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ohiodas.sharepoint.com/sites/PUCO-Legal/Shared Documents/Public Records Requests/2024/359-24 Anderson/Work Papers for Redaction/WP03 - Internal Lobbying Costs/"/>
    </mc:Choice>
  </mc:AlternateContent>
  <xr:revisionPtr revIDLastSave="76" documentId="8_{2ADF9D2F-16F8-4FC2-8570-8113B03D5869}" xr6:coauthVersionLast="47" xr6:coauthVersionMax="47" xr10:uidLastSave="{3338648E-9947-4771-AC90-1601C1152044}"/>
  <bookViews>
    <workbookView xWindow="18525" yWindow="-16380" windowWidth="29040" windowHeight="15720" tabRatio="790" firstSheet="3" activeTab="4" xr2:uid="{5331AF93-4C2B-45FF-869F-1BE5B72AA0EF}"/>
  </bookViews>
  <sheets>
    <sheet name="1. Summary" sheetId="12" r:id="rId1"/>
    <sheet name="2. Alloc $ Recalc." sheetId="9" r:id="rId2"/>
    <sheet name="3. Total $ Recalc." sheetId="7" r:id="rId3"/>
    <sheet name="4. Pricing" sheetId="2" r:id="rId4"/>
    <sheet name="5. Detail" sheetId="10" r:id="rId5"/>
    <sheet name="Set 01-DR-33 Attch. 8 ---&gt;" sheetId="13" r:id="rId6"/>
    <sheet name="1a. Summary (Internal Lobbying)" sheetId="14" r:id="rId7"/>
    <sheet name="2a. Impact to OH (Int Lobbying)" sheetId="16" r:id="rId8"/>
    <sheet name="3. Rates Analysis" sheetId="18" r:id="rId9"/>
    <sheet name="4. Accounting Refund Entries" sheetId="19" r:id="rId10"/>
    <sheet name="Outline" sheetId="20" r:id="rId11"/>
    <sheet name="1. Support" sheetId="21" r:id="rId12"/>
    <sheet name="2. Support" sheetId="22" r:id="rId13"/>
    <sheet name="3. Support" sheetId="23" r:id="rId14"/>
    <sheet name="4a. Support" sheetId="24" r:id="rId15"/>
    <sheet name="5a. Support" sheetId="25" r:id="rId16"/>
    <sheet name="6a. Support" sheetId="26" r:id="rId17"/>
    <sheet name="7a. Support" sheetId="27" r:id="rId18"/>
    <sheet name="8a. Support" sheetId="28" r:id="rId19"/>
    <sheet name="9a. Support" sheetId="29" r:id="rId20"/>
    <sheet name="10a. Support" sheetId="30" r:id="rId21"/>
    <sheet name="11" sheetId="31" r:id="rId22"/>
    <sheet name="11. Support" sheetId="32" r:id="rId23"/>
    <sheet name="11. Interview 1" sheetId="33" r:id="rId24"/>
    <sheet name="11. Interview 2" sheetId="34" r:id="rId25"/>
    <sheet name="11. Interview 3" sheetId="35" r:id="rId26"/>
    <sheet name="11. Interview 4" sheetId="36" r:id="rId27"/>
    <sheet name="11. LD-2" sheetId="37" r:id="rId28"/>
    <sheet name="11a. Support" sheetId="38" r:id="rId29"/>
    <sheet name="12. Support" sheetId="39" r:id="rId30"/>
  </sheets>
  <definedNames>
    <definedName name="_xlnm._FilterDatabase" localSheetId="1" hidden="1">'2. Alloc $ Recalc.'!$A$12:$BM$187</definedName>
    <definedName name="_xlnm._FilterDatabase" localSheetId="12" hidden="1">'2. Support'!$G$44:$N$1948</definedName>
    <definedName name="_xlnm._FilterDatabase" localSheetId="13" hidden="1">'3. Support'!$A$2:$BC$88</definedName>
    <definedName name="_xlnm._FilterDatabase" localSheetId="2" hidden="1">'3. Total $ Recalc.'!$A$8:$U$183</definedName>
    <definedName name="_xlnm._FilterDatabase" localSheetId="3" hidden="1">'4. Pricing'!$A$9:$J$593</definedName>
    <definedName name="_xlnm._FilterDatabase" localSheetId="4" hidden="1">'5. Detail'!$A$30:$L$510</definedName>
    <definedName name="_xlnm._FilterDatabase" localSheetId="15" hidden="1">'5a. Support'!$B$20:$F$74</definedName>
    <definedName name="_xlnm.Print_Area" localSheetId="8">'3. Rates Analysis'!$A$3:$E$68</definedName>
  </definedNames>
  <calcPr calcId="191028"/>
  <pivotCaches>
    <pivotCache cacheId="0" r:id="rId31"/>
    <pivotCache cacheId="1" r:id="rId32"/>
    <pivotCache cacheId="2" r:id="rId3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37" i="9" l="1"/>
  <c r="K348" i="10"/>
  <c r="K349" i="10"/>
  <c r="K350" i="10"/>
  <c r="K351" i="10"/>
  <c r="I623" i="39"/>
  <c r="I615" i="39"/>
  <c r="I614" i="39"/>
  <c r="I593" i="39"/>
  <c r="I583" i="39"/>
  <c r="I579" i="39"/>
  <c r="I573" i="39"/>
  <c r="I564" i="39"/>
  <c r="I560" i="39"/>
  <c r="I557" i="39"/>
  <c r="I556" i="39"/>
  <c r="I553" i="39"/>
  <c r="I551" i="39"/>
  <c r="I542" i="39"/>
  <c r="I539" i="39"/>
  <c r="I536" i="39"/>
  <c r="I527" i="39"/>
  <c r="I519" i="39"/>
  <c r="I517" i="39"/>
  <c r="I514" i="39"/>
  <c r="I513" i="39"/>
  <c r="I511" i="39"/>
  <c r="I509" i="39"/>
  <c r="I506" i="39"/>
  <c r="I505" i="39"/>
  <c r="I503" i="39"/>
  <c r="I501" i="39"/>
  <c r="I482" i="39"/>
  <c r="I479" i="39"/>
  <c r="I474" i="39"/>
  <c r="I471" i="39"/>
  <c r="I469" i="39"/>
  <c r="I466" i="39"/>
  <c r="I465" i="39"/>
  <c r="I463" i="39"/>
  <c r="I461" i="39"/>
  <c r="I458" i="39"/>
  <c r="I457" i="39"/>
  <c r="I455" i="39"/>
  <c r="I453" i="39"/>
  <c r="I450" i="39"/>
  <c r="I447" i="39"/>
  <c r="I438" i="39"/>
  <c r="I436" i="39"/>
  <c r="I415" i="39"/>
  <c r="I412" i="39"/>
  <c r="I403" i="39"/>
  <c r="I401" i="39"/>
  <c r="I398" i="39"/>
  <c r="I394" i="39"/>
  <c r="I383" i="39"/>
  <c r="I380" i="39"/>
  <c r="I368" i="39"/>
  <c r="I366" i="39"/>
  <c r="I363" i="39"/>
  <c r="I361" i="39"/>
  <c r="I359" i="39"/>
  <c r="I354" i="39"/>
  <c r="I350" i="39"/>
  <c r="I348" i="39"/>
  <c r="I345" i="39"/>
  <c r="I335" i="39"/>
  <c r="I333" i="39"/>
  <c r="I331" i="39"/>
  <c r="I327" i="39"/>
  <c r="I326" i="39"/>
  <c r="I324" i="39"/>
  <c r="I315" i="39"/>
  <c r="I313" i="39"/>
  <c r="I310" i="39"/>
  <c r="I309" i="39"/>
  <c r="I306" i="39"/>
  <c r="I304" i="39"/>
  <c r="I295" i="39"/>
  <c r="I292" i="39"/>
  <c r="I289" i="39"/>
  <c r="I287" i="39"/>
  <c r="I284" i="39"/>
  <c r="I283" i="39"/>
  <c r="I281" i="39"/>
  <c r="I279" i="39"/>
  <c r="I276" i="39"/>
  <c r="I273" i="39"/>
  <c r="I268" i="39"/>
  <c r="I265" i="39"/>
  <c r="I263" i="39"/>
  <c r="I260" i="39"/>
  <c r="I257" i="39"/>
  <c r="I247" i="39"/>
  <c r="I244" i="39"/>
  <c r="I243" i="39"/>
  <c r="I241" i="39"/>
  <c r="I239" i="39"/>
  <c r="I236" i="39"/>
  <c r="I235" i="39"/>
  <c r="I220" i="39"/>
  <c r="I219" i="39"/>
  <c r="I217" i="39"/>
  <c r="I215" i="39"/>
  <c r="I212" i="39"/>
  <c r="I211" i="39"/>
  <c r="I209" i="39"/>
  <c r="I191" i="39"/>
  <c r="I189" i="39"/>
  <c r="I186" i="39"/>
  <c r="I185" i="39"/>
  <c r="I183" i="39"/>
  <c r="I181" i="39"/>
  <c r="I178" i="39"/>
  <c r="I177" i="39"/>
  <c r="I175" i="39"/>
  <c r="I173" i="39"/>
  <c r="I170" i="39"/>
  <c r="I169" i="39"/>
  <c r="I167" i="39"/>
  <c r="I165" i="39"/>
  <c r="I159" i="39"/>
  <c r="I154" i="39"/>
  <c r="I151" i="39"/>
  <c r="I149" i="39"/>
  <c r="G139" i="39"/>
  <c r="H138" i="39"/>
  <c r="I138" i="39" s="1"/>
  <c r="H137" i="39"/>
  <c r="I137" i="39" s="1"/>
  <c r="H136" i="39"/>
  <c r="I136" i="39" s="1"/>
  <c r="H135" i="39"/>
  <c r="G134" i="39"/>
  <c r="H130" i="39" s="1"/>
  <c r="K126" i="39"/>
  <c r="J126" i="39"/>
  <c r="I126" i="39"/>
  <c r="H126" i="39"/>
  <c r="E126" i="39"/>
  <c r="F125" i="39"/>
  <c r="F124" i="39"/>
  <c r="G122" i="39"/>
  <c r="G120" i="39"/>
  <c r="F117" i="39"/>
  <c r="I566" i="39" s="1"/>
  <c r="D117" i="39"/>
  <c r="K112" i="39"/>
  <c r="J112" i="39"/>
  <c r="I112" i="39"/>
  <c r="H112" i="39"/>
  <c r="G112" i="39"/>
  <c r="F112" i="39"/>
  <c r="E112" i="39"/>
  <c r="K111" i="39"/>
  <c r="J111" i="39"/>
  <c r="I111" i="39"/>
  <c r="H111" i="39"/>
  <c r="G111" i="39"/>
  <c r="F111" i="39"/>
  <c r="I518" i="39" s="1"/>
  <c r="E111" i="39"/>
  <c r="I502" i="39" s="1"/>
  <c r="K110" i="39"/>
  <c r="J110" i="39"/>
  <c r="I477" i="39" s="1"/>
  <c r="I110" i="39"/>
  <c r="I462" i="39" s="1"/>
  <c r="H110" i="39"/>
  <c r="G110" i="39"/>
  <c r="I452" i="39" s="1"/>
  <c r="F110" i="39"/>
  <c r="I448" i="39" s="1"/>
  <c r="E110" i="39"/>
  <c r="I109" i="39"/>
  <c r="I419" i="39" s="1"/>
  <c r="G109" i="39"/>
  <c r="I392" i="39" s="1"/>
  <c r="E109" i="39"/>
  <c r="I375" i="39" s="1"/>
  <c r="K108" i="39"/>
  <c r="J108" i="39"/>
  <c r="I288" i="39" s="1"/>
  <c r="I108" i="39"/>
  <c r="H108" i="39"/>
  <c r="G108" i="39"/>
  <c r="I248" i="39" s="1"/>
  <c r="F108" i="39"/>
  <c r="E108" i="39"/>
  <c r="I216" i="39" s="1"/>
  <c r="K107" i="39"/>
  <c r="J107" i="39"/>
  <c r="I190" i="39" s="1"/>
  <c r="I107" i="39"/>
  <c r="I174" i="39" s="1"/>
  <c r="H107" i="39"/>
  <c r="G107" i="39"/>
  <c r="F107" i="39"/>
  <c r="E107" i="39"/>
  <c r="K106" i="39"/>
  <c r="J106" i="39"/>
  <c r="I106" i="39"/>
  <c r="H106" i="39"/>
  <c r="G106" i="39"/>
  <c r="F106" i="39"/>
  <c r="E106" i="39"/>
  <c r="K105" i="39"/>
  <c r="F105" i="39"/>
  <c r="I157" i="39" s="1"/>
  <c r="K104" i="39"/>
  <c r="J104" i="39"/>
  <c r="I104" i="39"/>
  <c r="H104" i="39"/>
  <c r="K100" i="39"/>
  <c r="J100" i="39"/>
  <c r="I100" i="39"/>
  <c r="H100" i="39"/>
  <c r="E100" i="39"/>
  <c r="F99" i="39"/>
  <c r="G98" i="39"/>
  <c r="F98" i="39"/>
  <c r="F97" i="39"/>
  <c r="G96" i="39"/>
  <c r="F96" i="39"/>
  <c r="F95" i="39"/>
  <c r="G94" i="39"/>
  <c r="F94" i="39"/>
  <c r="G93" i="39"/>
  <c r="I594" i="39" s="1"/>
  <c r="F93" i="39"/>
  <c r="G92" i="39"/>
  <c r="I590" i="39" s="1"/>
  <c r="F92" i="39"/>
  <c r="I589" i="39" s="1"/>
  <c r="G91" i="39"/>
  <c r="I552" i="39" s="1"/>
  <c r="F91" i="39"/>
  <c r="D91" i="39"/>
  <c r="I87" i="39"/>
  <c r="K86" i="39"/>
  <c r="J86" i="39"/>
  <c r="I86" i="39"/>
  <c r="H86" i="39"/>
  <c r="G86" i="39"/>
  <c r="F86" i="39"/>
  <c r="E86" i="39"/>
  <c r="K85" i="39"/>
  <c r="K87" i="39" s="1"/>
  <c r="J85" i="39"/>
  <c r="I85" i="39"/>
  <c r="H85" i="39"/>
  <c r="G85" i="39"/>
  <c r="F85" i="39"/>
  <c r="E85" i="39"/>
  <c r="K84" i="39"/>
  <c r="J84" i="39"/>
  <c r="I84" i="39"/>
  <c r="H84" i="39"/>
  <c r="G84" i="39"/>
  <c r="F84" i="39"/>
  <c r="E84" i="39"/>
  <c r="K83" i="39"/>
  <c r="I367" i="39" s="1"/>
  <c r="J83" i="39"/>
  <c r="I357" i="39" s="1"/>
  <c r="I83" i="39"/>
  <c r="H83" i="39"/>
  <c r="I332" i="39" s="1"/>
  <c r="G83" i="39"/>
  <c r="I317" i="39" s="1"/>
  <c r="F83" i="39"/>
  <c r="I305" i="39" s="1"/>
  <c r="E83" i="39"/>
  <c r="K82" i="39"/>
  <c r="J82" i="39"/>
  <c r="I82" i="39"/>
  <c r="H82" i="39"/>
  <c r="G82" i="39"/>
  <c r="F82" i="39"/>
  <c r="E82" i="39"/>
  <c r="K81" i="39"/>
  <c r="J81" i="39"/>
  <c r="I81" i="39"/>
  <c r="H81" i="39"/>
  <c r="G81" i="39"/>
  <c r="F81" i="39"/>
  <c r="E81" i="39"/>
  <c r="K80" i="39"/>
  <c r="J80" i="39"/>
  <c r="I80" i="39"/>
  <c r="H80" i="39"/>
  <c r="G80" i="39"/>
  <c r="F80" i="39"/>
  <c r="E80" i="39"/>
  <c r="K79" i="39"/>
  <c r="I155" i="39" s="1"/>
  <c r="J79" i="39"/>
  <c r="I79" i="39"/>
  <c r="I153" i="39" s="1"/>
  <c r="H79" i="39"/>
  <c r="I152" i="39" s="1"/>
  <c r="G79" i="39"/>
  <c r="F79" i="39"/>
  <c r="I150" i="39" s="1"/>
  <c r="E79" i="39"/>
  <c r="E87" i="39" s="1"/>
  <c r="K78" i="39"/>
  <c r="J78" i="39"/>
  <c r="I78" i="39"/>
  <c r="H78" i="39"/>
  <c r="G78" i="39"/>
  <c r="G87" i="39" s="1"/>
  <c r="F78" i="39"/>
  <c r="E78" i="39"/>
  <c r="G73" i="39"/>
  <c r="G124" i="39" s="1"/>
  <c r="F73" i="39"/>
  <c r="F72" i="39"/>
  <c r="F123" i="39" s="1"/>
  <c r="G71" i="39"/>
  <c r="F71" i="39"/>
  <c r="F122" i="39" s="1"/>
  <c r="F70" i="39"/>
  <c r="F121" i="39" s="1"/>
  <c r="G69" i="39"/>
  <c r="F69" i="39"/>
  <c r="F120" i="39" s="1"/>
  <c r="G68" i="39"/>
  <c r="G119" i="39" s="1"/>
  <c r="I596" i="39" s="1"/>
  <c r="F68" i="39"/>
  <c r="F119" i="39" s="1"/>
  <c r="I595" i="39" s="1"/>
  <c r="G67" i="39"/>
  <c r="G118" i="39" s="1"/>
  <c r="I592" i="39" s="1"/>
  <c r="F67" i="39"/>
  <c r="F118" i="39" s="1"/>
  <c r="I591" i="39" s="1"/>
  <c r="G66" i="39"/>
  <c r="G117" i="39" s="1"/>
  <c r="F66" i="39"/>
  <c r="D66" i="39"/>
  <c r="K59" i="39"/>
  <c r="K109" i="39" s="1"/>
  <c r="I445" i="39" s="1"/>
  <c r="J59" i="39"/>
  <c r="J109" i="39" s="1"/>
  <c r="I59" i="39"/>
  <c r="H59" i="39"/>
  <c r="H109" i="39" s="1"/>
  <c r="I405" i="39" s="1"/>
  <c r="G59" i="39"/>
  <c r="F59" i="39"/>
  <c r="F109" i="39" s="1"/>
  <c r="E59" i="39"/>
  <c r="K55" i="39"/>
  <c r="J55" i="39"/>
  <c r="J105" i="39" s="1"/>
  <c r="I161" i="39" s="1"/>
  <c r="I55" i="39"/>
  <c r="I105" i="39" s="1"/>
  <c r="I160" i="39" s="1"/>
  <c r="H55" i="39"/>
  <c r="H105" i="39" s="1"/>
  <c r="G55" i="39"/>
  <c r="G105" i="39" s="1"/>
  <c r="I158" i="39" s="1"/>
  <c r="F55" i="39"/>
  <c r="E55" i="39"/>
  <c r="E105" i="39" s="1"/>
  <c r="I156" i="39" s="1"/>
  <c r="H54" i="39"/>
  <c r="G54" i="39"/>
  <c r="G104" i="39" s="1"/>
  <c r="F54" i="39"/>
  <c r="F104" i="39" s="1"/>
  <c r="E54" i="39"/>
  <c r="E104" i="39" s="1"/>
  <c r="E113" i="39" s="1"/>
  <c r="K26" i="39"/>
  <c r="J26" i="39"/>
  <c r="I26" i="39"/>
  <c r="H26" i="39"/>
  <c r="G26" i="39"/>
  <c r="F26" i="39"/>
  <c r="E26" i="39"/>
  <c r="K13" i="39"/>
  <c r="J13" i="39"/>
  <c r="I13" i="39"/>
  <c r="H13" i="39"/>
  <c r="G13" i="39"/>
  <c r="F13" i="39"/>
  <c r="E13" i="39"/>
  <c r="Q15" i="38"/>
  <c r="M15" i="38"/>
  <c r="J15" i="38"/>
  <c r="I15" i="38"/>
  <c r="H15" i="38"/>
  <c r="G15" i="38"/>
  <c r="F15" i="38"/>
  <c r="E15" i="38"/>
  <c r="D15" i="38"/>
  <c r="O13" i="38"/>
  <c r="N13" i="38"/>
  <c r="M13" i="38"/>
  <c r="S12" i="38"/>
  <c r="R12" i="38"/>
  <c r="Q12" i="38"/>
  <c r="S7" i="38"/>
  <c r="R7" i="38"/>
  <c r="R15" i="38" s="1"/>
  <c r="Q7" i="38"/>
  <c r="P7" i="38"/>
  <c r="O7" i="38"/>
  <c r="N7" i="38"/>
  <c r="M7" i="38"/>
  <c r="P4" i="38"/>
  <c r="O4" i="38"/>
  <c r="O15" i="38" s="1"/>
  <c r="N4" i="38"/>
  <c r="M4" i="38"/>
  <c r="AL15" i="31"/>
  <c r="AK15" i="31"/>
  <c r="AJ15" i="31"/>
  <c r="AI15" i="31"/>
  <c r="AH15" i="31"/>
  <c r="AG15" i="31"/>
  <c r="AF15" i="31"/>
  <c r="AD15" i="31"/>
  <c r="AC15" i="31"/>
  <c r="AB15" i="31"/>
  <c r="AA15" i="31"/>
  <c r="Z15" i="31"/>
  <c r="Y15" i="31"/>
  <c r="X15" i="31"/>
  <c r="AT14" i="31"/>
  <c r="AS14" i="31"/>
  <c r="AR14" i="31"/>
  <c r="AN14" i="31"/>
  <c r="AQ13" i="31"/>
  <c r="AP13" i="31"/>
  <c r="AO13" i="31"/>
  <c r="AN13" i="31"/>
  <c r="AQ12" i="31"/>
  <c r="AP12" i="31"/>
  <c r="AO12" i="31"/>
  <c r="AN12" i="31"/>
  <c r="AT11" i="31"/>
  <c r="AS11" i="31"/>
  <c r="AR11" i="31"/>
  <c r="AQ11" i="31"/>
  <c r="AP11" i="31"/>
  <c r="AO11" i="31"/>
  <c r="AT10" i="31"/>
  <c r="AS10" i="31"/>
  <c r="AR10" i="31"/>
  <c r="AQ10" i="31"/>
  <c r="AP10" i="31"/>
  <c r="AO10" i="31"/>
  <c r="AN10" i="31"/>
  <c r="AT9" i="31"/>
  <c r="AS9" i="31"/>
  <c r="AO9" i="31"/>
  <c r="AT8" i="31"/>
  <c r="AS8" i="31"/>
  <c r="AR8" i="31"/>
  <c r="AQ8" i="31"/>
  <c r="AP8" i="31"/>
  <c r="AO8" i="31"/>
  <c r="AN8" i="31"/>
  <c r="AT7" i="31"/>
  <c r="AS7" i="31"/>
  <c r="AR7" i="31"/>
  <c r="AQ7" i="31"/>
  <c r="AP7" i="31"/>
  <c r="AO7" i="31"/>
  <c r="AN7" i="31"/>
  <c r="AT6" i="31"/>
  <c r="AS6" i="31"/>
  <c r="AR6" i="31"/>
  <c r="AQ6" i="31"/>
  <c r="AP6" i="31"/>
  <c r="AO6" i="31"/>
  <c r="AN6" i="31"/>
  <c r="AT5" i="31"/>
  <c r="AS5" i="31"/>
  <c r="AR5" i="31"/>
  <c r="AQ5" i="31"/>
  <c r="AP5" i="31"/>
  <c r="AO5" i="31"/>
  <c r="AN5" i="31"/>
  <c r="AT4" i="31"/>
  <c r="AS4" i="31"/>
  <c r="AR4" i="31"/>
  <c r="AQ4" i="31"/>
  <c r="AP4" i="31"/>
  <c r="AQ15" i="30"/>
  <c r="AP15" i="30"/>
  <c r="AO15" i="30"/>
  <c r="AN15" i="30"/>
  <c r="AL15" i="30"/>
  <c r="AK15" i="30"/>
  <c r="AJ15" i="30"/>
  <c r="AI15" i="30"/>
  <c r="AH15" i="30"/>
  <c r="AG15" i="30"/>
  <c r="AF15" i="30"/>
  <c r="AD15" i="30"/>
  <c r="AC15" i="30"/>
  <c r="AB15" i="30"/>
  <c r="AA15" i="30"/>
  <c r="Z15" i="30"/>
  <c r="Y15" i="30"/>
  <c r="X15" i="30"/>
  <c r="AT13" i="30"/>
  <c r="AT13" i="31" s="1"/>
  <c r="AS13" i="30"/>
  <c r="AS13" i="31" s="1"/>
  <c r="AR13" i="30"/>
  <c r="AR13" i="31" s="1"/>
  <c r="AT12" i="30"/>
  <c r="AS12" i="30"/>
  <c r="AS15" i="30" s="1"/>
  <c r="AR12" i="30"/>
  <c r="AR15" i="30" s="1"/>
  <c r="AS15" i="29"/>
  <c r="AN15" i="29"/>
  <c r="AL15" i="29"/>
  <c r="AK15" i="29"/>
  <c r="AJ15" i="29"/>
  <c r="AI15" i="29"/>
  <c r="AH15" i="29"/>
  <c r="AG15" i="29"/>
  <c r="AF15" i="29"/>
  <c r="AD15" i="29"/>
  <c r="AC15" i="29"/>
  <c r="AB15" i="29"/>
  <c r="AA15" i="29"/>
  <c r="Z15" i="29"/>
  <c r="Y15" i="29"/>
  <c r="X15" i="29"/>
  <c r="AQ14" i="29"/>
  <c r="AQ14" i="31" s="1"/>
  <c r="AP14" i="29"/>
  <c r="AP14" i="31" s="1"/>
  <c r="AO14" i="29"/>
  <c r="AT12" i="29"/>
  <c r="AT15" i="29" s="1"/>
  <c r="AS12" i="29"/>
  <c r="AR12" i="29"/>
  <c r="AN11" i="29"/>
  <c r="AN11" i="31" s="1"/>
  <c r="AS9" i="29"/>
  <c r="AR9" i="29"/>
  <c r="AR9" i="31" s="1"/>
  <c r="AQ9" i="29"/>
  <c r="AQ15" i="29" s="1"/>
  <c r="AP9" i="29"/>
  <c r="AO9" i="29"/>
  <c r="AN9" i="29"/>
  <c r="AT15" i="28"/>
  <c r="AR15" i="28"/>
  <c r="AQ15" i="28"/>
  <c r="AP15" i="28"/>
  <c r="AN15" i="28"/>
  <c r="AL15" i="28"/>
  <c r="AK15" i="28"/>
  <c r="AJ15" i="28"/>
  <c r="AI15" i="28"/>
  <c r="AH15" i="28"/>
  <c r="AG15" i="28"/>
  <c r="AF15" i="28"/>
  <c r="AD15" i="28"/>
  <c r="AC15" i="28"/>
  <c r="AB15" i="28"/>
  <c r="AA15" i="28"/>
  <c r="Z15" i="28"/>
  <c r="Y15" i="28"/>
  <c r="X15" i="28"/>
  <c r="AT12" i="28"/>
  <c r="AT12" i="31" s="1"/>
  <c r="AS12" i="28"/>
  <c r="AR12" i="28"/>
  <c r="AR12" i="31" s="1"/>
  <c r="AQ9" i="28"/>
  <c r="AP9" i="28"/>
  <c r="AO9" i="28"/>
  <c r="AN9" i="28"/>
  <c r="AN9" i="31" s="1"/>
  <c r="AO4" i="28"/>
  <c r="AO15" i="28" s="1"/>
  <c r="AN4" i="28"/>
  <c r="AN4" i="31" s="1"/>
  <c r="C46" i="27"/>
  <c r="AL15" i="27"/>
  <c r="AK15" i="27"/>
  <c r="AJ15" i="27"/>
  <c r="AI15" i="27"/>
  <c r="AF15" i="27"/>
  <c r="AD15" i="27"/>
  <c r="AM14" i="27"/>
  <c r="AA14" i="27"/>
  <c r="Z14" i="27"/>
  <c r="Y14" i="27"/>
  <c r="X14" i="27"/>
  <c r="AG13" i="27"/>
  <c r="AM13" i="27" s="1"/>
  <c r="AM12" i="27"/>
  <c r="AM11" i="27"/>
  <c r="AD11" i="27"/>
  <c r="AC11" i="27"/>
  <c r="AC15" i="27" s="1"/>
  <c r="AB11" i="27"/>
  <c r="AA11" i="27"/>
  <c r="Z11" i="27"/>
  <c r="Y11" i="27"/>
  <c r="AM10" i="27"/>
  <c r="AM9" i="27"/>
  <c r="AM8" i="27"/>
  <c r="AA8" i="27"/>
  <c r="Z8" i="27"/>
  <c r="Y8" i="27"/>
  <c r="AM7" i="27"/>
  <c r="AD7" i="27"/>
  <c r="AC7" i="27"/>
  <c r="AB7" i="27"/>
  <c r="AB15" i="27" s="1"/>
  <c r="AA7" i="27"/>
  <c r="Z7" i="27"/>
  <c r="Y7" i="27"/>
  <c r="X7" i="27"/>
  <c r="AM6" i="27"/>
  <c r="AM5" i="27"/>
  <c r="AH4" i="27"/>
  <c r="AH15" i="27" s="1"/>
  <c r="AG4" i="27"/>
  <c r="AA4" i="27"/>
  <c r="AA15" i="27" s="1"/>
  <c r="Z4" i="27"/>
  <c r="Z15" i="27" s="1"/>
  <c r="Y4" i="27"/>
  <c r="X4" i="27"/>
  <c r="X15" i="27" s="1"/>
  <c r="AD6" i="26"/>
  <c r="AC6" i="26"/>
  <c r="AB6" i="26"/>
  <c r="AA6" i="26"/>
  <c r="Z6" i="26"/>
  <c r="Y6" i="26"/>
  <c r="AE6" i="26" s="1"/>
  <c r="X6" i="26"/>
  <c r="AD18" i="25"/>
  <c r="AC18" i="25"/>
  <c r="AB18" i="25"/>
  <c r="AA18" i="25"/>
  <c r="Z18" i="25"/>
  <c r="Y18" i="25"/>
  <c r="X18" i="25"/>
  <c r="AE29" i="24"/>
  <c r="AD29" i="24"/>
  <c r="AC29" i="24"/>
  <c r="AB29" i="24"/>
  <c r="AA29" i="24"/>
  <c r="Z29" i="24"/>
  <c r="Y29" i="24"/>
  <c r="B65" i="18"/>
  <c r="E64" i="18"/>
  <c r="D63" i="18"/>
  <c r="C63" i="18"/>
  <c r="B63" i="18"/>
  <c r="E63" i="18" s="1"/>
  <c r="D62" i="18"/>
  <c r="C62" i="18"/>
  <c r="C65" i="18" s="1"/>
  <c r="B62" i="18"/>
  <c r="B57" i="18"/>
  <c r="B59" i="18" s="1"/>
  <c r="D55" i="18"/>
  <c r="C55" i="18"/>
  <c r="B55" i="18"/>
  <c r="C53" i="18"/>
  <c r="B53" i="18"/>
  <c r="D52" i="18"/>
  <c r="D53" i="18" s="1"/>
  <c r="C52" i="18"/>
  <c r="B52" i="18"/>
  <c r="E52" i="18" s="1"/>
  <c r="E53" i="18" s="1"/>
  <c r="D50" i="18"/>
  <c r="C50" i="18"/>
  <c r="C57" i="18" s="1"/>
  <c r="C59" i="18" s="1"/>
  <c r="B50" i="18"/>
  <c r="D42" i="18"/>
  <c r="C42" i="18"/>
  <c r="B42" i="18"/>
  <c r="E41" i="18"/>
  <c r="E42" i="18" s="1"/>
  <c r="E40" i="18"/>
  <c r="D37" i="18"/>
  <c r="B37" i="18"/>
  <c r="D35" i="18"/>
  <c r="B35" i="18"/>
  <c r="E33" i="18"/>
  <c r="E31" i="18"/>
  <c r="D31" i="18"/>
  <c r="C31" i="18"/>
  <c r="C35" i="18" s="1"/>
  <c r="C37" i="18" s="1"/>
  <c r="B31" i="18"/>
  <c r="E30" i="18"/>
  <c r="E28" i="18"/>
  <c r="D20" i="18"/>
  <c r="C20" i="18"/>
  <c r="B20" i="18"/>
  <c r="E19" i="18"/>
  <c r="E20" i="18" s="1"/>
  <c r="E18" i="18"/>
  <c r="B15" i="18"/>
  <c r="E11" i="18"/>
  <c r="D9" i="18"/>
  <c r="D13" i="18" s="1"/>
  <c r="D15" i="18" s="1"/>
  <c r="C9" i="18"/>
  <c r="C13" i="18" s="1"/>
  <c r="C15" i="18" s="1"/>
  <c r="B9" i="18"/>
  <c r="B13" i="18" s="1"/>
  <c r="E8" i="18"/>
  <c r="E9" i="18" s="1"/>
  <c r="E6" i="18"/>
  <c r="E13" i="18" s="1"/>
  <c r="E15" i="18" s="1"/>
  <c r="N14" i="9"/>
  <c r="N15" i="9"/>
  <c r="N16" i="9"/>
  <c r="N17" i="9"/>
  <c r="N18" i="9"/>
  <c r="N19" i="9"/>
  <c r="N20" i="9"/>
  <c r="N21" i="9"/>
  <c r="N22" i="9"/>
  <c r="N23" i="9"/>
  <c r="N24" i="9"/>
  <c r="N25" i="9"/>
  <c r="N26" i="9"/>
  <c r="N27" i="9"/>
  <c r="N28" i="9"/>
  <c r="N29" i="9"/>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3"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120" i="9"/>
  <c r="X119" i="9"/>
  <c r="X118" i="9"/>
  <c r="X117" i="9"/>
  <c r="X116" i="9"/>
  <c r="X115" i="9"/>
  <c r="X114" i="9"/>
  <c r="X113" i="9"/>
  <c r="X112" i="9"/>
  <c r="X111" i="9"/>
  <c r="X110" i="9"/>
  <c r="X109" i="9"/>
  <c r="X108" i="9"/>
  <c r="X107" i="9"/>
  <c r="X106" i="9"/>
  <c r="X105" i="9"/>
  <c r="X104" i="9"/>
  <c r="X103" i="9"/>
  <c r="X102" i="9"/>
  <c r="X101" i="9"/>
  <c r="X100" i="9"/>
  <c r="X99" i="9"/>
  <c r="X98" i="9"/>
  <c r="X97" i="9"/>
  <c r="X96" i="9"/>
  <c r="X95" i="9"/>
  <c r="X94" i="9"/>
  <c r="X93" i="9"/>
  <c r="X92" i="9"/>
  <c r="X91" i="9"/>
  <c r="X90" i="9"/>
  <c r="X89" i="9"/>
  <c r="X88" i="9"/>
  <c r="X87" i="9"/>
  <c r="X86"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7" i="9"/>
  <c r="X26" i="9"/>
  <c r="X25" i="9"/>
  <c r="X24" i="9"/>
  <c r="X23" i="9"/>
  <c r="X22" i="9"/>
  <c r="X21" i="9"/>
  <c r="X20" i="9"/>
  <c r="X19" i="9"/>
  <c r="X18" i="9"/>
  <c r="X17" i="9"/>
  <c r="X16" i="9"/>
  <c r="X15" i="9"/>
  <c r="X14" i="9"/>
  <c r="X13"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W13"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BE187" i="9"/>
  <c r="BE186" i="9"/>
  <c r="BE185" i="9"/>
  <c r="BE184" i="9"/>
  <c r="BE180" i="9"/>
  <c r="BE179" i="9"/>
  <c r="BE178" i="9"/>
  <c r="BE177" i="9"/>
  <c r="BE176" i="9"/>
  <c r="BE175" i="9"/>
  <c r="BE174" i="9"/>
  <c r="BE173" i="9"/>
  <c r="BE172" i="9"/>
  <c r="BE171" i="9"/>
  <c r="BE170" i="9"/>
  <c r="BE169" i="9"/>
  <c r="BE168" i="9"/>
  <c r="BE167" i="9"/>
  <c r="BE166" i="9"/>
  <c r="BE165" i="9"/>
  <c r="BE164" i="9"/>
  <c r="BE163" i="9"/>
  <c r="BE162" i="9"/>
  <c r="BE161" i="9"/>
  <c r="BE160" i="9"/>
  <c r="BE159" i="9"/>
  <c r="BE158" i="9"/>
  <c r="BE157" i="9"/>
  <c r="BE156" i="9"/>
  <c r="BE155" i="9"/>
  <c r="BE154" i="9"/>
  <c r="BE153" i="9"/>
  <c r="BE149" i="9"/>
  <c r="BE148" i="9"/>
  <c r="BE147" i="9"/>
  <c r="BE146" i="9"/>
  <c r="BE145" i="9"/>
  <c r="BE144" i="9"/>
  <c r="BE143" i="9"/>
  <c r="BE142" i="9"/>
  <c r="BE141" i="9"/>
  <c r="BE140" i="9"/>
  <c r="BE139" i="9"/>
  <c r="BE138" i="9"/>
  <c r="BE137" i="9"/>
  <c r="BE136" i="9"/>
  <c r="BE135" i="9"/>
  <c r="BE134" i="9"/>
  <c r="BE133" i="9"/>
  <c r="BE132" i="9"/>
  <c r="BE131" i="9"/>
  <c r="BE130" i="9"/>
  <c r="BE129" i="9"/>
  <c r="BE128" i="9"/>
  <c r="BE127" i="9"/>
  <c r="BE126" i="9"/>
  <c r="BE125" i="9"/>
  <c r="BE124" i="9"/>
  <c r="BE123" i="9"/>
  <c r="BE122" i="9"/>
  <c r="BE121" i="9"/>
  <c r="BE120" i="9"/>
  <c r="BE119" i="9"/>
  <c r="BE118" i="9"/>
  <c r="BE117" i="9"/>
  <c r="BE116" i="9"/>
  <c r="BE115" i="9"/>
  <c r="BE114" i="9"/>
  <c r="BE113" i="9"/>
  <c r="BE112" i="9"/>
  <c r="BE111" i="9"/>
  <c r="BE110" i="9"/>
  <c r="BE109" i="9"/>
  <c r="BE108" i="9"/>
  <c r="BE107" i="9"/>
  <c r="BE106" i="9"/>
  <c r="BE105" i="9"/>
  <c r="BE104" i="9"/>
  <c r="BE103" i="9"/>
  <c r="BE102" i="9"/>
  <c r="BE101" i="9"/>
  <c r="BE100" i="9"/>
  <c r="BE99" i="9"/>
  <c r="BE98" i="9"/>
  <c r="BE97" i="9"/>
  <c r="BE96" i="9"/>
  <c r="BE95" i="9"/>
  <c r="BE94" i="9"/>
  <c r="BE93" i="9"/>
  <c r="BE92" i="9"/>
  <c r="BE91" i="9"/>
  <c r="BE90" i="9"/>
  <c r="BE89" i="9"/>
  <c r="BE88" i="9"/>
  <c r="BE87" i="9"/>
  <c r="BE86" i="9"/>
  <c r="BE85" i="9"/>
  <c r="BE84" i="9"/>
  <c r="BE83" i="9"/>
  <c r="BE82" i="9"/>
  <c r="BE81" i="9"/>
  <c r="BE80" i="9"/>
  <c r="BE79" i="9"/>
  <c r="BE76" i="9"/>
  <c r="BE75" i="9"/>
  <c r="BE74" i="9"/>
  <c r="BE73" i="9"/>
  <c r="BE72" i="9"/>
  <c r="BE71" i="9"/>
  <c r="BE70" i="9"/>
  <c r="BE69" i="9"/>
  <c r="BE68" i="9"/>
  <c r="BE67" i="9"/>
  <c r="BE66" i="9"/>
  <c r="BE65" i="9"/>
  <c r="BE64" i="9"/>
  <c r="BE63" i="9"/>
  <c r="BE62" i="9"/>
  <c r="BE54" i="9"/>
  <c r="BE53" i="9"/>
  <c r="BE52" i="9"/>
  <c r="BE51" i="9"/>
  <c r="BE50" i="9"/>
  <c r="BE49" i="9"/>
  <c r="BE48" i="9"/>
  <c r="BE47" i="9"/>
  <c r="BE46" i="9"/>
  <c r="BE45" i="9"/>
  <c r="BE44" i="9"/>
  <c r="BE43" i="9"/>
  <c r="BE42" i="9"/>
  <c r="BE41" i="9"/>
  <c r="BE35" i="9"/>
  <c r="BE34" i="9"/>
  <c r="BE33" i="9"/>
  <c r="BE26" i="9"/>
  <c r="BE25" i="9"/>
  <c r="BE24" i="9"/>
  <c r="BE23" i="9"/>
  <c r="BE22" i="9"/>
  <c r="BE21" i="9"/>
  <c r="BE20" i="9"/>
  <c r="BE19" i="9"/>
  <c r="BE18" i="9"/>
  <c r="BE17" i="9"/>
  <c r="BE16" i="9"/>
  <c r="BE15" i="9"/>
  <c r="BE14" i="9"/>
  <c r="BE13" i="9"/>
  <c r="BD187" i="9"/>
  <c r="BD186" i="9"/>
  <c r="BD185" i="9"/>
  <c r="BD184" i="9"/>
  <c r="BD180" i="9"/>
  <c r="BD179" i="9"/>
  <c r="BD178" i="9"/>
  <c r="BD177" i="9"/>
  <c r="BD176" i="9"/>
  <c r="BD175" i="9"/>
  <c r="BD174" i="9"/>
  <c r="BD173" i="9"/>
  <c r="BD172" i="9"/>
  <c r="BD171" i="9"/>
  <c r="BD170" i="9"/>
  <c r="BD169" i="9"/>
  <c r="BD168" i="9"/>
  <c r="BD167" i="9"/>
  <c r="BD166" i="9"/>
  <c r="BD165" i="9"/>
  <c r="BD164" i="9"/>
  <c r="BD163" i="9"/>
  <c r="BD162" i="9"/>
  <c r="BD161" i="9"/>
  <c r="BD160" i="9"/>
  <c r="BD159" i="9"/>
  <c r="BD158" i="9"/>
  <c r="BD157" i="9"/>
  <c r="BD156" i="9"/>
  <c r="BD155" i="9"/>
  <c r="BD154" i="9"/>
  <c r="BD153" i="9"/>
  <c r="BD149" i="9"/>
  <c r="BD148" i="9"/>
  <c r="BD147" i="9"/>
  <c r="BD146" i="9"/>
  <c r="BD145" i="9"/>
  <c r="BD144" i="9"/>
  <c r="BD143" i="9"/>
  <c r="BD142" i="9"/>
  <c r="BD141" i="9"/>
  <c r="BD140" i="9"/>
  <c r="BD139" i="9"/>
  <c r="BD138" i="9"/>
  <c r="BD137" i="9"/>
  <c r="BD136" i="9"/>
  <c r="BD135" i="9"/>
  <c r="BD134" i="9"/>
  <c r="BD133" i="9"/>
  <c r="BD132" i="9"/>
  <c r="BD131" i="9"/>
  <c r="BD130" i="9"/>
  <c r="BD129" i="9"/>
  <c r="BD128" i="9"/>
  <c r="BD127" i="9"/>
  <c r="BD126" i="9"/>
  <c r="BD125" i="9"/>
  <c r="BD124" i="9"/>
  <c r="BD123" i="9"/>
  <c r="BD122" i="9"/>
  <c r="BD121" i="9"/>
  <c r="BD120" i="9"/>
  <c r="BD119" i="9"/>
  <c r="BD118" i="9"/>
  <c r="BD117" i="9"/>
  <c r="BD116" i="9"/>
  <c r="BD115" i="9"/>
  <c r="BD114" i="9"/>
  <c r="BD113" i="9"/>
  <c r="BD112" i="9"/>
  <c r="BD111" i="9"/>
  <c r="BD110" i="9"/>
  <c r="BD109" i="9"/>
  <c r="BD108" i="9"/>
  <c r="BD107" i="9"/>
  <c r="BD106" i="9"/>
  <c r="BD105" i="9"/>
  <c r="BD104" i="9"/>
  <c r="BD103" i="9"/>
  <c r="BD102" i="9"/>
  <c r="BD101" i="9"/>
  <c r="BD100" i="9"/>
  <c r="BD99" i="9"/>
  <c r="BD98" i="9"/>
  <c r="BD97" i="9"/>
  <c r="BD96" i="9"/>
  <c r="BD95" i="9"/>
  <c r="BD94" i="9"/>
  <c r="BD93" i="9"/>
  <c r="BD92" i="9"/>
  <c r="BD91" i="9"/>
  <c r="BD90" i="9"/>
  <c r="BD89" i="9"/>
  <c r="BD88" i="9"/>
  <c r="BD87" i="9"/>
  <c r="BD86" i="9"/>
  <c r="BD85" i="9"/>
  <c r="BD84" i="9"/>
  <c r="BD83" i="9"/>
  <c r="BD82" i="9"/>
  <c r="BD81" i="9"/>
  <c r="BD80" i="9"/>
  <c r="BD79" i="9"/>
  <c r="BD76" i="9"/>
  <c r="BD75" i="9"/>
  <c r="BD74" i="9"/>
  <c r="BD73" i="9"/>
  <c r="BD72" i="9"/>
  <c r="BD71" i="9"/>
  <c r="BD70" i="9"/>
  <c r="BD69" i="9"/>
  <c r="BD68" i="9"/>
  <c r="BD67" i="9"/>
  <c r="BD66" i="9"/>
  <c r="BD65" i="9"/>
  <c r="BD64" i="9"/>
  <c r="BD63" i="9"/>
  <c r="BD62" i="9"/>
  <c r="BD54" i="9"/>
  <c r="BD53" i="9"/>
  <c r="BD52" i="9"/>
  <c r="BD51" i="9"/>
  <c r="BD50" i="9"/>
  <c r="BD49" i="9"/>
  <c r="BD48" i="9"/>
  <c r="BD47" i="9"/>
  <c r="BD46" i="9"/>
  <c r="BD45" i="9"/>
  <c r="BD44" i="9"/>
  <c r="BD43" i="9"/>
  <c r="BD42" i="9"/>
  <c r="BD41" i="9"/>
  <c r="BD35" i="9"/>
  <c r="BD34" i="9"/>
  <c r="BD33" i="9"/>
  <c r="BD26" i="9"/>
  <c r="BD25" i="9"/>
  <c r="BD24" i="9"/>
  <c r="BD23" i="9"/>
  <c r="BD22" i="9"/>
  <c r="BD21" i="9"/>
  <c r="BD20" i="9"/>
  <c r="BD19" i="9"/>
  <c r="BD18" i="9"/>
  <c r="BD17" i="9"/>
  <c r="BD16" i="9"/>
  <c r="BD15" i="9"/>
  <c r="BD14" i="9"/>
  <c r="BD13" i="9"/>
  <c r="BC187" i="9"/>
  <c r="BC186" i="9"/>
  <c r="BC185" i="9"/>
  <c r="BC184"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BC97" i="9"/>
  <c r="BC96" i="9"/>
  <c r="BC95" i="9"/>
  <c r="BC94" i="9"/>
  <c r="BC93" i="9"/>
  <c r="BC92" i="9"/>
  <c r="BC91" i="9"/>
  <c r="BC90" i="9"/>
  <c r="BC89" i="9"/>
  <c r="BC88" i="9"/>
  <c r="BC87" i="9"/>
  <c r="BC86" i="9"/>
  <c r="BC85" i="9"/>
  <c r="BC84" i="9"/>
  <c r="BC83" i="9"/>
  <c r="BC82" i="9"/>
  <c r="BC81" i="9"/>
  <c r="BC80" i="9"/>
  <c r="BC79" i="9"/>
  <c r="BC76" i="9"/>
  <c r="BC75" i="9"/>
  <c r="BC74" i="9"/>
  <c r="BC73" i="9"/>
  <c r="BC72" i="9"/>
  <c r="BC71" i="9"/>
  <c r="BC70" i="9"/>
  <c r="BC69" i="9"/>
  <c r="BC68" i="9"/>
  <c r="BC67" i="9"/>
  <c r="BC66" i="9"/>
  <c r="BC65" i="9"/>
  <c r="BC64" i="9"/>
  <c r="BC63" i="9"/>
  <c r="BC62" i="9"/>
  <c r="BC54" i="9"/>
  <c r="BC53" i="9"/>
  <c r="BC52" i="9"/>
  <c r="BC51" i="9"/>
  <c r="BC50" i="9"/>
  <c r="BC49" i="9"/>
  <c r="BC48" i="9"/>
  <c r="BC47" i="9"/>
  <c r="BC46" i="9"/>
  <c r="BC45" i="9"/>
  <c r="BC44" i="9"/>
  <c r="BC43" i="9"/>
  <c r="BC42" i="9"/>
  <c r="BC41" i="9"/>
  <c r="BC35" i="9"/>
  <c r="BC34" i="9"/>
  <c r="BC33" i="9"/>
  <c r="BC26" i="9"/>
  <c r="BC25" i="9"/>
  <c r="BC24" i="9"/>
  <c r="BC23" i="9"/>
  <c r="BC22" i="9"/>
  <c r="BC21" i="9"/>
  <c r="BC20" i="9"/>
  <c r="BC19" i="9"/>
  <c r="BC18" i="9"/>
  <c r="BC17" i="9"/>
  <c r="BC16" i="9"/>
  <c r="BC15" i="9"/>
  <c r="BC14" i="9"/>
  <c r="BC13" i="9"/>
  <c r="I429" i="39" l="1"/>
  <c r="I426" i="39"/>
  <c r="I434" i="39"/>
  <c r="I425" i="39"/>
  <c r="I431" i="39"/>
  <c r="I432" i="39"/>
  <c r="I430" i="39"/>
  <c r="I427" i="39"/>
  <c r="I424" i="39"/>
  <c r="I433" i="39"/>
  <c r="L100" i="39"/>
  <c r="AS15" i="28"/>
  <c r="AU15" i="28" s="1"/>
  <c r="AS12" i="31"/>
  <c r="AS15" i="31" s="1"/>
  <c r="D57" i="18"/>
  <c r="D59" i="18" s="1"/>
  <c r="AN15" i="31"/>
  <c r="I198" i="39"/>
  <c r="I204" i="39"/>
  <c r="I196" i="39"/>
  <c r="I203" i="39"/>
  <c r="I195" i="39"/>
  <c r="I200" i="39"/>
  <c r="I192" i="39"/>
  <c r="I193" i="39"/>
  <c r="I205" i="39"/>
  <c r="I202" i="39"/>
  <c r="I201" i="39"/>
  <c r="I199" i="39"/>
  <c r="I130" i="39"/>
  <c r="AD17" i="27"/>
  <c r="F113" i="39"/>
  <c r="L113" i="39" s="1"/>
  <c r="M120" i="39" s="1"/>
  <c r="E35" i="18"/>
  <c r="E37" i="18" s="1"/>
  <c r="Y15" i="27"/>
  <c r="K113" i="39"/>
  <c r="I232" i="39"/>
  <c r="I224" i="39"/>
  <c r="I230" i="39"/>
  <c r="I222" i="39"/>
  <c r="I229" i="39"/>
  <c r="I234" i="39"/>
  <c r="I226" i="39"/>
  <c r="I227" i="39"/>
  <c r="I225" i="39"/>
  <c r="I223" i="39"/>
  <c r="I233" i="39"/>
  <c r="I420" i="39"/>
  <c r="I418" i="39"/>
  <c r="I416" i="39"/>
  <c r="I422" i="39"/>
  <c r="I413" i="39"/>
  <c r="I414" i="39"/>
  <c r="I423" i="39"/>
  <c r="I421" i="39"/>
  <c r="I494" i="39"/>
  <c r="I486" i="39"/>
  <c r="I492" i="39"/>
  <c r="I484" i="39"/>
  <c r="I491" i="39"/>
  <c r="I496" i="39"/>
  <c r="I488" i="39"/>
  <c r="I497" i="39"/>
  <c r="I495" i="39"/>
  <c r="I493" i="39"/>
  <c r="I490" i="39"/>
  <c r="I489" i="39"/>
  <c r="I487" i="39"/>
  <c r="I113" i="39"/>
  <c r="I194" i="39"/>
  <c r="AO4" i="31"/>
  <c r="AO15" i="31" s="1"/>
  <c r="I162" i="39"/>
  <c r="I163" i="39" s="1"/>
  <c r="I197" i="39"/>
  <c r="I228" i="39"/>
  <c r="I485" i="39"/>
  <c r="E62" i="18"/>
  <c r="E65" i="18" s="1"/>
  <c r="AE18" i="25"/>
  <c r="AT15" i="30"/>
  <c r="AU15" i="30" s="1"/>
  <c r="I341" i="39"/>
  <c r="I338" i="39"/>
  <c r="I346" i="39"/>
  <c r="I337" i="39"/>
  <c r="I343" i="39"/>
  <c r="I344" i="39"/>
  <c r="I342" i="39"/>
  <c r="I339" i="39"/>
  <c r="I336" i="39"/>
  <c r="I231" i="39"/>
  <c r="AF29" i="24"/>
  <c r="AG15" i="27"/>
  <c r="AM15" i="27" s="1"/>
  <c r="AM4" i="27"/>
  <c r="AQ15" i="31"/>
  <c r="N15" i="38"/>
  <c r="T15" i="38" s="1"/>
  <c r="H113" i="39"/>
  <c r="I147" i="39"/>
  <c r="I144" i="39"/>
  <c r="I145" i="39"/>
  <c r="E50" i="18"/>
  <c r="E57" i="18" s="1"/>
  <c r="E59" i="18" s="1"/>
  <c r="E55" i="18"/>
  <c r="D65" i="18"/>
  <c r="AP15" i="29"/>
  <c r="AO14" i="31"/>
  <c r="AO15" i="29"/>
  <c r="AU15" i="29" s="1"/>
  <c r="AR15" i="31"/>
  <c r="AP9" i="31"/>
  <c r="AP15" i="31" s="1"/>
  <c r="S15" i="38"/>
  <c r="L13" i="39"/>
  <c r="I142" i="39"/>
  <c r="I140" i="39"/>
  <c r="G113" i="39"/>
  <c r="I143" i="39"/>
  <c r="I141" i="39"/>
  <c r="I146" i="39"/>
  <c r="I385" i="39"/>
  <c r="I382" i="39"/>
  <c r="I390" i="39"/>
  <c r="I381" i="39"/>
  <c r="I387" i="39"/>
  <c r="I584" i="39"/>
  <c r="I582" i="39"/>
  <c r="G126" i="39"/>
  <c r="I580" i="39"/>
  <c r="I586" i="39"/>
  <c r="I577" i="39"/>
  <c r="H87" i="39"/>
  <c r="I297" i="39"/>
  <c r="I294" i="39"/>
  <c r="I302" i="39"/>
  <c r="I293" i="39"/>
  <c r="I446" i="39" s="1"/>
  <c r="I299" i="39"/>
  <c r="I256" i="39"/>
  <c r="I262" i="39"/>
  <c r="I254" i="39"/>
  <c r="I261" i="39"/>
  <c r="I253" i="39"/>
  <c r="I258" i="39"/>
  <c r="I250" i="39"/>
  <c r="I249" i="39"/>
  <c r="I298" i="39"/>
  <c r="I386" i="39"/>
  <c r="I585" i="39"/>
  <c r="AT15" i="31"/>
  <c r="I541" i="39"/>
  <c r="I538" i="39"/>
  <c r="I546" i="39"/>
  <c r="I537" i="39"/>
  <c r="I588" i="39" s="1"/>
  <c r="F100" i="39"/>
  <c r="I543" i="39"/>
  <c r="J113" i="39"/>
  <c r="I272" i="39"/>
  <c r="I264" i="39"/>
  <c r="I270" i="39"/>
  <c r="I269" i="39"/>
  <c r="I274" i="39"/>
  <c r="I266" i="39"/>
  <c r="I526" i="39"/>
  <c r="I524" i="39"/>
  <c r="I523" i="39"/>
  <c r="I528" i="39"/>
  <c r="I520" i="39"/>
  <c r="I624" i="39"/>
  <c r="I616" i="39"/>
  <c r="I626" i="39" s="1"/>
  <c r="I622" i="39"/>
  <c r="I621" i="39"/>
  <c r="I618" i="39"/>
  <c r="I251" i="39"/>
  <c r="I267" i="39"/>
  <c r="I300" i="39"/>
  <c r="I353" i="39"/>
  <c r="I370" i="39"/>
  <c r="I388" i="39"/>
  <c r="I441" i="39"/>
  <c r="I473" i="39"/>
  <c r="I521" i="39"/>
  <c r="I544" i="39"/>
  <c r="I587" i="39"/>
  <c r="I617" i="39"/>
  <c r="AQ9" i="31"/>
  <c r="I411" i="39"/>
  <c r="I402" i="39"/>
  <c r="I409" i="39"/>
  <c r="I408" i="39"/>
  <c r="I404" i="39"/>
  <c r="J87" i="39"/>
  <c r="I323" i="39"/>
  <c r="I314" i="39"/>
  <c r="I321" i="39"/>
  <c r="I320" i="39"/>
  <c r="I316" i="39"/>
  <c r="I572" i="39"/>
  <c r="I563" i="39"/>
  <c r="I570" i="39"/>
  <c r="I569" i="39"/>
  <c r="F126" i="39"/>
  <c r="L126" i="39" s="1"/>
  <c r="I565" i="39"/>
  <c r="I252" i="39"/>
  <c r="I301" i="39"/>
  <c r="I319" i="39"/>
  <c r="I371" i="39"/>
  <c r="I389" i="39"/>
  <c r="I407" i="39"/>
  <c r="I442" i="39"/>
  <c r="I522" i="39"/>
  <c r="I545" i="39"/>
  <c r="I568" i="39"/>
  <c r="I619" i="39"/>
  <c r="AR15" i="29"/>
  <c r="K15" i="38"/>
  <c r="I597" i="39"/>
  <c r="I454" i="39"/>
  <c r="I456" i="39"/>
  <c r="I255" i="39"/>
  <c r="I271" i="39"/>
  <c r="I322" i="39"/>
  <c r="I410" i="39"/>
  <c r="I525" i="39"/>
  <c r="I571" i="39"/>
  <c r="I620" i="39"/>
  <c r="I376" i="39"/>
  <c r="I374" i="39"/>
  <c r="I372" i="39"/>
  <c r="I378" i="39"/>
  <c r="I369" i="39"/>
  <c r="H132" i="39"/>
  <c r="I132" i="39" s="1"/>
  <c r="H131" i="39"/>
  <c r="I131" i="39" s="1"/>
  <c r="H133" i="39"/>
  <c r="I133" i="39" s="1"/>
  <c r="I377" i="39"/>
  <c r="P15" i="38"/>
  <c r="L26" i="39"/>
  <c r="I437" i="39"/>
  <c r="I444" i="39"/>
  <c r="I435" i="39"/>
  <c r="I443" i="39"/>
  <c r="I440" i="39"/>
  <c r="I349" i="39"/>
  <c r="I356" i="39"/>
  <c r="I347" i="39"/>
  <c r="I355" i="39"/>
  <c r="I352" i="39"/>
  <c r="F87" i="39"/>
  <c r="L87" i="39" s="1"/>
  <c r="M92" i="39" s="1"/>
  <c r="I393" i="39"/>
  <c r="I400" i="39"/>
  <c r="I391" i="39"/>
  <c r="I399" i="39"/>
  <c r="I396" i="39"/>
  <c r="I478" i="39"/>
  <c r="I470" i="39"/>
  <c r="I476" i="39"/>
  <c r="I483" i="39"/>
  <c r="I475" i="39"/>
  <c r="I480" i="39"/>
  <c r="I472" i="39"/>
  <c r="I135" i="39"/>
  <c r="I259" i="39"/>
  <c r="I275" i="39"/>
  <c r="I379" i="39"/>
  <c r="I397" i="39"/>
  <c r="I449" i="39"/>
  <c r="I481" i="39"/>
  <c r="I578" i="39"/>
  <c r="I625" i="39"/>
  <c r="I168" i="39"/>
  <c r="I176" i="39"/>
  <c r="I184" i="39"/>
  <c r="I210" i="39"/>
  <c r="I291" i="39" s="1"/>
  <c r="I218" i="39"/>
  <c r="I242" i="39"/>
  <c r="I282" i="39"/>
  <c r="I290" i="39"/>
  <c r="I308" i="39"/>
  <c r="I325" i="39"/>
  <c r="I334" i="39"/>
  <c r="I360" i="39"/>
  <c r="I464" i="39"/>
  <c r="I504" i="39"/>
  <c r="I512" i="39"/>
  <c r="I555" i="39"/>
  <c r="I171" i="39"/>
  <c r="I179" i="39"/>
  <c r="I187" i="39"/>
  <c r="I213" i="39"/>
  <c r="I221" i="39"/>
  <c r="I237" i="39"/>
  <c r="I245" i="39"/>
  <c r="I277" i="39"/>
  <c r="I285" i="39"/>
  <c r="I311" i="39"/>
  <c r="I328" i="39"/>
  <c r="I364" i="39"/>
  <c r="I451" i="39"/>
  <c r="I459" i="39"/>
  <c r="I467" i="39"/>
  <c r="I499" i="39"/>
  <c r="I507" i="39"/>
  <c r="I515" i="39"/>
  <c r="I558" i="39"/>
  <c r="G100" i="39"/>
  <c r="I164" i="39"/>
  <c r="I172" i="39"/>
  <c r="I180" i="39"/>
  <c r="I188" i="39"/>
  <c r="I214" i="39"/>
  <c r="I238" i="39"/>
  <c r="I246" i="39"/>
  <c r="I278" i="39"/>
  <c r="I286" i="39"/>
  <c r="I303" i="39"/>
  <c r="I312" i="39"/>
  <c r="I330" i="39"/>
  <c r="I365" i="39"/>
  <c r="I460" i="39"/>
  <c r="I468" i="39"/>
  <c r="I500" i="39"/>
  <c r="I508" i="39"/>
  <c r="I516" i="39"/>
  <c r="I550" i="39"/>
  <c r="I559" i="39"/>
  <c r="I166" i="39"/>
  <c r="I182" i="39"/>
  <c r="I240" i="39"/>
  <c r="I280" i="39"/>
  <c r="I358" i="39"/>
  <c r="I510" i="39"/>
  <c r="Y63" i="9"/>
  <c r="Z63" i="9" s="1"/>
  <c r="Y151" i="9"/>
  <c r="Z151" i="9" s="1"/>
  <c r="Y24" i="9"/>
  <c r="Z24" i="9" s="1"/>
  <c r="Y32" i="9"/>
  <c r="Z32" i="9" s="1"/>
  <c r="Y40" i="9"/>
  <c r="Z40" i="9" s="1"/>
  <c r="Y56" i="9"/>
  <c r="Z56" i="9" s="1"/>
  <c r="Y64" i="9"/>
  <c r="Z64" i="9" s="1"/>
  <c r="Y72" i="9"/>
  <c r="Z72" i="9" s="1"/>
  <c r="Y80" i="9"/>
  <c r="Z80" i="9" s="1"/>
  <c r="Y88" i="9"/>
  <c r="Z88" i="9" s="1"/>
  <c r="Y96" i="9"/>
  <c r="Z96" i="9" s="1"/>
  <c r="Y104" i="9"/>
  <c r="Z104" i="9" s="1"/>
  <c r="Y112" i="9"/>
  <c r="Z112" i="9" s="1"/>
  <c r="Y120" i="9"/>
  <c r="Z120" i="9" s="1"/>
  <c r="Y128" i="9"/>
  <c r="Z128" i="9" s="1"/>
  <c r="Y136" i="9"/>
  <c r="Z136" i="9" s="1"/>
  <c r="Y176" i="9"/>
  <c r="Z176" i="9" s="1"/>
  <c r="BF169" i="9"/>
  <c r="Y33" i="9"/>
  <c r="Z33" i="9" s="1"/>
  <c r="Y18" i="9"/>
  <c r="Z18" i="9" s="1"/>
  <c r="Y42" i="9"/>
  <c r="Z42" i="9" s="1"/>
  <c r="Y66" i="9"/>
  <c r="Z66" i="9" s="1"/>
  <c r="Y98" i="9"/>
  <c r="Z98" i="9" s="1"/>
  <c r="Y130" i="9"/>
  <c r="Z130" i="9" s="1"/>
  <c r="Y170" i="9"/>
  <c r="Z170" i="9" s="1"/>
  <c r="Y163" i="9"/>
  <c r="Z163" i="9" s="1"/>
  <c r="BF179" i="9"/>
  <c r="BF141" i="9"/>
  <c r="BF45" i="9"/>
  <c r="BF53" i="9"/>
  <c r="BF69" i="9"/>
  <c r="BF93" i="9"/>
  <c r="BF101" i="9"/>
  <c r="BF109" i="9"/>
  <c r="BF117" i="9"/>
  <c r="BF125" i="9"/>
  <c r="BF133" i="9"/>
  <c r="BF149" i="9"/>
  <c r="BF157" i="9"/>
  <c r="BF165" i="9"/>
  <c r="BF173" i="9"/>
  <c r="BF21" i="9"/>
  <c r="BF168" i="9"/>
  <c r="BF49" i="9"/>
  <c r="BF97" i="9"/>
  <c r="BF121" i="9"/>
  <c r="BF145" i="9"/>
  <c r="BF185" i="9"/>
  <c r="Y35" i="9"/>
  <c r="Z35" i="9" s="1"/>
  <c r="Y43" i="9"/>
  <c r="Z43" i="9" s="1"/>
  <c r="Y51" i="9"/>
  <c r="Z51" i="9" s="1"/>
  <c r="BF54" i="9"/>
  <c r="BF118" i="9"/>
  <c r="BF158" i="9"/>
  <c r="BF96" i="9"/>
  <c r="BF71" i="9"/>
  <c r="BF95" i="9"/>
  <c r="BF119" i="9"/>
  <c r="BF175" i="9"/>
  <c r="BF94" i="9"/>
  <c r="BF79" i="9"/>
  <c r="BF103" i="9"/>
  <c r="BF127" i="9"/>
  <c r="BF143" i="9"/>
  <c r="BF159" i="9"/>
  <c r="BF167" i="9"/>
  <c r="BF120" i="9"/>
  <c r="BF144" i="9"/>
  <c r="BF73" i="9"/>
  <c r="BF85" i="9"/>
  <c r="BF24" i="9"/>
  <c r="BF26" i="9"/>
  <c r="BF34" i="9"/>
  <c r="BF42" i="9"/>
  <c r="BF50" i="9"/>
  <c r="BF66" i="9"/>
  <c r="BF74" i="9"/>
  <c r="BF82" i="9"/>
  <c r="BF90" i="9"/>
  <c r="BF98" i="9"/>
  <c r="BF106" i="9"/>
  <c r="BF114" i="9"/>
  <c r="BF122" i="9"/>
  <c r="BF130" i="9"/>
  <c r="BF138" i="9"/>
  <c r="BF146" i="9"/>
  <c r="BF154" i="9"/>
  <c r="BF162" i="9"/>
  <c r="BF170" i="9"/>
  <c r="BF178" i="9"/>
  <c r="BF186" i="9"/>
  <c r="BF75" i="9"/>
  <c r="BF139" i="9"/>
  <c r="BF48" i="9"/>
  <c r="BF72" i="9"/>
  <c r="BF104" i="9"/>
  <c r="BF184" i="9"/>
  <c r="BF128" i="9"/>
  <c r="BF176" i="9"/>
  <c r="BF80" i="9"/>
  <c r="BF160" i="9"/>
  <c r="BF25" i="9"/>
  <c r="Y20" i="9"/>
  <c r="Z20" i="9" s="1"/>
  <c r="Y36" i="9"/>
  <c r="Z36" i="9" s="1"/>
  <c r="Y68" i="9"/>
  <c r="Z68" i="9" s="1"/>
  <c r="Y76" i="9"/>
  <c r="Z76" i="9" s="1"/>
  <c r="Y84" i="9"/>
  <c r="Z84" i="9" s="1"/>
  <c r="Y92" i="9"/>
  <c r="Z92" i="9" s="1"/>
  <c r="Y100" i="9"/>
  <c r="Z100" i="9" s="1"/>
  <c r="Y108" i="9"/>
  <c r="Z108" i="9" s="1"/>
  <c r="Y116" i="9"/>
  <c r="Z116" i="9" s="1"/>
  <c r="Y124" i="9"/>
  <c r="Z124" i="9" s="1"/>
  <c r="Y132" i="9"/>
  <c r="Z132" i="9" s="1"/>
  <c r="Y140" i="9"/>
  <c r="Z140" i="9" s="1"/>
  <c r="Y148" i="9"/>
  <c r="Z148" i="9" s="1"/>
  <c r="Y156" i="9"/>
  <c r="Z156" i="9" s="1"/>
  <c r="Y164" i="9"/>
  <c r="Z164" i="9" s="1"/>
  <c r="Y172" i="9"/>
  <c r="Z172" i="9" s="1"/>
  <c r="Y180" i="9"/>
  <c r="Z180" i="9" s="1"/>
  <c r="BF15" i="9"/>
  <c r="BF23" i="9"/>
  <c r="BF47" i="9"/>
  <c r="Y26" i="9"/>
  <c r="Z26" i="9" s="1"/>
  <c r="Y34" i="9"/>
  <c r="Z34" i="9" s="1"/>
  <c r="Y50" i="9"/>
  <c r="Z50" i="9" s="1"/>
  <c r="Y58" i="9"/>
  <c r="Z58" i="9" s="1"/>
  <c r="Y74" i="9"/>
  <c r="Z74" i="9" s="1"/>
  <c r="Y82" i="9"/>
  <c r="Z82" i="9" s="1"/>
  <c r="Y90" i="9"/>
  <c r="Z90" i="9" s="1"/>
  <c r="Y106" i="9"/>
  <c r="Y114" i="9"/>
  <c r="Z114" i="9" s="1"/>
  <c r="Y122" i="9"/>
  <c r="Z122" i="9" s="1"/>
  <c r="Y138" i="9"/>
  <c r="Z138" i="9" s="1"/>
  <c r="Y146" i="9"/>
  <c r="Z146" i="9" s="1"/>
  <c r="Y154" i="9"/>
  <c r="Z154" i="9" s="1"/>
  <c r="Y162" i="9"/>
  <c r="Z162" i="9" s="1"/>
  <c r="Y178" i="9"/>
  <c r="Z178" i="9" s="1"/>
  <c r="Y186" i="9"/>
  <c r="Z186" i="9" s="1"/>
  <c r="Y59" i="9"/>
  <c r="Z59" i="9" s="1"/>
  <c r="BF63" i="9"/>
  <c r="BF87" i="9"/>
  <c r="BF111" i="9"/>
  <c r="BF135" i="9"/>
  <c r="BF64" i="9"/>
  <c r="BF88" i="9"/>
  <c r="BF112" i="9"/>
  <c r="BF136" i="9"/>
  <c r="Y15" i="9"/>
  <c r="Z15" i="9" s="1"/>
  <c r="Y47" i="9"/>
  <c r="Z47" i="9" s="1"/>
  <c r="Y103" i="9"/>
  <c r="Y127" i="9"/>
  <c r="BF17" i="9"/>
  <c r="BF33" i="9"/>
  <c r="BF41" i="9"/>
  <c r="BF65" i="9"/>
  <c r="BF81" i="9"/>
  <c r="BF89" i="9"/>
  <c r="BF105" i="9"/>
  <c r="BF113" i="9"/>
  <c r="BF129" i="9"/>
  <c r="BF137" i="9"/>
  <c r="BF153" i="9"/>
  <c r="BF161" i="9"/>
  <c r="BF177" i="9"/>
  <c r="Y48" i="9"/>
  <c r="Z48" i="9" s="1"/>
  <c r="Y49" i="9"/>
  <c r="Z49" i="9" s="1"/>
  <c r="X9" i="9"/>
  <c r="Y14" i="9"/>
  <c r="Z14" i="9" s="1"/>
  <c r="Y22" i="9"/>
  <c r="Z22" i="9" s="1"/>
  <c r="Y38" i="9"/>
  <c r="Z38" i="9" s="1"/>
  <c r="Y54" i="9"/>
  <c r="Z54" i="9" s="1"/>
  <c r="Y31" i="9"/>
  <c r="Z31" i="9" s="1"/>
  <c r="Y71" i="9"/>
  <c r="Z71" i="9" s="1"/>
  <c r="Y79" i="9"/>
  <c r="Z79" i="9" s="1"/>
  <c r="Y87" i="9"/>
  <c r="Z87" i="9" s="1"/>
  <c r="Y95" i="9"/>
  <c r="Z95" i="9" s="1"/>
  <c r="Y111" i="9"/>
  <c r="Z111" i="9" s="1"/>
  <c r="Y119" i="9"/>
  <c r="Z119" i="9" s="1"/>
  <c r="Y135" i="9"/>
  <c r="Z135" i="9" s="1"/>
  <c r="Y143" i="9"/>
  <c r="Z143" i="9" s="1"/>
  <c r="Y159" i="9"/>
  <c r="Z159" i="9" s="1"/>
  <c r="Y167" i="9"/>
  <c r="Z167" i="9" s="1"/>
  <c r="Y16" i="9"/>
  <c r="Z16" i="9" s="1"/>
  <c r="Y17" i="9"/>
  <c r="Z17" i="9" s="1"/>
  <c r="Y30" i="9"/>
  <c r="Z30" i="9" s="1"/>
  <c r="Y19" i="9"/>
  <c r="Z19" i="9" s="1"/>
  <c r="Y46" i="9"/>
  <c r="Z46" i="9" s="1"/>
  <c r="W9" i="9"/>
  <c r="Y60" i="9"/>
  <c r="Z60" i="9" s="1"/>
  <c r="V9" i="9"/>
  <c r="Y52" i="9"/>
  <c r="Z52" i="9" s="1"/>
  <c r="Y28" i="9"/>
  <c r="Z28" i="9" s="1"/>
  <c r="Y44" i="9"/>
  <c r="Z44" i="9" s="1"/>
  <c r="Y175" i="9"/>
  <c r="Z175" i="9" s="1"/>
  <c r="Y183" i="9"/>
  <c r="Z183" i="9" s="1"/>
  <c r="Y13" i="9"/>
  <c r="Z13" i="9" s="1"/>
  <c r="Y29" i="9"/>
  <c r="Z29" i="9" s="1"/>
  <c r="Y45" i="9"/>
  <c r="Z45" i="9" s="1"/>
  <c r="Y61" i="9"/>
  <c r="Z61" i="9" s="1"/>
  <c r="Y69" i="9"/>
  <c r="Z69" i="9" s="1"/>
  <c r="Y77" i="9"/>
  <c r="Z77" i="9" s="1"/>
  <c r="Y85" i="9"/>
  <c r="Z85" i="9" s="1"/>
  <c r="Y93" i="9"/>
  <c r="Z93" i="9" s="1"/>
  <c r="Y101" i="9"/>
  <c r="Z101" i="9" s="1"/>
  <c r="Y109" i="9"/>
  <c r="Z109" i="9" s="1"/>
  <c r="Y117" i="9"/>
  <c r="Z117" i="9" s="1"/>
  <c r="Y125" i="9"/>
  <c r="Y133" i="9"/>
  <c r="Y141" i="9"/>
  <c r="Y149" i="9"/>
  <c r="Z149" i="9" s="1"/>
  <c r="Y157" i="9"/>
  <c r="Z157" i="9" s="1"/>
  <c r="Y165" i="9"/>
  <c r="Z165" i="9" s="1"/>
  <c r="Y173" i="9"/>
  <c r="Z173" i="9" s="1"/>
  <c r="Y181" i="9"/>
  <c r="Z181" i="9" s="1"/>
  <c r="BF35" i="9"/>
  <c r="BF43" i="9"/>
  <c r="BF51" i="9"/>
  <c r="BF67" i="9"/>
  <c r="BF83" i="9"/>
  <c r="BF91" i="9"/>
  <c r="BF99" i="9"/>
  <c r="BF107" i="9"/>
  <c r="BF115" i="9"/>
  <c r="BF123" i="9"/>
  <c r="BF131" i="9"/>
  <c r="BF147" i="9"/>
  <c r="BF155" i="9"/>
  <c r="BF163" i="9"/>
  <c r="BF171" i="9"/>
  <c r="BF187" i="9"/>
  <c r="Y27" i="9"/>
  <c r="Z27" i="9" s="1"/>
  <c r="Y144" i="9"/>
  <c r="Z144" i="9" s="1"/>
  <c r="Y152" i="9"/>
  <c r="Z152" i="9" s="1"/>
  <c r="Y160" i="9"/>
  <c r="Z160" i="9" s="1"/>
  <c r="Y168" i="9"/>
  <c r="Z168" i="9" s="1"/>
  <c r="Y184" i="9"/>
  <c r="Z184" i="9" s="1"/>
  <c r="Y25" i="9"/>
  <c r="Z25" i="9" s="1"/>
  <c r="Y41" i="9"/>
  <c r="Z41" i="9" s="1"/>
  <c r="Y57" i="9"/>
  <c r="Z57" i="9" s="1"/>
  <c r="Y67" i="9"/>
  <c r="Z67" i="9" s="1"/>
  <c r="Y75" i="9"/>
  <c r="Z75" i="9" s="1"/>
  <c r="Y83" i="9"/>
  <c r="Z83" i="9" s="1"/>
  <c r="Y91" i="9"/>
  <c r="Z91" i="9" s="1"/>
  <c r="Y99" i="9"/>
  <c r="Z99" i="9" s="1"/>
  <c r="Y107" i="9"/>
  <c r="Z107" i="9" s="1"/>
  <c r="Y115" i="9"/>
  <c r="Z115" i="9" s="1"/>
  <c r="Y123" i="9"/>
  <c r="Z123" i="9" s="1"/>
  <c r="Y131" i="9"/>
  <c r="Z131" i="9" s="1"/>
  <c r="Y139" i="9"/>
  <c r="Z139" i="9" s="1"/>
  <c r="Y147" i="9"/>
  <c r="Z147" i="9" s="1"/>
  <c r="Y155" i="9"/>
  <c r="Z155" i="9" s="1"/>
  <c r="Y171" i="9"/>
  <c r="Z171" i="9" s="1"/>
  <c r="Y179" i="9"/>
  <c r="Z179" i="9" s="1"/>
  <c r="Y187" i="9"/>
  <c r="Z187" i="9" s="1"/>
  <c r="Y23" i="9"/>
  <c r="Z23" i="9" s="1"/>
  <c r="Y39" i="9"/>
  <c r="Z39" i="9" s="1"/>
  <c r="Y55" i="9"/>
  <c r="Z55" i="9" s="1"/>
  <c r="Y62" i="9"/>
  <c r="Z62" i="9" s="1"/>
  <c r="Y70" i="9"/>
  <c r="Z70" i="9" s="1"/>
  <c r="Y78" i="9"/>
  <c r="Z78" i="9" s="1"/>
  <c r="Y86" i="9"/>
  <c r="Z86" i="9" s="1"/>
  <c r="Y94" i="9"/>
  <c r="Z94" i="9" s="1"/>
  <c r="Y102" i="9"/>
  <c r="Z102" i="9" s="1"/>
  <c r="Y110" i="9"/>
  <c r="Z110" i="9" s="1"/>
  <c r="Y118" i="9"/>
  <c r="Z118" i="9" s="1"/>
  <c r="Y126" i="9"/>
  <c r="Z126" i="9" s="1"/>
  <c r="Y134" i="9"/>
  <c r="Y142" i="9"/>
  <c r="Z142" i="9" s="1"/>
  <c r="Y150" i="9"/>
  <c r="Z150" i="9" s="1"/>
  <c r="Y158" i="9"/>
  <c r="Z158" i="9" s="1"/>
  <c r="Y166" i="9"/>
  <c r="Z166" i="9" s="1"/>
  <c r="Y174" i="9"/>
  <c r="Z174" i="9" s="1"/>
  <c r="Y182" i="9"/>
  <c r="Z182" i="9" s="1"/>
  <c r="BF22" i="9"/>
  <c r="BF46" i="9"/>
  <c r="BF62" i="9"/>
  <c r="BF70" i="9"/>
  <c r="BF86" i="9"/>
  <c r="BF102" i="9"/>
  <c r="BF110" i="9"/>
  <c r="BF126" i="9"/>
  <c r="BF134" i="9"/>
  <c r="BF142" i="9"/>
  <c r="BF166" i="9"/>
  <c r="BF174" i="9"/>
  <c r="Y21" i="9"/>
  <c r="Z21" i="9" s="1"/>
  <c r="Y37" i="9"/>
  <c r="Z37" i="9" s="1"/>
  <c r="Y53" i="9"/>
  <c r="Z53" i="9" s="1"/>
  <c r="Y65" i="9"/>
  <c r="Z65" i="9" s="1"/>
  <c r="Y73" i="9"/>
  <c r="Z73" i="9" s="1"/>
  <c r="Y81" i="9"/>
  <c r="Z81" i="9" s="1"/>
  <c r="Y89" i="9"/>
  <c r="Z89" i="9" s="1"/>
  <c r="Y97" i="9"/>
  <c r="Z97" i="9" s="1"/>
  <c r="Y105" i="9"/>
  <c r="Y113" i="9"/>
  <c r="Z113" i="9" s="1"/>
  <c r="Y121" i="9"/>
  <c r="Z121" i="9" s="1"/>
  <c r="Y129" i="9"/>
  <c r="Z129" i="9" s="1"/>
  <c r="Y137" i="9"/>
  <c r="Z137" i="9" s="1"/>
  <c r="Y145" i="9"/>
  <c r="Z145" i="9" s="1"/>
  <c r="Y153" i="9"/>
  <c r="Z153" i="9" s="1"/>
  <c r="Y161" i="9"/>
  <c r="Z161" i="9" s="1"/>
  <c r="Y169" i="9"/>
  <c r="Y177" i="9"/>
  <c r="Z177" i="9" s="1"/>
  <c r="Y185" i="9"/>
  <c r="Z185" i="9" s="1"/>
  <c r="BF100" i="9"/>
  <c r="BF132" i="9"/>
  <c r="BF140" i="9"/>
  <c r="BF148" i="9"/>
  <c r="BF156" i="9"/>
  <c r="BF180" i="9"/>
  <c r="BF124" i="9"/>
  <c r="BF52" i="9"/>
  <c r="BF76" i="9"/>
  <c r="BF84" i="9"/>
  <c r="BF116" i="9"/>
  <c r="BF164" i="9"/>
  <c r="BF44" i="9"/>
  <c r="BF68" i="9"/>
  <c r="BF92" i="9"/>
  <c r="BF108" i="9"/>
  <c r="BF172" i="9"/>
  <c r="BF19" i="9"/>
  <c r="BF14" i="9"/>
  <c r="BF16" i="9"/>
  <c r="BF13" i="9"/>
  <c r="BF18" i="9"/>
  <c r="BF20" i="9"/>
  <c r="BG19" i="9" l="1"/>
  <c r="BG92" i="9"/>
  <c r="AU15" i="31"/>
  <c r="I498" i="39"/>
  <c r="I529" i="39"/>
  <c r="I148" i="39"/>
  <c r="I206" i="39"/>
  <c r="AM17" i="27"/>
  <c r="AD19" i="27"/>
  <c r="BG63" i="9"/>
  <c r="BG104" i="9"/>
  <c r="BG112" i="9"/>
  <c r="BG64" i="9"/>
  <c r="BG24" i="9"/>
  <c r="BG96" i="9"/>
  <c r="BG88" i="9"/>
  <c r="BG120" i="9"/>
  <c r="BG72" i="9"/>
  <c r="BG141" i="9"/>
  <c r="Z141" i="9"/>
  <c r="BG103" i="9"/>
  <c r="Z103" i="9"/>
  <c r="BG125" i="9"/>
  <c r="Z125" i="9"/>
  <c r="BG127" i="9"/>
  <c r="Z127" i="9"/>
  <c r="BG169" i="9"/>
  <c r="Z169" i="9"/>
  <c r="BG80" i="9"/>
  <c r="BG136" i="9"/>
  <c r="BG176" i="9"/>
  <c r="BG128" i="9"/>
  <c r="BG73" i="9"/>
  <c r="BG18" i="9"/>
  <c r="BG117" i="9"/>
  <c r="BG45" i="9"/>
  <c r="BG85" i="9"/>
  <c r="BG47" i="9"/>
  <c r="BG42" i="9"/>
  <c r="BG133" i="9"/>
  <c r="BG23" i="9"/>
  <c r="BG35" i="9"/>
  <c r="BG71" i="9"/>
  <c r="BG186" i="9"/>
  <c r="BG68" i="9"/>
  <c r="BG130" i="9"/>
  <c r="BG69" i="9"/>
  <c r="BG95" i="9"/>
  <c r="BG21" i="9"/>
  <c r="BG13" i="9"/>
  <c r="BG174" i="9"/>
  <c r="BG109" i="9"/>
  <c r="BG62" i="9"/>
  <c r="BG15" i="9"/>
  <c r="BG66" i="9"/>
  <c r="BG166" i="9"/>
  <c r="BG140" i="9"/>
  <c r="BG33" i="9"/>
  <c r="BG124" i="9"/>
  <c r="BG84" i="9"/>
  <c r="BG98" i="9"/>
  <c r="BG49" i="9"/>
  <c r="BG53" i="9"/>
  <c r="BG168" i="9"/>
  <c r="BG159" i="9"/>
  <c r="BG143" i="9"/>
  <c r="BG179" i="9"/>
  <c r="BG163" i="9"/>
  <c r="BG138" i="9"/>
  <c r="BG170" i="9"/>
  <c r="BG106" i="9"/>
  <c r="BG43" i="9"/>
  <c r="BG97" i="9"/>
  <c r="BG51" i="9"/>
  <c r="BG149" i="9"/>
  <c r="BG175" i="9"/>
  <c r="BG119" i="9"/>
  <c r="BG122" i="9"/>
  <c r="BG162" i="9"/>
  <c r="BG82" i="9"/>
  <c r="BG145" i="9"/>
  <c r="BG94" i="9"/>
  <c r="BG184" i="9"/>
  <c r="BG14" i="9"/>
  <c r="BG44" i="9"/>
  <c r="BG185" i="9"/>
  <c r="BG121" i="9"/>
  <c r="BG126" i="9"/>
  <c r="BG173" i="9"/>
  <c r="BG48" i="9"/>
  <c r="BG135" i="9"/>
  <c r="BG25" i="9"/>
  <c r="BG156" i="9"/>
  <c r="BG165" i="9"/>
  <c r="BG101" i="9"/>
  <c r="BG146" i="9"/>
  <c r="BG118" i="9"/>
  <c r="BG157" i="9"/>
  <c r="BG93" i="9"/>
  <c r="BG54" i="9"/>
  <c r="BG154" i="9"/>
  <c r="BG144" i="9"/>
  <c r="BG74" i="9"/>
  <c r="BG108" i="9"/>
  <c r="BG158" i="9"/>
  <c r="BG34" i="9"/>
  <c r="BG75" i="9"/>
  <c r="BG167" i="9"/>
  <c r="BG79" i="9"/>
  <c r="BG50" i="9"/>
  <c r="BG160" i="9"/>
  <c r="BG114" i="9"/>
  <c r="BG26" i="9"/>
  <c r="BG180" i="9"/>
  <c r="BG139" i="9"/>
  <c r="BG20" i="9"/>
  <c r="BG178" i="9"/>
  <c r="BG90" i="9"/>
  <c r="BG116" i="9"/>
  <c r="BG172" i="9"/>
  <c r="BG132" i="9"/>
  <c r="BG115" i="9"/>
  <c r="BG41" i="9"/>
  <c r="BG142" i="9"/>
  <c r="BG76" i="9"/>
  <c r="BG137" i="9"/>
  <c r="BG100" i="9"/>
  <c r="BG16" i="9"/>
  <c r="BG83" i="9"/>
  <c r="BG89" i="9"/>
  <c r="BG164" i="9"/>
  <c r="BG110" i="9"/>
  <c r="BG67" i="9"/>
  <c r="BG148" i="9"/>
  <c r="BG102" i="9"/>
  <c r="BG131" i="9"/>
  <c r="BG161" i="9"/>
  <c r="BG65" i="9"/>
  <c r="BG87" i="9"/>
  <c r="BG86" i="9"/>
  <c r="BG123" i="9"/>
  <c r="BG153" i="9"/>
  <c r="BG155" i="9"/>
  <c r="BG52" i="9"/>
  <c r="BG70" i="9"/>
  <c r="BG187" i="9"/>
  <c r="BG107" i="9"/>
  <c r="BG129" i="9"/>
  <c r="BG171" i="9"/>
  <c r="BG99" i="9"/>
  <c r="BG113" i="9"/>
  <c r="BG17" i="9"/>
  <c r="BG134" i="9"/>
  <c r="BG46" i="9"/>
  <c r="BG91" i="9"/>
  <c r="BG105" i="9"/>
  <c r="BG22" i="9"/>
  <c r="BG147" i="9"/>
  <c r="BG177" i="9"/>
  <c r="BG81" i="9"/>
  <c r="BG111" i="9"/>
  <c r="Y9" i="9"/>
  <c r="BJ187" i="9" l="1"/>
  <c r="BI187" i="9"/>
  <c r="BH187" i="9"/>
  <c r="BJ186" i="9"/>
  <c r="BI186" i="9"/>
  <c r="BH186" i="9"/>
  <c r="BJ185" i="9"/>
  <c r="BI185" i="9"/>
  <c r="BH185" i="9"/>
  <c r="BJ184" i="9"/>
  <c r="BI184" i="9"/>
  <c r="BH184" i="9"/>
  <c r="BJ180" i="9"/>
  <c r="BI180" i="9"/>
  <c r="BH180" i="9"/>
  <c r="BJ179" i="9"/>
  <c r="BI179" i="9"/>
  <c r="BH179" i="9"/>
  <c r="BJ178" i="9"/>
  <c r="BI178" i="9"/>
  <c r="BH178" i="9"/>
  <c r="BJ177" i="9"/>
  <c r="BI177" i="9"/>
  <c r="BH177" i="9"/>
  <c r="BJ176" i="9"/>
  <c r="BI176" i="9"/>
  <c r="BH176" i="9"/>
  <c r="BJ175" i="9"/>
  <c r="BI175" i="9"/>
  <c r="BH175" i="9"/>
  <c r="BJ174" i="9"/>
  <c r="BI174" i="9"/>
  <c r="BH174" i="9"/>
  <c r="BJ173" i="9"/>
  <c r="BI173" i="9"/>
  <c r="BH173" i="9"/>
  <c r="BJ172" i="9"/>
  <c r="BI172" i="9"/>
  <c r="BH172" i="9"/>
  <c r="BJ171" i="9"/>
  <c r="BI171" i="9"/>
  <c r="BH171" i="9"/>
  <c r="BJ170" i="9"/>
  <c r="BI170" i="9"/>
  <c r="BH170" i="9"/>
  <c r="BJ169" i="9"/>
  <c r="BI169" i="9"/>
  <c r="BH169" i="9"/>
  <c r="BJ168" i="9"/>
  <c r="BI168" i="9"/>
  <c r="BH168" i="9"/>
  <c r="BJ167" i="9"/>
  <c r="BI167" i="9"/>
  <c r="BH167" i="9"/>
  <c r="BJ166" i="9"/>
  <c r="BI166" i="9"/>
  <c r="BH166" i="9"/>
  <c r="BJ165" i="9"/>
  <c r="BI165" i="9"/>
  <c r="BH165" i="9"/>
  <c r="BJ164" i="9"/>
  <c r="BI164" i="9"/>
  <c r="BH164" i="9"/>
  <c r="BJ163" i="9"/>
  <c r="BI163" i="9"/>
  <c r="BH163" i="9"/>
  <c r="BJ162" i="9"/>
  <c r="BI162" i="9"/>
  <c r="BH162" i="9"/>
  <c r="BJ161" i="9"/>
  <c r="BI161" i="9"/>
  <c r="BH161" i="9"/>
  <c r="BJ160" i="9"/>
  <c r="BI160" i="9"/>
  <c r="BH160" i="9"/>
  <c r="BJ159" i="9"/>
  <c r="BI159" i="9"/>
  <c r="BH159" i="9"/>
  <c r="BJ158" i="9"/>
  <c r="BI158" i="9"/>
  <c r="BH158" i="9"/>
  <c r="BJ157" i="9"/>
  <c r="BI157" i="9"/>
  <c r="BH157" i="9"/>
  <c r="BJ156" i="9"/>
  <c r="BI156" i="9"/>
  <c r="BH156" i="9"/>
  <c r="BJ155" i="9"/>
  <c r="BI155" i="9"/>
  <c r="BH155" i="9"/>
  <c r="BJ154" i="9"/>
  <c r="BI154" i="9"/>
  <c r="BH154" i="9"/>
  <c r="BJ153" i="9"/>
  <c r="BI153" i="9"/>
  <c r="BH153" i="9"/>
  <c r="BJ149" i="9"/>
  <c r="BI149" i="9"/>
  <c r="BH149" i="9"/>
  <c r="BJ148" i="9"/>
  <c r="BI148" i="9"/>
  <c r="BH148" i="9"/>
  <c r="BJ147" i="9"/>
  <c r="BI147" i="9"/>
  <c r="BH147" i="9"/>
  <c r="BJ146" i="9"/>
  <c r="BI146" i="9"/>
  <c r="BH146" i="9"/>
  <c r="BJ145" i="9"/>
  <c r="BI145" i="9"/>
  <c r="BH145" i="9"/>
  <c r="BJ144" i="9"/>
  <c r="BI144" i="9"/>
  <c r="BH144" i="9"/>
  <c r="BJ143" i="9"/>
  <c r="BI143" i="9"/>
  <c r="BH143" i="9"/>
  <c r="BJ142" i="9"/>
  <c r="BI142" i="9"/>
  <c r="BH142" i="9"/>
  <c r="BJ141" i="9"/>
  <c r="BI141" i="9"/>
  <c r="BH141" i="9"/>
  <c r="BJ140" i="9"/>
  <c r="BI140" i="9"/>
  <c r="BH140" i="9"/>
  <c r="BJ139" i="9"/>
  <c r="BI139" i="9"/>
  <c r="BH139" i="9"/>
  <c r="BJ138" i="9"/>
  <c r="BI138" i="9"/>
  <c r="BH138" i="9"/>
  <c r="BJ137" i="9"/>
  <c r="BI137" i="9"/>
  <c r="BH137" i="9"/>
  <c r="BJ136" i="9"/>
  <c r="BI136" i="9"/>
  <c r="BH136" i="9"/>
  <c r="BJ135" i="9"/>
  <c r="BI135" i="9"/>
  <c r="BH135" i="9"/>
  <c r="BJ134" i="9"/>
  <c r="BI134" i="9"/>
  <c r="BH134" i="9"/>
  <c r="BJ133" i="9"/>
  <c r="BI133" i="9"/>
  <c r="BH133" i="9"/>
  <c r="BJ132" i="9"/>
  <c r="BI132" i="9"/>
  <c r="BH132" i="9"/>
  <c r="BJ131" i="9"/>
  <c r="BI131" i="9"/>
  <c r="BH131" i="9"/>
  <c r="BJ130" i="9"/>
  <c r="BI130" i="9"/>
  <c r="BH130" i="9"/>
  <c r="BJ129" i="9"/>
  <c r="BI129" i="9"/>
  <c r="BH129" i="9"/>
  <c r="BJ128" i="9"/>
  <c r="BI128" i="9"/>
  <c r="BH128" i="9"/>
  <c r="BJ127" i="9"/>
  <c r="BI127" i="9"/>
  <c r="BH127" i="9"/>
  <c r="BJ126" i="9"/>
  <c r="BI126" i="9"/>
  <c r="BH126" i="9"/>
  <c r="BJ125" i="9"/>
  <c r="BI125" i="9"/>
  <c r="BH125" i="9"/>
  <c r="BJ124" i="9"/>
  <c r="BI124" i="9"/>
  <c r="BH124" i="9"/>
  <c r="BJ123" i="9"/>
  <c r="BI123" i="9"/>
  <c r="BH123" i="9"/>
  <c r="BJ122" i="9"/>
  <c r="BI122" i="9"/>
  <c r="BH122" i="9"/>
  <c r="BJ121" i="9"/>
  <c r="BI121" i="9"/>
  <c r="BH121" i="9"/>
  <c r="BJ120" i="9"/>
  <c r="BI120" i="9"/>
  <c r="BH120" i="9"/>
  <c r="BJ119" i="9"/>
  <c r="BI119" i="9"/>
  <c r="BH119" i="9"/>
  <c r="BJ118" i="9"/>
  <c r="BI118" i="9"/>
  <c r="BH118" i="9"/>
  <c r="BJ117" i="9"/>
  <c r="BI117" i="9"/>
  <c r="BH117" i="9"/>
  <c r="BJ116" i="9"/>
  <c r="BI116" i="9"/>
  <c r="BH116" i="9"/>
  <c r="BJ115" i="9"/>
  <c r="BI115" i="9"/>
  <c r="BH115" i="9"/>
  <c r="BJ114" i="9"/>
  <c r="BI114" i="9"/>
  <c r="BH114" i="9"/>
  <c r="BJ113" i="9"/>
  <c r="BI113" i="9"/>
  <c r="BH113" i="9"/>
  <c r="BJ112" i="9"/>
  <c r="BI112" i="9"/>
  <c r="BH112" i="9"/>
  <c r="BJ111" i="9"/>
  <c r="BI111" i="9"/>
  <c r="BH111" i="9"/>
  <c r="BJ110" i="9"/>
  <c r="BI110" i="9"/>
  <c r="BH110" i="9"/>
  <c r="BJ109" i="9"/>
  <c r="BI109" i="9"/>
  <c r="BH109" i="9"/>
  <c r="BJ108" i="9"/>
  <c r="BI108" i="9"/>
  <c r="BH108" i="9"/>
  <c r="BJ107" i="9"/>
  <c r="BI107" i="9"/>
  <c r="BH107" i="9"/>
  <c r="BJ106" i="9"/>
  <c r="BI106" i="9"/>
  <c r="BH106" i="9"/>
  <c r="BJ105" i="9"/>
  <c r="BI105" i="9"/>
  <c r="BH105" i="9"/>
  <c r="BJ104" i="9"/>
  <c r="BI104" i="9"/>
  <c r="BH104" i="9"/>
  <c r="BJ103" i="9"/>
  <c r="BI103" i="9"/>
  <c r="BH103" i="9"/>
  <c r="BJ102" i="9"/>
  <c r="BI102" i="9"/>
  <c r="BH102" i="9"/>
  <c r="BJ101" i="9"/>
  <c r="BI101" i="9"/>
  <c r="BH101" i="9"/>
  <c r="BJ100" i="9"/>
  <c r="BI100" i="9"/>
  <c r="BH100" i="9"/>
  <c r="BJ99" i="9"/>
  <c r="BI99" i="9"/>
  <c r="BH99" i="9"/>
  <c r="BJ98" i="9"/>
  <c r="BI98" i="9"/>
  <c r="BH98" i="9"/>
  <c r="BJ97" i="9"/>
  <c r="BI97" i="9"/>
  <c r="BH97" i="9"/>
  <c r="BJ96" i="9"/>
  <c r="BI96" i="9"/>
  <c r="BH96" i="9"/>
  <c r="BJ95" i="9"/>
  <c r="BI95" i="9"/>
  <c r="BH95" i="9"/>
  <c r="BJ94" i="9"/>
  <c r="BI94" i="9"/>
  <c r="BH94" i="9"/>
  <c r="BJ93" i="9"/>
  <c r="BI93" i="9"/>
  <c r="BH93" i="9"/>
  <c r="BJ92" i="9"/>
  <c r="BI92" i="9"/>
  <c r="BH92" i="9"/>
  <c r="BJ91" i="9"/>
  <c r="BI91" i="9"/>
  <c r="BH91" i="9"/>
  <c r="BJ90" i="9"/>
  <c r="BI90" i="9"/>
  <c r="BH90" i="9"/>
  <c r="BJ89" i="9"/>
  <c r="BI89" i="9"/>
  <c r="BH89" i="9"/>
  <c r="BJ88" i="9"/>
  <c r="BI88" i="9"/>
  <c r="BH88" i="9"/>
  <c r="BJ87" i="9"/>
  <c r="BI87" i="9"/>
  <c r="BH87" i="9"/>
  <c r="BJ86" i="9"/>
  <c r="BI86" i="9"/>
  <c r="BH86" i="9"/>
  <c r="BJ85" i="9"/>
  <c r="BI85" i="9"/>
  <c r="BH85" i="9"/>
  <c r="BJ84" i="9"/>
  <c r="BI84" i="9"/>
  <c r="BH84" i="9"/>
  <c r="BJ83" i="9"/>
  <c r="BI83" i="9"/>
  <c r="BH83" i="9"/>
  <c r="BJ82" i="9"/>
  <c r="BI82" i="9"/>
  <c r="BH82" i="9"/>
  <c r="BJ81" i="9"/>
  <c r="BI81" i="9"/>
  <c r="BH81" i="9"/>
  <c r="BJ80" i="9"/>
  <c r="BI80" i="9"/>
  <c r="BH80" i="9"/>
  <c r="BJ79" i="9"/>
  <c r="BI79" i="9"/>
  <c r="BH79" i="9"/>
  <c r="BJ76" i="9"/>
  <c r="BI76" i="9"/>
  <c r="BH76" i="9"/>
  <c r="BJ75" i="9"/>
  <c r="BI75" i="9"/>
  <c r="BH75" i="9"/>
  <c r="BJ74" i="9"/>
  <c r="BI74" i="9"/>
  <c r="BH74" i="9"/>
  <c r="BJ73" i="9"/>
  <c r="BI73" i="9"/>
  <c r="BH73" i="9"/>
  <c r="BJ72" i="9"/>
  <c r="BI72" i="9"/>
  <c r="BH72" i="9"/>
  <c r="BJ71" i="9"/>
  <c r="BI71" i="9"/>
  <c r="BH71" i="9"/>
  <c r="BJ70" i="9"/>
  <c r="BI70" i="9"/>
  <c r="BH70" i="9"/>
  <c r="BJ69" i="9"/>
  <c r="BI69" i="9"/>
  <c r="BH69" i="9"/>
  <c r="BJ68" i="9"/>
  <c r="BI68" i="9"/>
  <c r="BH68" i="9"/>
  <c r="BJ67" i="9"/>
  <c r="BI67" i="9"/>
  <c r="BH67" i="9"/>
  <c r="BJ66" i="9"/>
  <c r="BI66" i="9"/>
  <c r="BH66" i="9"/>
  <c r="BJ65" i="9"/>
  <c r="BI65" i="9"/>
  <c r="BH65" i="9"/>
  <c r="BJ64" i="9"/>
  <c r="BI64" i="9"/>
  <c r="BH64" i="9"/>
  <c r="BJ63" i="9"/>
  <c r="BI63" i="9"/>
  <c r="BH63" i="9"/>
  <c r="BJ62" i="9"/>
  <c r="BI62" i="9"/>
  <c r="BH62" i="9"/>
  <c r="BJ54" i="9"/>
  <c r="BI54" i="9"/>
  <c r="BH54" i="9"/>
  <c r="BJ53" i="9"/>
  <c r="BI53" i="9"/>
  <c r="BH53" i="9"/>
  <c r="BJ52" i="9"/>
  <c r="BI52" i="9"/>
  <c r="BH52" i="9"/>
  <c r="BJ51" i="9"/>
  <c r="BI51" i="9"/>
  <c r="BH51" i="9"/>
  <c r="BJ50" i="9"/>
  <c r="BI50" i="9"/>
  <c r="BH50" i="9"/>
  <c r="BJ49" i="9"/>
  <c r="BI49" i="9"/>
  <c r="BH49" i="9"/>
  <c r="BJ48" i="9"/>
  <c r="BI48" i="9"/>
  <c r="BH48" i="9"/>
  <c r="BJ47" i="9"/>
  <c r="BI47" i="9"/>
  <c r="BH47" i="9"/>
  <c r="BJ46" i="9"/>
  <c r="BI46" i="9"/>
  <c r="BH46" i="9"/>
  <c r="BJ45" i="9"/>
  <c r="BI45" i="9"/>
  <c r="BH45" i="9"/>
  <c r="BJ44" i="9"/>
  <c r="BI44" i="9"/>
  <c r="BH44" i="9"/>
  <c r="BJ43" i="9"/>
  <c r="BI43" i="9"/>
  <c r="BH43" i="9"/>
  <c r="BJ42" i="9"/>
  <c r="BI42" i="9"/>
  <c r="BH42" i="9"/>
  <c r="BJ41" i="9"/>
  <c r="BI41" i="9"/>
  <c r="BH41" i="9"/>
  <c r="BJ40" i="9"/>
  <c r="BI40" i="9"/>
  <c r="BH40" i="9"/>
  <c r="BJ39" i="9"/>
  <c r="BI39" i="9"/>
  <c r="BH39" i="9"/>
  <c r="BJ38" i="9"/>
  <c r="BI38" i="9"/>
  <c r="BH38" i="9"/>
  <c r="BJ37" i="9"/>
  <c r="BI37" i="9"/>
  <c r="BH37" i="9"/>
  <c r="BJ36" i="9"/>
  <c r="BI36" i="9"/>
  <c r="BH36" i="9"/>
  <c r="BJ35" i="9"/>
  <c r="BI35" i="9"/>
  <c r="BH35" i="9"/>
  <c r="BJ34" i="9"/>
  <c r="BI34" i="9"/>
  <c r="BH34" i="9"/>
  <c r="BJ33" i="9"/>
  <c r="BI33" i="9"/>
  <c r="BH33" i="9"/>
  <c r="BJ26" i="9"/>
  <c r="BI26" i="9"/>
  <c r="BH26" i="9"/>
  <c r="BJ25" i="9"/>
  <c r="BI25" i="9"/>
  <c r="BH25" i="9"/>
  <c r="BJ24" i="9"/>
  <c r="BI24" i="9"/>
  <c r="BH24" i="9"/>
  <c r="BJ23" i="9"/>
  <c r="BI23" i="9"/>
  <c r="BH23" i="9"/>
  <c r="BJ22" i="9"/>
  <c r="BI22" i="9"/>
  <c r="BH22" i="9"/>
  <c r="BJ21" i="9"/>
  <c r="BI21" i="9"/>
  <c r="BH21" i="9"/>
  <c r="BJ20" i="9"/>
  <c r="BI20" i="9"/>
  <c r="BH20" i="9"/>
  <c r="BJ19" i="9"/>
  <c r="BI19" i="9"/>
  <c r="BH19" i="9"/>
  <c r="BJ18" i="9"/>
  <c r="BI18" i="9"/>
  <c r="BH18" i="9"/>
  <c r="BJ17" i="9"/>
  <c r="BI17" i="9"/>
  <c r="BH17" i="9"/>
  <c r="BJ16" i="9"/>
  <c r="BI16" i="9"/>
  <c r="BH16" i="9"/>
  <c r="BJ15" i="9"/>
  <c r="BI15" i="9"/>
  <c r="BH15" i="9"/>
  <c r="BJ14" i="9"/>
  <c r="BI14" i="9"/>
  <c r="BH14" i="9"/>
  <c r="BJ13" i="9"/>
  <c r="BI13" i="9"/>
  <c r="BH13"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AB34" i="9"/>
  <c r="AB33" i="9"/>
  <c r="AB32" i="9"/>
  <c r="AB31" i="9"/>
  <c r="AB30" i="9"/>
  <c r="AB29" i="9"/>
  <c r="AB28" i="9"/>
  <c r="AB27" i="9"/>
  <c r="AB26" i="9"/>
  <c r="AB25" i="9"/>
  <c r="AB24" i="9"/>
  <c r="AB23" i="9"/>
  <c r="AB22" i="9"/>
  <c r="AB21" i="9"/>
  <c r="AB20" i="9"/>
  <c r="AB19" i="9"/>
  <c r="AB18" i="9"/>
  <c r="AB17" i="9"/>
  <c r="AB16" i="9"/>
  <c r="AB15" i="9"/>
  <c r="AB14" i="9"/>
  <c r="AB13" i="9"/>
  <c r="AA187" i="9"/>
  <c r="AA186" i="9"/>
  <c r="AA185" i="9"/>
  <c r="AA184" i="9"/>
  <c r="AA183" i="9"/>
  <c r="AA182" i="9"/>
  <c r="AA181" i="9"/>
  <c r="AA180" i="9"/>
  <c r="AA179" i="9"/>
  <c r="AA178" i="9"/>
  <c r="AA177" i="9"/>
  <c r="AA176" i="9"/>
  <c r="AA175" i="9"/>
  <c r="AA174" i="9"/>
  <c r="AA173" i="9"/>
  <c r="AA172" i="9"/>
  <c r="AA171" i="9"/>
  <c r="AA170" i="9"/>
  <c r="AA169" i="9"/>
  <c r="AA168" i="9"/>
  <c r="AA167" i="9"/>
  <c r="AA166" i="9"/>
  <c r="AA165" i="9"/>
  <c r="AA164" i="9"/>
  <c r="AA163" i="9"/>
  <c r="AA162" i="9"/>
  <c r="AA161" i="9"/>
  <c r="AA160" i="9"/>
  <c r="AA159" i="9"/>
  <c r="AA158" i="9"/>
  <c r="AA157" i="9"/>
  <c r="AA156" i="9"/>
  <c r="AA155" i="9"/>
  <c r="AA154" i="9"/>
  <c r="AA153" i="9"/>
  <c r="AA152" i="9"/>
  <c r="AA151" i="9"/>
  <c r="AA150" i="9"/>
  <c r="AA149" i="9"/>
  <c r="AA148" i="9"/>
  <c r="AA147" i="9"/>
  <c r="AA146" i="9"/>
  <c r="AA145" i="9"/>
  <c r="AA144" i="9"/>
  <c r="AA143" i="9"/>
  <c r="AA142" i="9"/>
  <c r="AA141" i="9"/>
  <c r="AA140" i="9"/>
  <c r="AA139" i="9"/>
  <c r="AA138" i="9"/>
  <c r="AA137" i="9"/>
  <c r="AA136" i="9"/>
  <c r="AA135" i="9"/>
  <c r="AA134" i="9"/>
  <c r="AA133" i="9"/>
  <c r="AA132" i="9"/>
  <c r="AA131" i="9"/>
  <c r="AA130" i="9"/>
  <c r="AA129" i="9"/>
  <c r="AA128" i="9"/>
  <c r="AA127" i="9"/>
  <c r="AA126" i="9"/>
  <c r="AA125" i="9"/>
  <c r="AA124" i="9"/>
  <c r="AA123" i="9"/>
  <c r="AA122" i="9"/>
  <c r="AA121" i="9"/>
  <c r="AA120" i="9"/>
  <c r="AA119" i="9"/>
  <c r="AA118" i="9"/>
  <c r="AA117" i="9"/>
  <c r="AA116" i="9"/>
  <c r="AA115" i="9"/>
  <c r="AA114" i="9"/>
  <c r="AA113" i="9"/>
  <c r="AA112" i="9"/>
  <c r="AA111" i="9"/>
  <c r="AA110" i="9"/>
  <c r="AA109" i="9"/>
  <c r="AA108" i="9"/>
  <c r="AA107" i="9"/>
  <c r="AA106" i="9"/>
  <c r="AA105" i="9"/>
  <c r="AA104" i="9"/>
  <c r="AA103" i="9"/>
  <c r="AA102" i="9"/>
  <c r="AA101" i="9"/>
  <c r="AA100" i="9"/>
  <c r="AA99" i="9"/>
  <c r="AA98" i="9"/>
  <c r="AA97" i="9"/>
  <c r="AA96" i="9"/>
  <c r="AA95" i="9"/>
  <c r="AA94" i="9"/>
  <c r="AA93" i="9"/>
  <c r="AA92" i="9"/>
  <c r="AA91" i="9"/>
  <c r="AA90" i="9"/>
  <c r="AA89" i="9"/>
  <c r="AA88" i="9"/>
  <c r="AA87" i="9"/>
  <c r="AA86" i="9"/>
  <c r="AA85" i="9"/>
  <c r="AA84" i="9"/>
  <c r="AA83" i="9"/>
  <c r="AA82" i="9"/>
  <c r="AA81" i="9"/>
  <c r="AA80" i="9"/>
  <c r="AA79" i="9"/>
  <c r="AA78" i="9"/>
  <c r="AA77" i="9"/>
  <c r="AA76" i="9"/>
  <c r="AA75" i="9"/>
  <c r="AA74" i="9"/>
  <c r="AA73" i="9"/>
  <c r="AA72" i="9"/>
  <c r="AA71" i="9"/>
  <c r="AA70" i="9"/>
  <c r="AA69" i="9"/>
  <c r="AA68" i="9"/>
  <c r="AA67" i="9"/>
  <c r="AA66" i="9"/>
  <c r="AA65" i="9"/>
  <c r="AA64" i="9"/>
  <c r="AA63" i="9"/>
  <c r="AA62" i="9"/>
  <c r="AA61" i="9"/>
  <c r="AA60" i="9"/>
  <c r="AA59" i="9"/>
  <c r="AA58" i="9"/>
  <c r="AA57" i="9"/>
  <c r="AA56" i="9"/>
  <c r="AA55" i="9"/>
  <c r="AA54" i="9"/>
  <c r="AA53" i="9"/>
  <c r="AA52" i="9"/>
  <c r="AA51" i="9"/>
  <c r="AA50" i="9"/>
  <c r="AA49" i="9"/>
  <c r="AA48" i="9"/>
  <c r="AA47" i="9"/>
  <c r="AA46" i="9"/>
  <c r="AA45" i="9"/>
  <c r="AA44" i="9"/>
  <c r="AA43" i="9"/>
  <c r="AA42" i="9"/>
  <c r="AA41" i="9"/>
  <c r="AA40" i="9"/>
  <c r="AA39" i="9"/>
  <c r="AA38" i="9"/>
  <c r="AA37" i="9"/>
  <c r="AA36" i="9"/>
  <c r="AA35" i="9"/>
  <c r="AA34" i="9"/>
  <c r="AA33" i="9"/>
  <c r="AA32" i="9"/>
  <c r="AA31" i="9"/>
  <c r="AA30" i="9"/>
  <c r="AA29" i="9"/>
  <c r="AA28" i="9"/>
  <c r="AA27" i="9"/>
  <c r="AA26" i="9"/>
  <c r="AA25" i="9"/>
  <c r="AA24" i="9"/>
  <c r="AA23" i="9"/>
  <c r="AA22" i="9"/>
  <c r="AA21" i="9"/>
  <c r="AA20" i="9"/>
  <c r="AA19" i="9"/>
  <c r="AA18" i="9"/>
  <c r="AA17" i="9"/>
  <c r="AA16" i="9"/>
  <c r="AA15" i="9"/>
  <c r="AA14" i="9"/>
  <c r="AA13" i="9"/>
  <c r="I29" i="10"/>
  <c r="K510" i="10"/>
  <c r="L510" i="10" s="1"/>
  <c r="K509" i="10"/>
  <c r="L509" i="10" s="1"/>
  <c r="K508" i="10"/>
  <c r="L508" i="10" s="1"/>
  <c r="K507" i="10"/>
  <c r="L507" i="10" s="1"/>
  <c r="K506" i="10"/>
  <c r="L506" i="10" s="1"/>
  <c r="K505" i="10"/>
  <c r="L505" i="10" s="1"/>
  <c r="K504" i="10"/>
  <c r="L504" i="10" s="1"/>
  <c r="K503" i="10"/>
  <c r="L503" i="10" s="1"/>
  <c r="K502" i="10"/>
  <c r="L502" i="10" s="1"/>
  <c r="K501" i="10"/>
  <c r="L501" i="10" s="1"/>
  <c r="K500" i="10"/>
  <c r="L500" i="10" s="1"/>
  <c r="K499" i="10"/>
  <c r="L499" i="10" s="1"/>
  <c r="K498" i="10"/>
  <c r="L498" i="10" s="1"/>
  <c r="K497" i="10"/>
  <c r="L497" i="10" s="1"/>
  <c r="K496" i="10"/>
  <c r="L496" i="10" s="1"/>
  <c r="K495" i="10"/>
  <c r="L495" i="10" s="1"/>
  <c r="K494" i="10"/>
  <c r="L494" i="10" s="1"/>
  <c r="K493" i="10"/>
  <c r="L493" i="10" s="1"/>
  <c r="K492" i="10"/>
  <c r="L492" i="10" s="1"/>
  <c r="K491" i="10"/>
  <c r="L491" i="10" s="1"/>
  <c r="K490" i="10"/>
  <c r="L490" i="10" s="1"/>
  <c r="K489" i="10"/>
  <c r="L489" i="10" s="1"/>
  <c r="K488" i="10"/>
  <c r="L488" i="10" s="1"/>
  <c r="K487" i="10"/>
  <c r="L487" i="10" s="1"/>
  <c r="K486" i="10"/>
  <c r="L486" i="10" s="1"/>
  <c r="K485" i="10"/>
  <c r="L485" i="10" s="1"/>
  <c r="K484" i="10"/>
  <c r="L484" i="10" s="1"/>
  <c r="K483" i="10"/>
  <c r="L483" i="10" s="1"/>
  <c r="K482" i="10"/>
  <c r="L482" i="10" s="1"/>
  <c r="K481" i="10"/>
  <c r="L481" i="10" s="1"/>
  <c r="K480" i="10"/>
  <c r="L480" i="10" s="1"/>
  <c r="K479" i="10"/>
  <c r="L479" i="10" s="1"/>
  <c r="K478" i="10"/>
  <c r="L478" i="10" s="1"/>
  <c r="K477" i="10"/>
  <c r="L477" i="10" s="1"/>
  <c r="K476" i="10"/>
  <c r="L476" i="10" s="1"/>
  <c r="K475" i="10"/>
  <c r="L475" i="10" s="1"/>
  <c r="K474" i="10"/>
  <c r="L474" i="10" s="1"/>
  <c r="K473" i="10"/>
  <c r="L473" i="10" s="1"/>
  <c r="K472" i="10"/>
  <c r="L472" i="10" s="1"/>
  <c r="K471" i="10"/>
  <c r="L471" i="10" s="1"/>
  <c r="K470" i="10"/>
  <c r="L470" i="10" s="1"/>
  <c r="K469" i="10"/>
  <c r="L469" i="10" s="1"/>
  <c r="K468" i="10"/>
  <c r="L468" i="10" s="1"/>
  <c r="K467" i="10"/>
  <c r="L467" i="10" s="1"/>
  <c r="K466" i="10"/>
  <c r="L466" i="10" s="1"/>
  <c r="K465" i="10"/>
  <c r="L465" i="10" s="1"/>
  <c r="K464" i="10"/>
  <c r="L464" i="10" s="1"/>
  <c r="K463" i="10"/>
  <c r="L463" i="10" s="1"/>
  <c r="K462" i="10"/>
  <c r="L462" i="10" s="1"/>
  <c r="K461" i="10"/>
  <c r="L461" i="10" s="1"/>
  <c r="K460" i="10"/>
  <c r="L460" i="10" s="1"/>
  <c r="K459" i="10"/>
  <c r="L459" i="10" s="1"/>
  <c r="K458" i="10"/>
  <c r="L458" i="10" s="1"/>
  <c r="K457" i="10"/>
  <c r="L457" i="10" s="1"/>
  <c r="K456" i="10"/>
  <c r="L456" i="10" s="1"/>
  <c r="K455" i="10"/>
  <c r="L455" i="10" s="1"/>
  <c r="K454" i="10"/>
  <c r="L454" i="10" s="1"/>
  <c r="K453" i="10"/>
  <c r="L453" i="10" s="1"/>
  <c r="K452" i="10"/>
  <c r="L452" i="10" s="1"/>
  <c r="K451" i="10"/>
  <c r="L451" i="10" s="1"/>
  <c r="K450" i="10"/>
  <c r="L450" i="10" s="1"/>
  <c r="K449" i="10"/>
  <c r="L449" i="10" s="1"/>
  <c r="K448" i="10"/>
  <c r="L448" i="10" s="1"/>
  <c r="K447" i="10"/>
  <c r="L447" i="10" s="1"/>
  <c r="K446" i="10"/>
  <c r="L446" i="10" s="1"/>
  <c r="K445" i="10"/>
  <c r="L445" i="10" s="1"/>
  <c r="K444" i="10"/>
  <c r="L444" i="10" s="1"/>
  <c r="K443" i="10"/>
  <c r="L443" i="10" s="1"/>
  <c r="K442" i="10"/>
  <c r="L442" i="10" s="1"/>
  <c r="K441" i="10"/>
  <c r="L441" i="10" s="1"/>
  <c r="K440" i="10"/>
  <c r="L440" i="10" s="1"/>
  <c r="K439" i="10"/>
  <c r="L439" i="10" s="1"/>
  <c r="K438" i="10"/>
  <c r="L438" i="10" s="1"/>
  <c r="K437" i="10"/>
  <c r="L437" i="10" s="1"/>
  <c r="K436" i="10"/>
  <c r="L436" i="10" s="1"/>
  <c r="K435" i="10"/>
  <c r="L435" i="10" s="1"/>
  <c r="K434" i="10"/>
  <c r="L434" i="10" s="1"/>
  <c r="K433" i="10"/>
  <c r="L433" i="10" s="1"/>
  <c r="K432" i="10"/>
  <c r="L432" i="10" s="1"/>
  <c r="K431" i="10"/>
  <c r="L431" i="10" s="1"/>
  <c r="K430" i="10"/>
  <c r="L430" i="10" s="1"/>
  <c r="K429" i="10"/>
  <c r="L429" i="10" s="1"/>
  <c r="K428" i="10"/>
  <c r="L428" i="10" s="1"/>
  <c r="K427" i="10"/>
  <c r="L427" i="10" s="1"/>
  <c r="K426" i="10"/>
  <c r="L426" i="10" s="1"/>
  <c r="K425" i="10"/>
  <c r="L425" i="10" s="1"/>
  <c r="K424" i="10"/>
  <c r="L424" i="10" s="1"/>
  <c r="K423" i="10"/>
  <c r="L423" i="10" s="1"/>
  <c r="K422" i="10"/>
  <c r="L422" i="10" s="1"/>
  <c r="K421" i="10"/>
  <c r="L421" i="10" s="1"/>
  <c r="K420" i="10"/>
  <c r="L420" i="10" s="1"/>
  <c r="K419" i="10"/>
  <c r="L419" i="10" s="1"/>
  <c r="K418" i="10"/>
  <c r="L418" i="10" s="1"/>
  <c r="K417" i="10"/>
  <c r="L417" i="10" s="1"/>
  <c r="K416" i="10"/>
  <c r="L416" i="10" s="1"/>
  <c r="K415" i="10"/>
  <c r="L415" i="10" s="1"/>
  <c r="K414" i="10"/>
  <c r="L414" i="10" s="1"/>
  <c r="K413" i="10"/>
  <c r="L413" i="10" s="1"/>
  <c r="K412" i="10"/>
  <c r="L412" i="10" s="1"/>
  <c r="K411" i="10"/>
  <c r="L411" i="10" s="1"/>
  <c r="K410" i="10"/>
  <c r="L410" i="10" s="1"/>
  <c r="K409" i="10"/>
  <c r="L409" i="10" s="1"/>
  <c r="K408" i="10"/>
  <c r="L408" i="10" s="1"/>
  <c r="K407" i="10"/>
  <c r="L407" i="10" s="1"/>
  <c r="K406" i="10"/>
  <c r="L406" i="10" s="1"/>
  <c r="K405" i="10"/>
  <c r="L405" i="10" s="1"/>
  <c r="K404" i="10"/>
  <c r="L404" i="10" s="1"/>
  <c r="K403" i="10"/>
  <c r="L403" i="10" s="1"/>
  <c r="K402" i="10"/>
  <c r="L402" i="10" s="1"/>
  <c r="K401" i="10"/>
  <c r="L401" i="10" s="1"/>
  <c r="K400" i="10"/>
  <c r="L400" i="10" s="1"/>
  <c r="K399" i="10"/>
  <c r="L399" i="10" s="1"/>
  <c r="K398" i="10"/>
  <c r="L398" i="10" s="1"/>
  <c r="K397" i="10"/>
  <c r="L397" i="10" s="1"/>
  <c r="K396" i="10"/>
  <c r="L396" i="10" s="1"/>
  <c r="K395" i="10"/>
  <c r="L395" i="10" s="1"/>
  <c r="K394" i="10"/>
  <c r="L394" i="10" s="1"/>
  <c r="K393" i="10"/>
  <c r="L393" i="10" s="1"/>
  <c r="K392" i="10"/>
  <c r="L392" i="10" s="1"/>
  <c r="K377" i="10"/>
  <c r="L377" i="10" s="1"/>
  <c r="K376" i="10"/>
  <c r="K375" i="10"/>
  <c r="L375" i="10" s="1"/>
  <c r="K374" i="10"/>
  <c r="L374" i="10" s="1"/>
  <c r="K373" i="10"/>
  <c r="L373" i="10" s="1"/>
  <c r="K372" i="10"/>
  <c r="K371" i="10"/>
  <c r="L371" i="10" s="1"/>
  <c r="K370" i="10"/>
  <c r="L370" i="10" s="1"/>
  <c r="K369" i="10"/>
  <c r="L369" i="10" s="1"/>
  <c r="K368" i="10"/>
  <c r="L368" i="10" s="1"/>
  <c r="K367" i="10"/>
  <c r="K366" i="10"/>
  <c r="L366" i="10" s="1"/>
  <c r="K365" i="10"/>
  <c r="L365" i="10" s="1"/>
  <c r="K364" i="10"/>
  <c r="L364" i="10" s="1"/>
  <c r="K363" i="10"/>
  <c r="L363" i="10" s="1"/>
  <c r="K362" i="10"/>
  <c r="K361" i="10"/>
  <c r="L361" i="10" s="1"/>
  <c r="K360" i="10"/>
  <c r="L360" i="10" s="1"/>
  <c r="K359" i="10"/>
  <c r="L359" i="10" s="1"/>
  <c r="K358" i="10"/>
  <c r="K357" i="10"/>
  <c r="L357" i="10" s="1"/>
  <c r="K356" i="10"/>
  <c r="L356" i="10" s="1"/>
  <c r="K355" i="10"/>
  <c r="L355" i="10" s="1"/>
  <c r="K354" i="10"/>
  <c r="K353" i="10"/>
  <c r="L353" i="10" s="1"/>
  <c r="K352" i="10"/>
  <c r="L352" i="10" s="1"/>
  <c r="L351" i="10"/>
  <c r="K347" i="10"/>
  <c r="K346" i="10"/>
  <c r="K345" i="10"/>
  <c r="K344" i="10"/>
  <c r="L344" i="10" s="1"/>
  <c r="K343" i="10"/>
  <c r="L343" i="10" s="1"/>
  <c r="K342" i="10"/>
  <c r="L342" i="10" s="1"/>
  <c r="K341" i="10"/>
  <c r="L341" i="10" s="1"/>
  <c r="K329" i="10"/>
  <c r="L329" i="10" s="1"/>
  <c r="K328" i="10"/>
  <c r="L328" i="10" s="1"/>
  <c r="K327" i="10"/>
  <c r="L327" i="10" s="1"/>
  <c r="K326" i="10"/>
  <c r="L326" i="10" s="1"/>
  <c r="K325" i="10"/>
  <c r="L325" i="10" s="1"/>
  <c r="K324" i="10"/>
  <c r="L324" i="10" s="1"/>
  <c r="K323" i="10"/>
  <c r="L323" i="10" s="1"/>
  <c r="K322" i="10"/>
  <c r="L322" i="10" s="1"/>
  <c r="K321" i="10"/>
  <c r="L321" i="10" s="1"/>
  <c r="K320" i="10"/>
  <c r="L320" i="10" s="1"/>
  <c r="K319" i="10"/>
  <c r="L319" i="10" s="1"/>
  <c r="K318" i="10"/>
  <c r="L318" i="10" s="1"/>
  <c r="K317" i="10"/>
  <c r="L317" i="10" s="1"/>
  <c r="K316" i="10"/>
  <c r="L316" i="10" s="1"/>
  <c r="K315" i="10"/>
  <c r="L315" i="10" s="1"/>
  <c r="K314" i="10"/>
  <c r="L314" i="10" s="1"/>
  <c r="K313" i="10"/>
  <c r="L313" i="10" s="1"/>
  <c r="K312" i="10"/>
  <c r="L312" i="10" s="1"/>
  <c r="K311" i="10"/>
  <c r="L311" i="10" s="1"/>
  <c r="K310" i="10"/>
  <c r="L310" i="10" s="1"/>
  <c r="K309" i="10"/>
  <c r="L309" i="10" s="1"/>
  <c r="K308" i="10"/>
  <c r="L308" i="10" s="1"/>
  <c r="K307" i="10"/>
  <c r="L307" i="10" s="1"/>
  <c r="K306" i="10"/>
  <c r="L306" i="10" s="1"/>
  <c r="K305" i="10"/>
  <c r="L305" i="10" s="1"/>
  <c r="K304" i="10"/>
  <c r="L304" i="10" s="1"/>
  <c r="K303" i="10"/>
  <c r="L303" i="10" s="1"/>
  <c r="K302" i="10"/>
  <c r="L302" i="10" s="1"/>
  <c r="K301" i="10"/>
  <c r="L301" i="10" s="1"/>
  <c r="K300" i="10"/>
  <c r="L300" i="10" s="1"/>
  <c r="K299" i="10"/>
  <c r="L299" i="10" s="1"/>
  <c r="K298" i="10"/>
  <c r="L298" i="10" s="1"/>
  <c r="K297" i="10"/>
  <c r="L297" i="10" s="1"/>
  <c r="K296" i="10"/>
  <c r="L296" i="10" s="1"/>
  <c r="K295" i="10"/>
  <c r="L295" i="10" s="1"/>
  <c r="K294" i="10"/>
  <c r="L294" i="10" s="1"/>
  <c r="K293" i="10"/>
  <c r="L293" i="10" s="1"/>
  <c r="K292" i="10"/>
  <c r="L292" i="10" s="1"/>
  <c r="K291" i="10"/>
  <c r="L291" i="10" s="1"/>
  <c r="K290" i="10"/>
  <c r="L290" i="10" s="1"/>
  <c r="K289" i="10"/>
  <c r="L289" i="10" s="1"/>
  <c r="K288" i="10"/>
  <c r="L288" i="10" s="1"/>
  <c r="K287" i="10"/>
  <c r="L287" i="10" s="1"/>
  <c r="K286" i="10"/>
  <c r="L286" i="10" s="1"/>
  <c r="K285" i="10"/>
  <c r="L285" i="10" s="1"/>
  <c r="K284" i="10"/>
  <c r="L284" i="10" s="1"/>
  <c r="K283" i="10"/>
  <c r="L283" i="10" s="1"/>
  <c r="K282" i="10"/>
  <c r="L282" i="10" s="1"/>
  <c r="K281" i="10"/>
  <c r="L281" i="10" s="1"/>
  <c r="K280" i="10"/>
  <c r="L280" i="10" s="1"/>
  <c r="K279" i="10"/>
  <c r="L279" i="10" s="1"/>
  <c r="K278" i="10"/>
  <c r="L278" i="10" s="1"/>
  <c r="K277" i="10"/>
  <c r="L277" i="10" s="1"/>
  <c r="K276" i="10"/>
  <c r="L276" i="10" s="1"/>
  <c r="K275" i="10"/>
  <c r="L275" i="10" s="1"/>
  <c r="K274" i="10"/>
  <c r="L274" i="10" s="1"/>
  <c r="K273" i="10"/>
  <c r="L273" i="10" s="1"/>
  <c r="K272" i="10"/>
  <c r="L272" i="10" s="1"/>
  <c r="K271" i="10"/>
  <c r="L271" i="10" s="1"/>
  <c r="K270" i="10"/>
  <c r="L270" i="10" s="1"/>
  <c r="K269" i="10"/>
  <c r="L269" i="10" s="1"/>
  <c r="K268" i="10"/>
  <c r="L268" i="10" s="1"/>
  <c r="K267" i="10"/>
  <c r="L267" i="10" s="1"/>
  <c r="K266" i="10"/>
  <c r="L266" i="10" s="1"/>
  <c r="K265" i="10"/>
  <c r="L265" i="10" s="1"/>
  <c r="K264" i="10"/>
  <c r="L264" i="10" s="1"/>
  <c r="K252" i="10"/>
  <c r="L252" i="10" s="1"/>
  <c r="K251" i="10"/>
  <c r="L251" i="10" s="1"/>
  <c r="K250" i="10"/>
  <c r="L250" i="10" s="1"/>
  <c r="K249" i="10"/>
  <c r="L249" i="10" s="1"/>
  <c r="K248" i="10"/>
  <c r="L248" i="10" s="1"/>
  <c r="K247" i="10"/>
  <c r="L247" i="10" s="1"/>
  <c r="K246" i="10"/>
  <c r="L246" i="10" s="1"/>
  <c r="K245" i="10"/>
  <c r="L245" i="10" s="1"/>
  <c r="K244" i="10"/>
  <c r="L244" i="10" s="1"/>
  <c r="K243" i="10"/>
  <c r="L243" i="10" s="1"/>
  <c r="K242" i="10"/>
  <c r="L242" i="10" s="1"/>
  <c r="K241" i="10"/>
  <c r="L241" i="10" s="1"/>
  <c r="K240" i="10"/>
  <c r="L240" i="10" s="1"/>
  <c r="K239" i="10"/>
  <c r="L239" i="10" s="1"/>
  <c r="K238" i="10"/>
  <c r="L238" i="10" s="1"/>
  <c r="K237" i="10"/>
  <c r="L237" i="10" s="1"/>
  <c r="K236" i="10"/>
  <c r="L236" i="10" s="1"/>
  <c r="K235" i="10"/>
  <c r="L235" i="10" s="1"/>
  <c r="K234" i="10"/>
  <c r="L234" i="10" s="1"/>
  <c r="K233" i="10"/>
  <c r="L233" i="10" s="1"/>
  <c r="K232" i="10"/>
  <c r="L232" i="10" s="1"/>
  <c r="K231" i="10"/>
  <c r="L231" i="10" s="1"/>
  <c r="K230" i="10"/>
  <c r="L230" i="10" s="1"/>
  <c r="K229" i="10"/>
  <c r="L229" i="10" s="1"/>
  <c r="K228" i="10"/>
  <c r="L228" i="10" s="1"/>
  <c r="K227" i="10"/>
  <c r="L227" i="10" s="1"/>
  <c r="K226" i="10"/>
  <c r="L226" i="10" s="1"/>
  <c r="K225" i="10"/>
  <c r="L225" i="10" s="1"/>
  <c r="K224" i="10"/>
  <c r="L224" i="10" s="1"/>
  <c r="K223" i="10"/>
  <c r="L223" i="10" s="1"/>
  <c r="K222" i="10"/>
  <c r="L222" i="10" s="1"/>
  <c r="K221" i="10"/>
  <c r="L221" i="10" s="1"/>
  <c r="K220" i="10"/>
  <c r="L220" i="10" s="1"/>
  <c r="K219" i="10"/>
  <c r="L219" i="10" s="1"/>
  <c r="K218" i="10"/>
  <c r="L218" i="10" s="1"/>
  <c r="K217" i="10"/>
  <c r="L217" i="10" s="1"/>
  <c r="K216" i="10"/>
  <c r="L216" i="10" s="1"/>
  <c r="K215" i="10"/>
  <c r="L215" i="10" s="1"/>
  <c r="K214" i="10"/>
  <c r="L214" i="10" s="1"/>
  <c r="K213" i="10"/>
  <c r="L213" i="10" s="1"/>
  <c r="K212" i="10"/>
  <c r="L212" i="10" s="1"/>
  <c r="K211" i="10"/>
  <c r="L211" i="10" s="1"/>
  <c r="K210" i="10"/>
  <c r="L210" i="10" s="1"/>
  <c r="K209" i="10"/>
  <c r="L209" i="10" s="1"/>
  <c r="K208" i="10"/>
  <c r="L208" i="10" s="1"/>
  <c r="K207" i="10"/>
  <c r="L207" i="10" s="1"/>
  <c r="K206" i="10"/>
  <c r="L206" i="10" s="1"/>
  <c r="K205" i="10"/>
  <c r="L205" i="10" s="1"/>
  <c r="K204" i="10"/>
  <c r="L204" i="10" s="1"/>
  <c r="K203" i="10"/>
  <c r="L203" i="10" s="1"/>
  <c r="K202" i="10"/>
  <c r="L202" i="10" s="1"/>
  <c r="K201" i="10"/>
  <c r="L201" i="10" s="1"/>
  <c r="K200" i="10"/>
  <c r="L200" i="10" s="1"/>
  <c r="K199" i="10"/>
  <c r="L199" i="10" s="1"/>
  <c r="K198" i="10"/>
  <c r="L198" i="10" s="1"/>
  <c r="K197" i="10"/>
  <c r="L197" i="10" s="1"/>
  <c r="K196" i="10"/>
  <c r="L196" i="10" s="1"/>
  <c r="K195" i="10"/>
  <c r="L195" i="10" s="1"/>
  <c r="K194" i="10"/>
  <c r="L194" i="10" s="1"/>
  <c r="K193" i="10"/>
  <c r="L193" i="10" s="1"/>
  <c r="K192" i="10"/>
  <c r="L192" i="10" s="1"/>
  <c r="K191" i="10"/>
  <c r="L191" i="10" s="1"/>
  <c r="K190" i="10"/>
  <c r="L190" i="10" s="1"/>
  <c r="K189" i="10"/>
  <c r="L189" i="10" s="1"/>
  <c r="K188" i="10"/>
  <c r="L188" i="10" s="1"/>
  <c r="K187" i="10"/>
  <c r="L187" i="10" s="1"/>
  <c r="K172" i="10"/>
  <c r="L172" i="10" s="1"/>
  <c r="K171" i="10"/>
  <c r="L171" i="10" s="1"/>
  <c r="K170" i="10"/>
  <c r="L170" i="10" s="1"/>
  <c r="K169" i="10"/>
  <c r="L169" i="10" s="1"/>
  <c r="K168" i="10"/>
  <c r="L168" i="10" s="1"/>
  <c r="K167" i="10"/>
  <c r="L167" i="10" s="1"/>
  <c r="K166" i="10"/>
  <c r="L166" i="10" s="1"/>
  <c r="K165" i="10"/>
  <c r="L165" i="10" s="1"/>
  <c r="K164" i="10"/>
  <c r="L164" i="10" s="1"/>
  <c r="K163" i="10"/>
  <c r="L163" i="10" s="1"/>
  <c r="K162" i="10"/>
  <c r="L162" i="10" s="1"/>
  <c r="K161" i="10"/>
  <c r="L161" i="10" s="1"/>
  <c r="K160" i="10"/>
  <c r="L160" i="10" s="1"/>
  <c r="K159" i="10"/>
  <c r="L159" i="10" s="1"/>
  <c r="K158" i="10"/>
  <c r="L158" i="10" s="1"/>
  <c r="K157" i="10"/>
  <c r="L157" i="10" s="1"/>
  <c r="K156" i="10"/>
  <c r="L156" i="10" s="1"/>
  <c r="K155" i="10"/>
  <c r="L155" i="10" s="1"/>
  <c r="K154" i="10"/>
  <c r="L154" i="10" s="1"/>
  <c r="K153" i="10"/>
  <c r="L153" i="10" s="1"/>
  <c r="K152" i="10"/>
  <c r="L152" i="10" s="1"/>
  <c r="K151" i="10"/>
  <c r="L151" i="10" s="1"/>
  <c r="K150" i="10"/>
  <c r="L150" i="10" s="1"/>
  <c r="K149" i="10"/>
  <c r="L149" i="10" s="1"/>
  <c r="K148" i="10"/>
  <c r="L148" i="10" s="1"/>
  <c r="K147" i="10"/>
  <c r="L147" i="10" s="1"/>
  <c r="K146" i="10"/>
  <c r="L146" i="10" s="1"/>
  <c r="K145" i="10"/>
  <c r="L145" i="10" s="1"/>
  <c r="K144" i="10"/>
  <c r="L144" i="10" s="1"/>
  <c r="K143" i="10"/>
  <c r="L143" i="10" s="1"/>
  <c r="K142" i="10"/>
  <c r="L142" i="10" s="1"/>
  <c r="K141" i="10"/>
  <c r="L141" i="10" s="1"/>
  <c r="K140" i="10"/>
  <c r="L140" i="10" s="1"/>
  <c r="K139" i="10"/>
  <c r="L139" i="10" s="1"/>
  <c r="K138" i="10"/>
  <c r="L138" i="10" s="1"/>
  <c r="K137" i="10"/>
  <c r="L137" i="10" s="1"/>
  <c r="K136" i="10"/>
  <c r="L136" i="10" s="1"/>
  <c r="K135" i="10"/>
  <c r="L135" i="10" s="1"/>
  <c r="K134" i="10"/>
  <c r="L134" i="10" s="1"/>
  <c r="K133" i="10"/>
  <c r="L133" i="10" s="1"/>
  <c r="K132" i="10"/>
  <c r="L132" i="10" s="1"/>
  <c r="K131" i="10"/>
  <c r="L131" i="10" s="1"/>
  <c r="K130" i="10"/>
  <c r="L130" i="10" s="1"/>
  <c r="K129" i="10"/>
  <c r="L129" i="10" s="1"/>
  <c r="K128" i="10"/>
  <c r="L128" i="10" s="1"/>
  <c r="K127" i="10"/>
  <c r="L127" i="10" s="1"/>
  <c r="K126" i="10"/>
  <c r="L126" i="10" s="1"/>
  <c r="K125" i="10"/>
  <c r="L125" i="10" s="1"/>
  <c r="K124" i="10"/>
  <c r="L124" i="10" s="1"/>
  <c r="K123" i="10"/>
  <c r="L123" i="10" s="1"/>
  <c r="K122" i="10"/>
  <c r="L122" i="10" s="1"/>
  <c r="K121" i="10"/>
  <c r="L121" i="10" s="1"/>
  <c r="K120" i="10"/>
  <c r="L120" i="10" s="1"/>
  <c r="K119" i="10"/>
  <c r="L119" i="10" s="1"/>
  <c r="K118" i="10"/>
  <c r="L118" i="10" s="1"/>
  <c r="K117" i="10"/>
  <c r="L117" i="10" s="1"/>
  <c r="K116" i="10"/>
  <c r="L116" i="10" s="1"/>
  <c r="K115" i="10"/>
  <c r="L115" i="10" s="1"/>
  <c r="K114" i="10"/>
  <c r="L114" i="10" s="1"/>
  <c r="K113" i="10"/>
  <c r="L113" i="10" s="1"/>
  <c r="K112" i="10"/>
  <c r="L112" i="10" s="1"/>
  <c r="K111" i="10"/>
  <c r="L111" i="10" s="1"/>
  <c r="K110" i="10"/>
  <c r="L110" i="10" s="1"/>
  <c r="K109" i="10"/>
  <c r="L109" i="10" s="1"/>
  <c r="K108" i="10"/>
  <c r="L108" i="10" s="1"/>
  <c r="K107" i="10"/>
  <c r="L107" i="10" s="1"/>
  <c r="K106" i="10"/>
  <c r="L106" i="10" s="1"/>
  <c r="K105" i="10"/>
  <c r="L105" i="10" s="1"/>
  <c r="K104" i="10"/>
  <c r="L104" i="10" s="1"/>
  <c r="K103" i="10"/>
  <c r="L103" i="10" s="1"/>
  <c r="K102" i="10"/>
  <c r="L102" i="10" s="1"/>
  <c r="K101" i="10"/>
  <c r="L101" i="10" s="1"/>
  <c r="K100" i="10"/>
  <c r="L100" i="10" s="1"/>
  <c r="K99" i="10"/>
  <c r="L99" i="10" s="1"/>
  <c r="K98" i="10"/>
  <c r="L98" i="10" s="1"/>
  <c r="K97" i="10"/>
  <c r="L97" i="10" s="1"/>
  <c r="K96" i="10"/>
  <c r="L96" i="10" s="1"/>
  <c r="K95" i="10"/>
  <c r="L95" i="10" s="1"/>
  <c r="K94" i="10"/>
  <c r="L94" i="10" s="1"/>
  <c r="K93" i="10"/>
  <c r="L93" i="10" s="1"/>
  <c r="K92" i="10"/>
  <c r="L92" i="10" s="1"/>
  <c r="K91" i="10"/>
  <c r="L91" i="10" s="1"/>
  <c r="K90" i="10"/>
  <c r="L90" i="10" s="1"/>
  <c r="K89" i="10"/>
  <c r="L89" i="10" s="1"/>
  <c r="K74" i="10"/>
  <c r="L74" i="10" s="1"/>
  <c r="K73" i="10"/>
  <c r="L73" i="10" s="1"/>
  <c r="K72" i="10"/>
  <c r="L72" i="10" s="1"/>
  <c r="K71" i="10"/>
  <c r="L71" i="10" s="1"/>
  <c r="K70" i="10"/>
  <c r="L70" i="10" s="1"/>
  <c r="K69" i="10"/>
  <c r="L69" i="10" s="1"/>
  <c r="K68" i="10"/>
  <c r="L68" i="10" s="1"/>
  <c r="K67" i="10"/>
  <c r="L67" i="10" s="1"/>
  <c r="K66" i="10"/>
  <c r="L66" i="10" s="1"/>
  <c r="K65" i="10"/>
  <c r="L65" i="10" s="1"/>
  <c r="K64" i="10"/>
  <c r="L64" i="10" s="1"/>
  <c r="K63" i="10"/>
  <c r="L63" i="10" s="1"/>
  <c r="K62" i="10"/>
  <c r="L62" i="10" s="1"/>
  <c r="K61" i="10"/>
  <c r="L61" i="10" s="1"/>
  <c r="K60" i="10"/>
  <c r="L60" i="10" s="1"/>
  <c r="K59" i="10"/>
  <c r="L59" i="10" s="1"/>
  <c r="K58" i="10"/>
  <c r="L58" i="10" s="1"/>
  <c r="K57" i="10"/>
  <c r="L57" i="10" s="1"/>
  <c r="K56" i="10"/>
  <c r="L56" i="10" s="1"/>
  <c r="K55" i="10"/>
  <c r="L55" i="10" s="1"/>
  <c r="K54" i="10"/>
  <c r="L54" i="10" s="1"/>
  <c r="K53" i="10"/>
  <c r="L53" i="10" s="1"/>
  <c r="K52" i="10"/>
  <c r="L52" i="10" s="1"/>
  <c r="K51" i="10"/>
  <c r="L51" i="10" s="1"/>
  <c r="K50" i="10"/>
  <c r="L50" i="10" s="1"/>
  <c r="K49" i="10"/>
  <c r="L49" i="10" s="1"/>
  <c r="K48" i="10"/>
  <c r="L48" i="10" s="1"/>
  <c r="K47" i="10"/>
  <c r="L47" i="10" s="1"/>
  <c r="K46" i="10"/>
  <c r="L46" i="10" s="1"/>
  <c r="K45" i="10"/>
  <c r="L45" i="10" s="1"/>
  <c r="K44" i="10"/>
  <c r="L44" i="10" s="1"/>
  <c r="K43" i="10"/>
  <c r="L43" i="10" s="1"/>
  <c r="K42" i="10"/>
  <c r="L42" i="10" s="1"/>
  <c r="K41" i="10"/>
  <c r="L41" i="10" s="1"/>
  <c r="K40" i="10"/>
  <c r="L40" i="10" s="1"/>
  <c r="K39" i="10"/>
  <c r="L39" i="10" s="1"/>
  <c r="K38" i="10"/>
  <c r="L38" i="10" s="1"/>
  <c r="K37" i="10"/>
  <c r="L37" i="10" s="1"/>
  <c r="K36" i="10"/>
  <c r="L36" i="10" s="1"/>
  <c r="K35" i="10"/>
  <c r="L35" i="10" s="1"/>
  <c r="K34" i="10"/>
  <c r="L34" i="10" s="1"/>
  <c r="K33" i="10"/>
  <c r="L33" i="10" s="1"/>
  <c r="K32" i="10"/>
  <c r="L32" i="10" s="1"/>
  <c r="K31" i="10"/>
  <c r="L31" i="10" s="1"/>
  <c r="K88" i="10"/>
  <c r="L88" i="10" s="1"/>
  <c r="K87" i="10"/>
  <c r="L87" i="10" s="1"/>
  <c r="K86" i="10"/>
  <c r="L86" i="10" s="1"/>
  <c r="K85" i="10"/>
  <c r="L85" i="10" s="1"/>
  <c r="K84" i="10"/>
  <c r="L84" i="10" s="1"/>
  <c r="K83" i="10"/>
  <c r="L83" i="10" s="1"/>
  <c r="K82" i="10"/>
  <c r="L82" i="10" s="1"/>
  <c r="K81" i="10"/>
  <c r="L81" i="10" s="1"/>
  <c r="K80" i="10"/>
  <c r="L80" i="10" s="1"/>
  <c r="K79" i="10"/>
  <c r="L79" i="10" s="1"/>
  <c r="K78" i="10"/>
  <c r="L78" i="10" s="1"/>
  <c r="K77" i="10"/>
  <c r="L77" i="10" s="1"/>
  <c r="K76" i="10"/>
  <c r="L76" i="10" s="1"/>
  <c r="K75" i="10"/>
  <c r="L75" i="10" s="1"/>
  <c r="K340" i="10"/>
  <c r="L340" i="10" s="1"/>
  <c r="K339" i="10"/>
  <c r="L339" i="10" s="1"/>
  <c r="K338" i="10"/>
  <c r="L338" i="10" s="1"/>
  <c r="K337" i="10"/>
  <c r="L337" i="10" s="1"/>
  <c r="K336" i="10"/>
  <c r="L336" i="10" s="1"/>
  <c r="K335" i="10"/>
  <c r="L335" i="10" s="1"/>
  <c r="K334" i="10"/>
  <c r="L334" i="10" s="1"/>
  <c r="K333" i="10"/>
  <c r="L333" i="10" s="1"/>
  <c r="K332" i="10"/>
  <c r="L332" i="10" s="1"/>
  <c r="K331" i="10"/>
  <c r="L331" i="10" s="1"/>
  <c r="K330" i="10"/>
  <c r="L330" i="10" s="1"/>
  <c r="K263" i="10"/>
  <c r="L263" i="10" s="1"/>
  <c r="K262" i="10"/>
  <c r="L262" i="10" s="1"/>
  <c r="K261" i="10"/>
  <c r="L261" i="10" s="1"/>
  <c r="K260" i="10"/>
  <c r="L260" i="10" s="1"/>
  <c r="K259" i="10"/>
  <c r="L259" i="10" s="1"/>
  <c r="K258" i="10"/>
  <c r="L258" i="10" s="1"/>
  <c r="K257" i="10"/>
  <c r="L257" i="10" s="1"/>
  <c r="K256" i="10"/>
  <c r="L256" i="10" s="1"/>
  <c r="K255" i="10"/>
  <c r="L255" i="10" s="1"/>
  <c r="K254" i="10"/>
  <c r="L254" i="10" s="1"/>
  <c r="K253" i="10"/>
  <c r="L253" i="10" s="1"/>
  <c r="K391" i="10"/>
  <c r="L391" i="10" s="1"/>
  <c r="K390" i="10"/>
  <c r="K389" i="10"/>
  <c r="L389" i="10" s="1"/>
  <c r="K388" i="10"/>
  <c r="L388" i="10" s="1"/>
  <c r="K387" i="10"/>
  <c r="L387" i="10" s="1"/>
  <c r="K386" i="10"/>
  <c r="K385" i="10"/>
  <c r="L385" i="10" s="1"/>
  <c r="K384" i="10"/>
  <c r="L384" i="10" s="1"/>
  <c r="K383" i="10"/>
  <c r="L383" i="10" s="1"/>
  <c r="K382" i="10"/>
  <c r="L382" i="10" s="1"/>
  <c r="K381" i="10"/>
  <c r="K380" i="10"/>
  <c r="L380" i="10" s="1"/>
  <c r="K379" i="10"/>
  <c r="L379" i="10" s="1"/>
  <c r="K378" i="10"/>
  <c r="L378" i="10" s="1"/>
  <c r="K186" i="10"/>
  <c r="L186" i="10" s="1"/>
  <c r="K185" i="10"/>
  <c r="L185" i="10" s="1"/>
  <c r="K184" i="10"/>
  <c r="L184" i="10" s="1"/>
  <c r="K183" i="10"/>
  <c r="L183" i="10" s="1"/>
  <c r="K182" i="10"/>
  <c r="L182" i="10" s="1"/>
  <c r="K181" i="10"/>
  <c r="L181" i="10" s="1"/>
  <c r="K180" i="10"/>
  <c r="L180" i="10" s="1"/>
  <c r="K179" i="10"/>
  <c r="L179" i="10" s="1"/>
  <c r="K178" i="10"/>
  <c r="L178" i="10" s="1"/>
  <c r="K177" i="10"/>
  <c r="L177" i="10" s="1"/>
  <c r="K176" i="10"/>
  <c r="L176" i="10" s="1"/>
  <c r="K175" i="10"/>
  <c r="L175" i="10" s="1"/>
  <c r="K174" i="10"/>
  <c r="L174" i="10" s="1"/>
  <c r="K173" i="10"/>
  <c r="L173" i="10" s="1"/>
  <c r="AS187" i="9"/>
  <c r="AT187" i="9" s="1"/>
  <c r="AS186" i="9"/>
  <c r="AT186" i="9" s="1"/>
  <c r="AS185" i="9"/>
  <c r="AT185" i="9" s="1"/>
  <c r="AS180" i="9"/>
  <c r="AT180" i="9" s="1"/>
  <c r="AS179" i="9"/>
  <c r="AT179" i="9" s="1"/>
  <c r="AS178" i="9"/>
  <c r="AT178" i="9" s="1"/>
  <c r="AS177" i="9"/>
  <c r="AT177" i="9" s="1"/>
  <c r="AS176" i="9"/>
  <c r="AT176" i="9" s="1"/>
  <c r="AS175" i="9"/>
  <c r="AT175" i="9" s="1"/>
  <c r="AS174" i="9"/>
  <c r="AT174" i="9" s="1"/>
  <c r="AS173" i="9"/>
  <c r="AT173" i="9" s="1"/>
  <c r="AS172" i="9"/>
  <c r="AT172" i="9" s="1"/>
  <c r="AS171" i="9"/>
  <c r="AT171" i="9" s="1"/>
  <c r="AS170" i="9"/>
  <c r="AT170" i="9" s="1"/>
  <c r="AS169" i="9"/>
  <c r="AT169" i="9" s="1"/>
  <c r="AS168" i="9"/>
  <c r="AT168" i="9" s="1"/>
  <c r="AS167" i="9"/>
  <c r="AT167" i="9" s="1"/>
  <c r="AS166" i="9"/>
  <c r="AT166" i="9" s="1"/>
  <c r="AS165" i="9"/>
  <c r="AT165" i="9" s="1"/>
  <c r="AS164" i="9"/>
  <c r="AT164" i="9" s="1"/>
  <c r="AS163" i="9"/>
  <c r="AT163" i="9" s="1"/>
  <c r="AS162" i="9"/>
  <c r="AT162" i="9" s="1"/>
  <c r="AS161" i="9"/>
  <c r="AT161" i="9" s="1"/>
  <c r="AS160" i="9"/>
  <c r="AT160" i="9" s="1"/>
  <c r="AS159" i="9"/>
  <c r="AT159" i="9" s="1"/>
  <c r="AS158" i="9"/>
  <c r="AT158" i="9" s="1"/>
  <c r="AS157" i="9"/>
  <c r="AT157" i="9" s="1"/>
  <c r="AS156" i="9"/>
  <c r="AT156" i="9" s="1"/>
  <c r="AS155" i="9"/>
  <c r="AT155" i="9" s="1"/>
  <c r="AS154" i="9"/>
  <c r="AT154" i="9" s="1"/>
  <c r="AS153" i="9"/>
  <c r="AT153" i="9" s="1"/>
  <c r="AS149" i="9"/>
  <c r="AT149" i="9" s="1"/>
  <c r="AS148" i="9"/>
  <c r="AT148" i="9" s="1"/>
  <c r="AS147" i="9"/>
  <c r="AT147" i="9" s="1"/>
  <c r="AS146" i="9"/>
  <c r="AT146" i="9" s="1"/>
  <c r="AS145" i="9"/>
  <c r="AT145" i="9" s="1"/>
  <c r="AS144" i="9"/>
  <c r="AT144" i="9" s="1"/>
  <c r="AS143" i="9"/>
  <c r="AT143" i="9" s="1"/>
  <c r="AS142" i="9"/>
  <c r="AT142" i="9" s="1"/>
  <c r="AS141" i="9"/>
  <c r="AT141" i="9" s="1"/>
  <c r="AS140" i="9"/>
  <c r="AT140" i="9" s="1"/>
  <c r="AS139" i="9"/>
  <c r="AT139" i="9" s="1"/>
  <c r="AS138" i="9"/>
  <c r="AT138" i="9" s="1"/>
  <c r="AS137" i="9"/>
  <c r="AT137" i="9" s="1"/>
  <c r="AS136" i="9"/>
  <c r="AT136" i="9" s="1"/>
  <c r="AS135" i="9"/>
  <c r="AT135" i="9" s="1"/>
  <c r="AS134" i="9"/>
  <c r="AT134" i="9" s="1"/>
  <c r="AS133" i="9"/>
  <c r="AT133" i="9" s="1"/>
  <c r="AS132" i="9"/>
  <c r="AT132" i="9" s="1"/>
  <c r="AS131" i="9"/>
  <c r="AT131" i="9" s="1"/>
  <c r="AS130" i="9"/>
  <c r="AT130" i="9" s="1"/>
  <c r="AS129" i="9"/>
  <c r="AT129" i="9" s="1"/>
  <c r="AS128" i="9"/>
  <c r="AT128" i="9" s="1"/>
  <c r="AS127" i="9"/>
  <c r="AT127" i="9" s="1"/>
  <c r="AS126" i="9"/>
  <c r="AT126" i="9" s="1"/>
  <c r="AS125" i="9"/>
  <c r="AT125" i="9" s="1"/>
  <c r="AS124" i="9"/>
  <c r="AT124" i="9" s="1"/>
  <c r="AS123" i="9"/>
  <c r="AT123" i="9" s="1"/>
  <c r="AS122" i="9"/>
  <c r="AT122" i="9" s="1"/>
  <c r="AS121" i="9"/>
  <c r="AT121" i="9" s="1"/>
  <c r="AS120" i="9"/>
  <c r="AT120" i="9" s="1"/>
  <c r="AS119" i="9"/>
  <c r="AT119" i="9" s="1"/>
  <c r="AS118" i="9"/>
  <c r="AT118" i="9" s="1"/>
  <c r="AS117" i="9"/>
  <c r="AT117" i="9" s="1"/>
  <c r="AS116" i="9"/>
  <c r="AT116" i="9" s="1"/>
  <c r="AS115" i="9"/>
  <c r="AT115" i="9" s="1"/>
  <c r="AS114" i="9"/>
  <c r="AT114" i="9" s="1"/>
  <c r="AS113" i="9"/>
  <c r="AT113" i="9" s="1"/>
  <c r="AS112" i="9"/>
  <c r="AT112" i="9" s="1"/>
  <c r="AS111" i="9"/>
  <c r="AT111" i="9" s="1"/>
  <c r="AS103" i="9"/>
  <c r="AT103" i="9" s="1"/>
  <c r="AS102" i="9"/>
  <c r="AT102" i="9" s="1"/>
  <c r="AS101" i="9"/>
  <c r="AT101" i="9" s="1"/>
  <c r="AS100" i="9"/>
  <c r="AT100" i="9" s="1"/>
  <c r="AS99" i="9"/>
  <c r="AT99" i="9" s="1"/>
  <c r="AS98" i="9"/>
  <c r="AT98" i="9" s="1"/>
  <c r="AS97" i="9"/>
  <c r="AT97" i="9" s="1"/>
  <c r="AS96" i="9"/>
  <c r="AT96" i="9" s="1"/>
  <c r="AS95" i="9"/>
  <c r="AS94" i="9"/>
  <c r="AT94" i="9" s="1"/>
  <c r="AS93" i="9"/>
  <c r="AT93" i="9" s="1"/>
  <c r="AS92" i="9"/>
  <c r="AT92" i="9" s="1"/>
  <c r="AS91" i="9"/>
  <c r="AT91" i="9" s="1"/>
  <c r="AS90" i="9"/>
  <c r="AT90" i="9" s="1"/>
  <c r="AS89" i="9"/>
  <c r="AT89" i="9" s="1"/>
  <c r="AS88" i="9"/>
  <c r="AT88" i="9" s="1"/>
  <c r="AS87" i="9"/>
  <c r="AT87" i="9" s="1"/>
  <c r="AS86" i="9"/>
  <c r="AT86" i="9" s="1"/>
  <c r="AS85" i="9"/>
  <c r="AT85" i="9" s="1"/>
  <c r="AS84" i="9"/>
  <c r="AT84" i="9" s="1"/>
  <c r="AS83" i="9"/>
  <c r="AT83" i="9" s="1"/>
  <c r="AS82" i="9"/>
  <c r="AT82" i="9" s="1"/>
  <c r="AS81" i="9"/>
  <c r="AT81" i="9" s="1"/>
  <c r="AS80" i="9"/>
  <c r="AT80" i="9" s="1"/>
  <c r="AS75" i="9"/>
  <c r="AT75" i="9" s="1"/>
  <c r="AS74" i="9"/>
  <c r="AT74" i="9" s="1"/>
  <c r="AS73" i="9"/>
  <c r="AT73" i="9" s="1"/>
  <c r="AS72" i="9"/>
  <c r="AT72" i="9" s="1"/>
  <c r="AS71" i="9"/>
  <c r="AT71" i="9" s="1"/>
  <c r="AS70" i="9"/>
  <c r="AT70" i="9" s="1"/>
  <c r="AS69" i="9"/>
  <c r="AT69" i="9" s="1"/>
  <c r="AS68" i="9"/>
  <c r="AT68" i="9" s="1"/>
  <c r="AS67" i="9"/>
  <c r="AT67" i="9" s="1"/>
  <c r="AS66" i="9"/>
  <c r="AT66" i="9" s="1"/>
  <c r="AS65" i="9"/>
  <c r="AT65" i="9" s="1"/>
  <c r="AS64" i="9"/>
  <c r="AT64" i="9" s="1"/>
  <c r="AS63" i="9"/>
  <c r="AT63" i="9" s="1"/>
  <c r="AS62" i="9"/>
  <c r="AT62" i="9" s="1"/>
  <c r="AS54" i="9"/>
  <c r="AT54" i="9" s="1"/>
  <c r="AS53" i="9"/>
  <c r="AT53" i="9" s="1"/>
  <c r="AS52" i="9"/>
  <c r="AT52" i="9" s="1"/>
  <c r="AS51" i="9"/>
  <c r="AT51" i="9" s="1"/>
  <c r="AS50" i="9"/>
  <c r="AT50" i="9" s="1"/>
  <c r="AS49" i="9"/>
  <c r="AT49" i="9" s="1"/>
  <c r="AS48" i="9"/>
  <c r="AT48" i="9" s="1"/>
  <c r="AS47" i="9"/>
  <c r="AT47" i="9" s="1"/>
  <c r="AS46" i="9"/>
  <c r="AT46" i="9" s="1"/>
  <c r="AS45" i="9"/>
  <c r="AT45" i="9" s="1"/>
  <c r="AS44" i="9"/>
  <c r="AT44" i="9" s="1"/>
  <c r="AS43" i="9"/>
  <c r="AT43" i="9" s="1"/>
  <c r="AS42" i="9"/>
  <c r="AT42" i="9" s="1"/>
  <c r="AS41" i="9"/>
  <c r="AT41" i="9" s="1"/>
  <c r="AS26" i="9"/>
  <c r="AT26" i="9" s="1"/>
  <c r="AS25" i="9"/>
  <c r="AT25" i="9" s="1"/>
  <c r="AS24" i="9"/>
  <c r="AT24" i="9" s="1"/>
  <c r="AS23" i="9"/>
  <c r="AT23" i="9" s="1"/>
  <c r="AS22" i="9"/>
  <c r="AT22" i="9" s="1"/>
  <c r="AS21" i="9"/>
  <c r="AT21" i="9" s="1"/>
  <c r="AS20" i="9"/>
  <c r="AT20" i="9" s="1"/>
  <c r="AS19" i="9"/>
  <c r="AT19" i="9" s="1"/>
  <c r="AS18" i="9"/>
  <c r="AT18" i="9" s="1"/>
  <c r="AS17" i="9"/>
  <c r="AT17" i="9" s="1"/>
  <c r="AS16" i="9"/>
  <c r="AT16" i="9" s="1"/>
  <c r="AS15" i="9"/>
  <c r="AT15" i="9" s="1"/>
  <c r="AS14" i="9"/>
  <c r="AT14" i="9" s="1"/>
  <c r="AS13" i="9"/>
  <c r="AT13" i="9" s="1"/>
  <c r="I187" i="9"/>
  <c r="K187" i="9" s="1"/>
  <c r="O187" i="9" s="1"/>
  <c r="P187" i="9" s="1"/>
  <c r="I186" i="9"/>
  <c r="K186" i="9" s="1"/>
  <c r="O186" i="9" s="1"/>
  <c r="P186" i="9" s="1"/>
  <c r="I185" i="9"/>
  <c r="K185" i="9" s="1"/>
  <c r="O185" i="9" s="1"/>
  <c r="P185" i="9" s="1"/>
  <c r="I184" i="9"/>
  <c r="K184" i="9" s="1"/>
  <c r="O184" i="9" s="1"/>
  <c r="P184" i="9" s="1"/>
  <c r="I183" i="9"/>
  <c r="K183" i="9" s="1"/>
  <c r="O183" i="9" s="1"/>
  <c r="P183" i="9" s="1"/>
  <c r="I182" i="9"/>
  <c r="K182" i="9" s="1"/>
  <c r="O182" i="9" s="1"/>
  <c r="P182" i="9" s="1"/>
  <c r="I181" i="9"/>
  <c r="K181" i="9" s="1"/>
  <c r="O181" i="9" s="1"/>
  <c r="P181" i="9" s="1"/>
  <c r="I180" i="9"/>
  <c r="K180" i="9" s="1"/>
  <c r="O180" i="9" s="1"/>
  <c r="P180" i="9" s="1"/>
  <c r="I179" i="9"/>
  <c r="K179" i="9" s="1"/>
  <c r="O179" i="9" s="1"/>
  <c r="P179" i="9" s="1"/>
  <c r="I178" i="9"/>
  <c r="K178" i="9" s="1"/>
  <c r="O178" i="9" s="1"/>
  <c r="P178" i="9" s="1"/>
  <c r="I177" i="9"/>
  <c r="K177" i="9" s="1"/>
  <c r="O177" i="9" s="1"/>
  <c r="P177" i="9" s="1"/>
  <c r="I176" i="9"/>
  <c r="K176" i="9" s="1"/>
  <c r="O176" i="9" s="1"/>
  <c r="P176" i="9" s="1"/>
  <c r="I175" i="9"/>
  <c r="K175" i="9" s="1"/>
  <c r="O175" i="9" s="1"/>
  <c r="P175" i="9" s="1"/>
  <c r="I174" i="9"/>
  <c r="K174" i="9" s="1"/>
  <c r="O174" i="9" s="1"/>
  <c r="P174" i="9" s="1"/>
  <c r="I173" i="9"/>
  <c r="K173" i="9" s="1"/>
  <c r="O173" i="9" s="1"/>
  <c r="P173" i="9" s="1"/>
  <c r="I172" i="9"/>
  <c r="K172" i="9" s="1"/>
  <c r="O172" i="9" s="1"/>
  <c r="P172" i="9" s="1"/>
  <c r="I171" i="9"/>
  <c r="K171" i="9" s="1"/>
  <c r="O171" i="9" s="1"/>
  <c r="P171" i="9" s="1"/>
  <c r="I170" i="9"/>
  <c r="K170" i="9" s="1"/>
  <c r="O170" i="9" s="1"/>
  <c r="P170" i="9" s="1"/>
  <c r="I169" i="9"/>
  <c r="K169" i="9" s="1"/>
  <c r="O169" i="9" s="1"/>
  <c r="P169" i="9" s="1"/>
  <c r="I168" i="9"/>
  <c r="K168" i="9" s="1"/>
  <c r="O168" i="9" s="1"/>
  <c r="P168" i="9" s="1"/>
  <c r="I167" i="9"/>
  <c r="K167" i="9" s="1"/>
  <c r="O167" i="9" s="1"/>
  <c r="P167" i="9" s="1"/>
  <c r="I166" i="9"/>
  <c r="K166" i="9" s="1"/>
  <c r="O166" i="9" s="1"/>
  <c r="P166" i="9" s="1"/>
  <c r="I165" i="9"/>
  <c r="K165" i="9" s="1"/>
  <c r="O165" i="9" s="1"/>
  <c r="P165" i="9" s="1"/>
  <c r="I164" i="9"/>
  <c r="K164" i="9" s="1"/>
  <c r="O164" i="9" s="1"/>
  <c r="P164" i="9" s="1"/>
  <c r="I163" i="9"/>
  <c r="K163" i="9" s="1"/>
  <c r="O163" i="9" s="1"/>
  <c r="P163" i="9" s="1"/>
  <c r="I162" i="9"/>
  <c r="K162" i="9" s="1"/>
  <c r="O162" i="9" s="1"/>
  <c r="P162" i="9" s="1"/>
  <c r="I161" i="9"/>
  <c r="K161" i="9" s="1"/>
  <c r="O161" i="9" s="1"/>
  <c r="P161" i="9" s="1"/>
  <c r="I160" i="9"/>
  <c r="K160" i="9" s="1"/>
  <c r="O160" i="9" s="1"/>
  <c r="P160" i="9" s="1"/>
  <c r="I159" i="9"/>
  <c r="K159" i="9" s="1"/>
  <c r="O159" i="9" s="1"/>
  <c r="P159" i="9" s="1"/>
  <c r="I158" i="9"/>
  <c r="K158" i="9" s="1"/>
  <c r="O158" i="9" s="1"/>
  <c r="P158" i="9" s="1"/>
  <c r="I157" i="9"/>
  <c r="K157" i="9" s="1"/>
  <c r="O157" i="9" s="1"/>
  <c r="P157" i="9" s="1"/>
  <c r="I156" i="9"/>
  <c r="K156" i="9" s="1"/>
  <c r="O156" i="9" s="1"/>
  <c r="P156" i="9" s="1"/>
  <c r="I155" i="9"/>
  <c r="K155" i="9" s="1"/>
  <c r="O155" i="9" s="1"/>
  <c r="P155" i="9" s="1"/>
  <c r="I154" i="9"/>
  <c r="K154" i="9" s="1"/>
  <c r="O154" i="9" s="1"/>
  <c r="P154" i="9" s="1"/>
  <c r="I153" i="9"/>
  <c r="K153" i="9" s="1"/>
  <c r="O153" i="9" s="1"/>
  <c r="P153" i="9" s="1"/>
  <c r="I152" i="9"/>
  <c r="K152" i="9" s="1"/>
  <c r="O152" i="9" s="1"/>
  <c r="P152" i="9" s="1"/>
  <c r="I151" i="9"/>
  <c r="K151" i="9" s="1"/>
  <c r="O151" i="9" s="1"/>
  <c r="P151" i="9" s="1"/>
  <c r="I150" i="9"/>
  <c r="K150" i="9" s="1"/>
  <c r="O150" i="9" s="1"/>
  <c r="P150" i="9" s="1"/>
  <c r="I149" i="9"/>
  <c r="K149" i="9" s="1"/>
  <c r="O149" i="9" s="1"/>
  <c r="P149" i="9" s="1"/>
  <c r="I148" i="9"/>
  <c r="K148" i="9" s="1"/>
  <c r="O148" i="9" s="1"/>
  <c r="P148" i="9" s="1"/>
  <c r="I147" i="9"/>
  <c r="K147" i="9" s="1"/>
  <c r="O147" i="9" s="1"/>
  <c r="P147" i="9" s="1"/>
  <c r="I146" i="9"/>
  <c r="K146" i="9" s="1"/>
  <c r="O146" i="9" s="1"/>
  <c r="P146" i="9" s="1"/>
  <c r="I145" i="9"/>
  <c r="K145" i="9" s="1"/>
  <c r="O145" i="9" s="1"/>
  <c r="P145" i="9" s="1"/>
  <c r="I144" i="9"/>
  <c r="K144" i="9" s="1"/>
  <c r="O144" i="9" s="1"/>
  <c r="P144" i="9" s="1"/>
  <c r="I143" i="9"/>
  <c r="K143" i="9" s="1"/>
  <c r="O143" i="9" s="1"/>
  <c r="P143" i="9" s="1"/>
  <c r="I142" i="9"/>
  <c r="K142" i="9" s="1"/>
  <c r="O142" i="9" s="1"/>
  <c r="P142" i="9" s="1"/>
  <c r="I141" i="9"/>
  <c r="K141" i="9" s="1"/>
  <c r="O141" i="9" s="1"/>
  <c r="P141" i="9" s="1"/>
  <c r="I140" i="9"/>
  <c r="K140" i="9" s="1"/>
  <c r="O140" i="9" s="1"/>
  <c r="P140" i="9" s="1"/>
  <c r="I139" i="9"/>
  <c r="K139" i="9" s="1"/>
  <c r="O139" i="9" s="1"/>
  <c r="P139" i="9" s="1"/>
  <c r="I138" i="9"/>
  <c r="K138" i="9" s="1"/>
  <c r="O138" i="9" s="1"/>
  <c r="P138" i="9" s="1"/>
  <c r="I137" i="9"/>
  <c r="K137" i="9" s="1"/>
  <c r="O137" i="9" s="1"/>
  <c r="P137" i="9" s="1"/>
  <c r="I136" i="9"/>
  <c r="K136" i="9" s="1"/>
  <c r="O136" i="9" s="1"/>
  <c r="P136" i="9" s="1"/>
  <c r="I135" i="9"/>
  <c r="K135" i="9" s="1"/>
  <c r="O135" i="9" s="1"/>
  <c r="P135" i="9" s="1"/>
  <c r="I134" i="9"/>
  <c r="K134" i="9" s="1"/>
  <c r="I133" i="9"/>
  <c r="K133" i="9" s="1"/>
  <c r="I132" i="9"/>
  <c r="K132" i="9" s="1"/>
  <c r="O132" i="9" s="1"/>
  <c r="P132" i="9" s="1"/>
  <c r="I131" i="9"/>
  <c r="K131" i="9" s="1"/>
  <c r="O131" i="9" s="1"/>
  <c r="P131" i="9" s="1"/>
  <c r="I130" i="9"/>
  <c r="K130" i="9" s="1"/>
  <c r="O130" i="9" s="1"/>
  <c r="P130" i="9" s="1"/>
  <c r="I129" i="9"/>
  <c r="K129" i="9" s="1"/>
  <c r="O129" i="9" s="1"/>
  <c r="P129" i="9" s="1"/>
  <c r="I128" i="9"/>
  <c r="K128" i="9" s="1"/>
  <c r="O128" i="9" s="1"/>
  <c r="P128" i="9" s="1"/>
  <c r="I127" i="9"/>
  <c r="K127" i="9" s="1"/>
  <c r="O127" i="9" s="1"/>
  <c r="P127" i="9" s="1"/>
  <c r="I126" i="9"/>
  <c r="K126" i="9" s="1"/>
  <c r="O126" i="9" s="1"/>
  <c r="P126" i="9" s="1"/>
  <c r="I125" i="9"/>
  <c r="K125" i="9" s="1"/>
  <c r="O125" i="9" s="1"/>
  <c r="P125" i="9" s="1"/>
  <c r="I124" i="9"/>
  <c r="K124" i="9" s="1"/>
  <c r="O124" i="9" s="1"/>
  <c r="P124" i="9" s="1"/>
  <c r="I123" i="9"/>
  <c r="K123" i="9" s="1"/>
  <c r="O123" i="9" s="1"/>
  <c r="P123" i="9" s="1"/>
  <c r="I122" i="9"/>
  <c r="K122" i="9" s="1"/>
  <c r="O122" i="9" s="1"/>
  <c r="P122" i="9" s="1"/>
  <c r="I121" i="9"/>
  <c r="K121" i="9" s="1"/>
  <c r="O121" i="9" s="1"/>
  <c r="P121" i="9" s="1"/>
  <c r="I120" i="9"/>
  <c r="K120" i="9" s="1"/>
  <c r="O120" i="9" s="1"/>
  <c r="P120" i="9" s="1"/>
  <c r="I119" i="9"/>
  <c r="K119" i="9" s="1"/>
  <c r="O119" i="9" s="1"/>
  <c r="P119" i="9" s="1"/>
  <c r="I118" i="9"/>
  <c r="K118" i="9" s="1"/>
  <c r="O118" i="9" s="1"/>
  <c r="P118" i="9" s="1"/>
  <c r="I117" i="9"/>
  <c r="K117" i="9" s="1"/>
  <c r="O117" i="9" s="1"/>
  <c r="P117" i="9" s="1"/>
  <c r="I116" i="9"/>
  <c r="K116" i="9" s="1"/>
  <c r="O116" i="9" s="1"/>
  <c r="P116" i="9" s="1"/>
  <c r="I115" i="9"/>
  <c r="K115" i="9" s="1"/>
  <c r="O115" i="9" s="1"/>
  <c r="P115" i="9" s="1"/>
  <c r="I114" i="9"/>
  <c r="K114" i="9" s="1"/>
  <c r="O114" i="9" s="1"/>
  <c r="P114" i="9" s="1"/>
  <c r="I113" i="9"/>
  <c r="K113" i="9" s="1"/>
  <c r="O113" i="9" s="1"/>
  <c r="P113" i="9" s="1"/>
  <c r="I112" i="9"/>
  <c r="K112" i="9" s="1"/>
  <c r="O112" i="9" s="1"/>
  <c r="P112" i="9" s="1"/>
  <c r="I111" i="9"/>
  <c r="K111" i="9" s="1"/>
  <c r="O111" i="9" s="1"/>
  <c r="P111" i="9" s="1"/>
  <c r="I110" i="9"/>
  <c r="K110" i="9" s="1"/>
  <c r="O110" i="9" s="1"/>
  <c r="P110" i="9" s="1"/>
  <c r="I109" i="9"/>
  <c r="K109" i="9" s="1"/>
  <c r="O109" i="9" s="1"/>
  <c r="P109" i="9" s="1"/>
  <c r="I108" i="9"/>
  <c r="K108" i="9" s="1"/>
  <c r="O108" i="9" s="1"/>
  <c r="P108" i="9" s="1"/>
  <c r="I107" i="9"/>
  <c r="K107" i="9" s="1"/>
  <c r="O107" i="9" s="1"/>
  <c r="P107" i="9" s="1"/>
  <c r="I106" i="9"/>
  <c r="K106" i="9" s="1"/>
  <c r="I105" i="9"/>
  <c r="K105" i="9" s="1"/>
  <c r="I104" i="9"/>
  <c r="K104" i="9" s="1"/>
  <c r="O104" i="9" s="1"/>
  <c r="P104" i="9" s="1"/>
  <c r="I103" i="9"/>
  <c r="K103" i="9" s="1"/>
  <c r="O103" i="9" s="1"/>
  <c r="P103" i="9" s="1"/>
  <c r="I102" i="9"/>
  <c r="K102" i="9" s="1"/>
  <c r="O102" i="9" s="1"/>
  <c r="P102" i="9" s="1"/>
  <c r="I101" i="9"/>
  <c r="K101" i="9" s="1"/>
  <c r="O101" i="9" s="1"/>
  <c r="P101" i="9" s="1"/>
  <c r="I100" i="9"/>
  <c r="K100" i="9" s="1"/>
  <c r="O100" i="9" s="1"/>
  <c r="P100" i="9" s="1"/>
  <c r="I99" i="9"/>
  <c r="K99" i="9" s="1"/>
  <c r="O99" i="9" s="1"/>
  <c r="P99" i="9" s="1"/>
  <c r="I98" i="9"/>
  <c r="K98" i="9" s="1"/>
  <c r="O98" i="9" s="1"/>
  <c r="P98" i="9" s="1"/>
  <c r="I97" i="9"/>
  <c r="K97" i="9" s="1"/>
  <c r="O97" i="9" s="1"/>
  <c r="P97" i="9" s="1"/>
  <c r="I96" i="9"/>
  <c r="K96" i="9" s="1"/>
  <c r="O96" i="9" s="1"/>
  <c r="P96" i="9" s="1"/>
  <c r="I95" i="9"/>
  <c r="K95" i="9" s="1"/>
  <c r="O95" i="9" s="1"/>
  <c r="P95" i="9" s="1"/>
  <c r="I94" i="9"/>
  <c r="K94" i="9" s="1"/>
  <c r="O94" i="9" s="1"/>
  <c r="P94" i="9" s="1"/>
  <c r="I93" i="9"/>
  <c r="K93" i="9" s="1"/>
  <c r="O93" i="9" s="1"/>
  <c r="P93" i="9" s="1"/>
  <c r="I92" i="9"/>
  <c r="K92" i="9" s="1"/>
  <c r="O92" i="9" s="1"/>
  <c r="P92" i="9" s="1"/>
  <c r="I91" i="9"/>
  <c r="K91" i="9" s="1"/>
  <c r="O91" i="9" s="1"/>
  <c r="P91" i="9" s="1"/>
  <c r="I90" i="9"/>
  <c r="K90" i="9" s="1"/>
  <c r="O90" i="9" s="1"/>
  <c r="P90" i="9" s="1"/>
  <c r="I89" i="9"/>
  <c r="K89" i="9" s="1"/>
  <c r="O89" i="9" s="1"/>
  <c r="P89" i="9" s="1"/>
  <c r="I88" i="9"/>
  <c r="K88" i="9" s="1"/>
  <c r="O88" i="9" s="1"/>
  <c r="P88" i="9" s="1"/>
  <c r="I87" i="9"/>
  <c r="K87" i="9" s="1"/>
  <c r="O87" i="9" s="1"/>
  <c r="P87" i="9" s="1"/>
  <c r="I86" i="9"/>
  <c r="K86" i="9" s="1"/>
  <c r="O86" i="9" s="1"/>
  <c r="P86" i="9" s="1"/>
  <c r="I85" i="9"/>
  <c r="K85" i="9" s="1"/>
  <c r="O85" i="9" s="1"/>
  <c r="P85" i="9" s="1"/>
  <c r="I84" i="9"/>
  <c r="K84" i="9" s="1"/>
  <c r="O84" i="9" s="1"/>
  <c r="P84" i="9" s="1"/>
  <c r="I83" i="9"/>
  <c r="K83" i="9" s="1"/>
  <c r="O83" i="9" s="1"/>
  <c r="P83" i="9" s="1"/>
  <c r="I82" i="9"/>
  <c r="K82" i="9" s="1"/>
  <c r="O82" i="9" s="1"/>
  <c r="P82" i="9" s="1"/>
  <c r="I81" i="9"/>
  <c r="K81" i="9" s="1"/>
  <c r="O81" i="9" s="1"/>
  <c r="P81" i="9" s="1"/>
  <c r="I80" i="9"/>
  <c r="K80" i="9" s="1"/>
  <c r="O80" i="9" s="1"/>
  <c r="P80" i="9" s="1"/>
  <c r="I79" i="9"/>
  <c r="K79" i="9" s="1"/>
  <c r="O79" i="9" s="1"/>
  <c r="P79" i="9" s="1"/>
  <c r="I78" i="9"/>
  <c r="K78" i="9" s="1"/>
  <c r="O78" i="9" s="1"/>
  <c r="P78" i="9" s="1"/>
  <c r="I77" i="9"/>
  <c r="K77" i="9" s="1"/>
  <c r="O77" i="9" s="1"/>
  <c r="P77" i="9" s="1"/>
  <c r="I76" i="9"/>
  <c r="K76" i="9" s="1"/>
  <c r="O76" i="9" s="1"/>
  <c r="P76" i="9" s="1"/>
  <c r="I75" i="9"/>
  <c r="K75" i="9" s="1"/>
  <c r="O75" i="9" s="1"/>
  <c r="P75" i="9" s="1"/>
  <c r="I74" i="9"/>
  <c r="K74" i="9" s="1"/>
  <c r="O74" i="9" s="1"/>
  <c r="P74" i="9" s="1"/>
  <c r="I73" i="9"/>
  <c r="K73" i="9" s="1"/>
  <c r="O73" i="9" s="1"/>
  <c r="P73" i="9" s="1"/>
  <c r="I72" i="9"/>
  <c r="K72" i="9" s="1"/>
  <c r="O72" i="9" s="1"/>
  <c r="P72" i="9" s="1"/>
  <c r="I71" i="9"/>
  <c r="K71" i="9" s="1"/>
  <c r="O71" i="9" s="1"/>
  <c r="P71" i="9" s="1"/>
  <c r="I70" i="9"/>
  <c r="K70" i="9" s="1"/>
  <c r="O70" i="9" s="1"/>
  <c r="P70" i="9" s="1"/>
  <c r="I69" i="9"/>
  <c r="K69" i="9" s="1"/>
  <c r="O69" i="9" s="1"/>
  <c r="P69" i="9" s="1"/>
  <c r="I68" i="9"/>
  <c r="K68" i="9" s="1"/>
  <c r="O68" i="9" s="1"/>
  <c r="P68" i="9" s="1"/>
  <c r="I67" i="9"/>
  <c r="K67" i="9" s="1"/>
  <c r="O67" i="9" s="1"/>
  <c r="P67" i="9" s="1"/>
  <c r="I66" i="9"/>
  <c r="K66" i="9" s="1"/>
  <c r="O66" i="9" s="1"/>
  <c r="P66" i="9" s="1"/>
  <c r="I65" i="9"/>
  <c r="K65" i="9" s="1"/>
  <c r="O65" i="9" s="1"/>
  <c r="P65" i="9" s="1"/>
  <c r="I64" i="9"/>
  <c r="K64" i="9" s="1"/>
  <c r="O64" i="9" s="1"/>
  <c r="P64" i="9" s="1"/>
  <c r="I63" i="9"/>
  <c r="K63" i="9" s="1"/>
  <c r="O63" i="9" s="1"/>
  <c r="P63" i="9" s="1"/>
  <c r="I62" i="9"/>
  <c r="K62" i="9" s="1"/>
  <c r="O62" i="9" s="1"/>
  <c r="P62" i="9" s="1"/>
  <c r="I61" i="9"/>
  <c r="K61" i="9" s="1"/>
  <c r="O61" i="9" s="1"/>
  <c r="P61" i="9" s="1"/>
  <c r="I60" i="9"/>
  <c r="K60" i="9" s="1"/>
  <c r="O60" i="9" s="1"/>
  <c r="P60" i="9" s="1"/>
  <c r="I59" i="9"/>
  <c r="K59" i="9" s="1"/>
  <c r="O59" i="9" s="1"/>
  <c r="P59" i="9" s="1"/>
  <c r="I58" i="9"/>
  <c r="K58" i="9" s="1"/>
  <c r="O58" i="9" s="1"/>
  <c r="P58" i="9" s="1"/>
  <c r="I57" i="9"/>
  <c r="K57" i="9" s="1"/>
  <c r="O57" i="9" s="1"/>
  <c r="P57" i="9" s="1"/>
  <c r="I56" i="9"/>
  <c r="K56" i="9" s="1"/>
  <c r="O56" i="9" s="1"/>
  <c r="P56" i="9" s="1"/>
  <c r="I55" i="9"/>
  <c r="K55" i="9" s="1"/>
  <c r="O55" i="9" s="1"/>
  <c r="P55" i="9" s="1"/>
  <c r="I54" i="9"/>
  <c r="K54" i="9" s="1"/>
  <c r="O54" i="9" s="1"/>
  <c r="P54" i="9" s="1"/>
  <c r="I53" i="9"/>
  <c r="K53" i="9" s="1"/>
  <c r="O53" i="9" s="1"/>
  <c r="P53" i="9" s="1"/>
  <c r="I52" i="9"/>
  <c r="K52" i="9" s="1"/>
  <c r="O52" i="9" s="1"/>
  <c r="P52" i="9" s="1"/>
  <c r="I51" i="9"/>
  <c r="K51" i="9" s="1"/>
  <c r="O51" i="9" s="1"/>
  <c r="P51" i="9" s="1"/>
  <c r="I50" i="9"/>
  <c r="K50" i="9" s="1"/>
  <c r="O50" i="9" s="1"/>
  <c r="P50" i="9" s="1"/>
  <c r="I49" i="9"/>
  <c r="K49" i="9" s="1"/>
  <c r="O49" i="9" s="1"/>
  <c r="P49" i="9" s="1"/>
  <c r="I48" i="9"/>
  <c r="K48" i="9" s="1"/>
  <c r="O48" i="9" s="1"/>
  <c r="P48" i="9" s="1"/>
  <c r="I47" i="9"/>
  <c r="K47" i="9" s="1"/>
  <c r="O47" i="9" s="1"/>
  <c r="P47" i="9" s="1"/>
  <c r="I46" i="9"/>
  <c r="K46" i="9" s="1"/>
  <c r="O46" i="9" s="1"/>
  <c r="P46" i="9" s="1"/>
  <c r="I45" i="9"/>
  <c r="K45" i="9" s="1"/>
  <c r="O45" i="9" s="1"/>
  <c r="P45" i="9" s="1"/>
  <c r="I44" i="9"/>
  <c r="K44" i="9" s="1"/>
  <c r="O44" i="9" s="1"/>
  <c r="P44" i="9" s="1"/>
  <c r="I43" i="9"/>
  <c r="K43" i="9" s="1"/>
  <c r="O43" i="9" s="1"/>
  <c r="P43" i="9" s="1"/>
  <c r="I42" i="9"/>
  <c r="K42" i="9" s="1"/>
  <c r="O42" i="9" s="1"/>
  <c r="P42" i="9" s="1"/>
  <c r="I41" i="9"/>
  <c r="K41" i="9" s="1"/>
  <c r="O41" i="9" s="1"/>
  <c r="P41" i="9" s="1"/>
  <c r="I40" i="9"/>
  <c r="K40" i="9" s="1"/>
  <c r="O40" i="9" s="1"/>
  <c r="P40" i="9" s="1"/>
  <c r="I39" i="9"/>
  <c r="K39" i="9" s="1"/>
  <c r="O39" i="9" s="1"/>
  <c r="P39" i="9" s="1"/>
  <c r="I38" i="9"/>
  <c r="K38" i="9" s="1"/>
  <c r="O38" i="9" s="1"/>
  <c r="P38" i="9" s="1"/>
  <c r="I37" i="9"/>
  <c r="K37" i="9" s="1"/>
  <c r="O37" i="9" s="1"/>
  <c r="P37" i="9" s="1"/>
  <c r="I36" i="9"/>
  <c r="K36" i="9" s="1"/>
  <c r="O36" i="9" s="1"/>
  <c r="P36" i="9" s="1"/>
  <c r="I35" i="9"/>
  <c r="K35" i="9" s="1"/>
  <c r="O35" i="9" s="1"/>
  <c r="P35" i="9" s="1"/>
  <c r="I34" i="9"/>
  <c r="K34" i="9" s="1"/>
  <c r="O34" i="9" s="1"/>
  <c r="P34" i="9" s="1"/>
  <c r="I33" i="9"/>
  <c r="K33" i="9" s="1"/>
  <c r="O33" i="9" s="1"/>
  <c r="P33" i="9" s="1"/>
  <c r="I32" i="9"/>
  <c r="K32" i="9" s="1"/>
  <c r="O32" i="9" s="1"/>
  <c r="P32" i="9" s="1"/>
  <c r="I31" i="9"/>
  <c r="K31" i="9" s="1"/>
  <c r="O31" i="9" s="1"/>
  <c r="P31" i="9" s="1"/>
  <c r="I30" i="9"/>
  <c r="K30" i="9" s="1"/>
  <c r="O30" i="9" s="1"/>
  <c r="P30" i="9" s="1"/>
  <c r="I29" i="9"/>
  <c r="K29" i="9" s="1"/>
  <c r="O29" i="9" s="1"/>
  <c r="P29" i="9" s="1"/>
  <c r="I28" i="9"/>
  <c r="K28" i="9" s="1"/>
  <c r="O28" i="9" s="1"/>
  <c r="P28" i="9" s="1"/>
  <c r="I27" i="9"/>
  <c r="K27" i="9" s="1"/>
  <c r="O27" i="9" s="1"/>
  <c r="P27" i="9" s="1"/>
  <c r="I26" i="9"/>
  <c r="K26" i="9" s="1"/>
  <c r="O26" i="9" s="1"/>
  <c r="P26" i="9" s="1"/>
  <c r="I25" i="9"/>
  <c r="K25" i="9" s="1"/>
  <c r="O25" i="9" s="1"/>
  <c r="P25" i="9" s="1"/>
  <c r="I24" i="9"/>
  <c r="K24" i="9" s="1"/>
  <c r="O24" i="9" s="1"/>
  <c r="P24" i="9" s="1"/>
  <c r="I23" i="9"/>
  <c r="K23" i="9" s="1"/>
  <c r="O23" i="9" s="1"/>
  <c r="P23" i="9" s="1"/>
  <c r="I22" i="9"/>
  <c r="K22" i="9" s="1"/>
  <c r="O22" i="9" s="1"/>
  <c r="P22" i="9" s="1"/>
  <c r="I21" i="9"/>
  <c r="K21" i="9" s="1"/>
  <c r="O21" i="9" s="1"/>
  <c r="P21" i="9" s="1"/>
  <c r="I20" i="9"/>
  <c r="K20" i="9" s="1"/>
  <c r="O20" i="9" s="1"/>
  <c r="P20" i="9" s="1"/>
  <c r="I19" i="9"/>
  <c r="K19" i="9" s="1"/>
  <c r="O19" i="9" s="1"/>
  <c r="P19" i="9" s="1"/>
  <c r="I18" i="9"/>
  <c r="K18" i="9" s="1"/>
  <c r="O18" i="9" s="1"/>
  <c r="P18" i="9" s="1"/>
  <c r="I17" i="9"/>
  <c r="K17" i="9" s="1"/>
  <c r="O17" i="9" s="1"/>
  <c r="P17" i="9" s="1"/>
  <c r="I16" i="9"/>
  <c r="K16" i="9" s="1"/>
  <c r="O16" i="9" s="1"/>
  <c r="P16" i="9" s="1"/>
  <c r="I15" i="9"/>
  <c r="K15" i="9" s="1"/>
  <c r="O15" i="9" s="1"/>
  <c r="P15" i="9" s="1"/>
  <c r="I14" i="9"/>
  <c r="K14" i="9" s="1"/>
  <c r="O14" i="9" s="1"/>
  <c r="P14" i="9" s="1"/>
  <c r="I13" i="9"/>
  <c r="K13" i="9" s="1"/>
  <c r="O13" i="9" s="1"/>
  <c r="P13" i="9" s="1"/>
  <c r="AY187" i="9"/>
  <c r="AY186" i="9"/>
  <c r="AY185" i="9"/>
  <c r="AY184" i="9"/>
  <c r="AY183" i="9"/>
  <c r="AY182" i="9"/>
  <c r="AY181" i="9"/>
  <c r="AY180" i="9"/>
  <c r="AY179" i="9"/>
  <c r="AY178" i="9"/>
  <c r="AY177" i="9"/>
  <c r="AY176" i="9"/>
  <c r="AY175" i="9"/>
  <c r="AY174" i="9"/>
  <c r="AY173" i="9"/>
  <c r="AY172" i="9"/>
  <c r="AY171" i="9"/>
  <c r="AY170" i="9"/>
  <c r="AY169" i="9"/>
  <c r="AY168" i="9"/>
  <c r="AY167" i="9"/>
  <c r="AY166" i="9"/>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6" i="9"/>
  <c r="AY135" i="9"/>
  <c r="AY134" i="9"/>
  <c r="AY133" i="9"/>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2" i="9"/>
  <c r="AY101" i="9"/>
  <c r="AY100" i="9"/>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70" i="9"/>
  <c r="AY69" i="9"/>
  <c r="AY68" i="9"/>
  <c r="AY67" i="9"/>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6" i="9"/>
  <c r="AY35" i="9"/>
  <c r="AY34" i="9"/>
  <c r="AY33" i="9"/>
  <c r="AY32" i="9"/>
  <c r="AY31" i="9"/>
  <c r="AY30" i="9"/>
  <c r="AY29" i="9"/>
  <c r="AY28" i="9"/>
  <c r="AY27" i="9"/>
  <c r="AY26" i="9"/>
  <c r="AY25" i="9"/>
  <c r="AY24" i="9"/>
  <c r="AY23" i="9"/>
  <c r="AY22" i="9"/>
  <c r="AY21" i="9"/>
  <c r="AY20" i="9"/>
  <c r="AY19" i="9"/>
  <c r="AY18" i="9"/>
  <c r="AY17" i="9"/>
  <c r="AY16" i="9"/>
  <c r="AY15" i="9"/>
  <c r="AY14" i="9"/>
  <c r="AY13" i="9"/>
  <c r="BA187" i="9"/>
  <c r="AZ187" i="9"/>
  <c r="AX187" i="9"/>
  <c r="BA186" i="9"/>
  <c r="AZ186" i="9"/>
  <c r="AX186" i="9"/>
  <c r="BA185" i="9"/>
  <c r="AZ185" i="9"/>
  <c r="AX185" i="9"/>
  <c r="BA184" i="9"/>
  <c r="AZ184" i="9"/>
  <c r="AX184" i="9"/>
  <c r="BA183" i="9"/>
  <c r="AZ183" i="9"/>
  <c r="AX183" i="9"/>
  <c r="BA182" i="9"/>
  <c r="AZ182" i="9"/>
  <c r="AX182" i="9"/>
  <c r="BA181" i="9"/>
  <c r="AZ181" i="9"/>
  <c r="AX181" i="9"/>
  <c r="BA180" i="9"/>
  <c r="AZ180" i="9"/>
  <c r="AX180" i="9"/>
  <c r="BA179" i="9"/>
  <c r="AZ179" i="9"/>
  <c r="AX179" i="9"/>
  <c r="BA178" i="9"/>
  <c r="AZ178" i="9"/>
  <c r="AX178" i="9"/>
  <c r="BA177" i="9"/>
  <c r="AZ177" i="9"/>
  <c r="AX177" i="9"/>
  <c r="BA176" i="9"/>
  <c r="AZ176" i="9"/>
  <c r="AX176" i="9"/>
  <c r="BA175" i="9"/>
  <c r="AZ175" i="9"/>
  <c r="AX175" i="9"/>
  <c r="BA174" i="9"/>
  <c r="AZ174" i="9"/>
  <c r="AX174" i="9"/>
  <c r="BA173" i="9"/>
  <c r="AZ173" i="9"/>
  <c r="AX173" i="9"/>
  <c r="BA172" i="9"/>
  <c r="AZ172" i="9"/>
  <c r="AX172" i="9"/>
  <c r="BA171" i="9"/>
  <c r="AZ171" i="9"/>
  <c r="AX171" i="9"/>
  <c r="BA170" i="9"/>
  <c r="AZ170" i="9"/>
  <c r="AX170" i="9"/>
  <c r="BA169" i="9"/>
  <c r="AZ169" i="9"/>
  <c r="AX169" i="9"/>
  <c r="BA168" i="9"/>
  <c r="AZ168" i="9"/>
  <c r="AX168" i="9"/>
  <c r="BA167" i="9"/>
  <c r="AZ167" i="9"/>
  <c r="AX167" i="9"/>
  <c r="BA166" i="9"/>
  <c r="AZ166" i="9"/>
  <c r="AX166" i="9"/>
  <c r="BA165" i="9"/>
  <c r="AZ165" i="9"/>
  <c r="AX165" i="9"/>
  <c r="BA164" i="9"/>
  <c r="AZ164" i="9"/>
  <c r="AX164" i="9"/>
  <c r="BA163" i="9"/>
  <c r="AZ163" i="9"/>
  <c r="AX163" i="9"/>
  <c r="BA162" i="9"/>
  <c r="AZ162" i="9"/>
  <c r="AX162" i="9"/>
  <c r="BA161" i="9"/>
  <c r="AZ161" i="9"/>
  <c r="AX161" i="9"/>
  <c r="BA160" i="9"/>
  <c r="AZ160" i="9"/>
  <c r="AX160" i="9"/>
  <c r="BA159" i="9"/>
  <c r="AZ159" i="9"/>
  <c r="AX159" i="9"/>
  <c r="BA158" i="9"/>
  <c r="AZ158" i="9"/>
  <c r="AX158" i="9"/>
  <c r="BA157" i="9"/>
  <c r="AZ157" i="9"/>
  <c r="AX157" i="9"/>
  <c r="BA156" i="9"/>
  <c r="AZ156" i="9"/>
  <c r="AX156" i="9"/>
  <c r="BA155" i="9"/>
  <c r="AZ155" i="9"/>
  <c r="AX155" i="9"/>
  <c r="BA154" i="9"/>
  <c r="AZ154" i="9"/>
  <c r="AX154" i="9"/>
  <c r="BA153" i="9"/>
  <c r="AZ153" i="9"/>
  <c r="AX153" i="9"/>
  <c r="BA152" i="9"/>
  <c r="AZ152" i="9"/>
  <c r="AX152" i="9"/>
  <c r="BA151" i="9"/>
  <c r="AX151" i="9"/>
  <c r="BA150" i="9"/>
  <c r="AZ150" i="9"/>
  <c r="AX150" i="9"/>
  <c r="BA149" i="9"/>
  <c r="AZ149" i="9"/>
  <c r="AX149" i="9"/>
  <c r="BA148" i="9"/>
  <c r="AZ148" i="9"/>
  <c r="AX148" i="9"/>
  <c r="BA147" i="9"/>
  <c r="AZ147" i="9"/>
  <c r="AX147" i="9"/>
  <c r="BA146" i="9"/>
  <c r="AZ146" i="9"/>
  <c r="AX146" i="9"/>
  <c r="BA145" i="9"/>
  <c r="AZ145" i="9"/>
  <c r="AX145" i="9"/>
  <c r="BA144" i="9"/>
  <c r="AZ144" i="9"/>
  <c r="AX144" i="9"/>
  <c r="BA143" i="9"/>
  <c r="AZ143" i="9"/>
  <c r="AX143" i="9"/>
  <c r="BA142" i="9"/>
  <c r="AZ142" i="9"/>
  <c r="AX142" i="9"/>
  <c r="BA141" i="9"/>
  <c r="AZ141" i="9"/>
  <c r="AX141" i="9"/>
  <c r="BA140" i="9"/>
  <c r="AZ140" i="9"/>
  <c r="AX140" i="9"/>
  <c r="BA139" i="9"/>
  <c r="AZ139" i="9"/>
  <c r="AX139" i="9"/>
  <c r="BA138" i="9"/>
  <c r="AZ138" i="9"/>
  <c r="AX138" i="9"/>
  <c r="BA137" i="9"/>
  <c r="AZ137" i="9"/>
  <c r="AX137" i="9"/>
  <c r="BA136" i="9"/>
  <c r="AZ136" i="9"/>
  <c r="AX136" i="9"/>
  <c r="BA135" i="9"/>
  <c r="AZ135" i="9"/>
  <c r="AX135" i="9"/>
  <c r="BA134" i="9"/>
  <c r="AZ134" i="9"/>
  <c r="AX134" i="9"/>
  <c r="BA133" i="9"/>
  <c r="AZ133" i="9"/>
  <c r="AX133" i="9"/>
  <c r="BA132" i="9"/>
  <c r="AZ132" i="9"/>
  <c r="AX132" i="9"/>
  <c r="BA131" i="9"/>
  <c r="AZ131" i="9"/>
  <c r="AX131" i="9"/>
  <c r="BA130" i="9"/>
  <c r="AZ130" i="9"/>
  <c r="AX130" i="9"/>
  <c r="BA129" i="9"/>
  <c r="AZ129" i="9"/>
  <c r="AX129" i="9"/>
  <c r="BA128" i="9"/>
  <c r="AZ128" i="9"/>
  <c r="AX128" i="9"/>
  <c r="BA127" i="9"/>
  <c r="AZ127" i="9"/>
  <c r="AX127" i="9"/>
  <c r="BA126" i="9"/>
  <c r="AZ126" i="9"/>
  <c r="AX126" i="9"/>
  <c r="BA125" i="9"/>
  <c r="AZ125" i="9"/>
  <c r="AX125" i="9"/>
  <c r="BA124" i="9"/>
  <c r="AZ124" i="9"/>
  <c r="AX124" i="9"/>
  <c r="BA123" i="9"/>
  <c r="AZ123" i="9"/>
  <c r="AX123" i="9"/>
  <c r="BA122" i="9"/>
  <c r="AZ122" i="9"/>
  <c r="AX122" i="9"/>
  <c r="BA121" i="9"/>
  <c r="AZ121" i="9"/>
  <c r="AX121" i="9"/>
  <c r="BA120" i="9"/>
  <c r="AZ120" i="9"/>
  <c r="AX120" i="9"/>
  <c r="BA119" i="9"/>
  <c r="AZ119" i="9"/>
  <c r="AX119" i="9"/>
  <c r="BA118" i="9"/>
  <c r="AZ118" i="9"/>
  <c r="AX118" i="9"/>
  <c r="BA117" i="9"/>
  <c r="AZ117" i="9"/>
  <c r="AX117" i="9"/>
  <c r="BA116" i="9"/>
  <c r="AZ116" i="9"/>
  <c r="AX116" i="9"/>
  <c r="BA115" i="9"/>
  <c r="AZ115" i="9"/>
  <c r="AX115" i="9"/>
  <c r="BA114" i="9"/>
  <c r="AZ114" i="9"/>
  <c r="AX114" i="9"/>
  <c r="BA113" i="9"/>
  <c r="AZ113" i="9"/>
  <c r="AX113" i="9"/>
  <c r="BA112" i="9"/>
  <c r="AZ112" i="9"/>
  <c r="AX112" i="9"/>
  <c r="BA111" i="9"/>
  <c r="AZ111" i="9"/>
  <c r="AX111" i="9"/>
  <c r="BA110" i="9"/>
  <c r="AZ110" i="9"/>
  <c r="AX110" i="9"/>
  <c r="BA109" i="9"/>
  <c r="AZ109" i="9"/>
  <c r="AX109" i="9"/>
  <c r="BA108" i="9"/>
  <c r="AZ108" i="9"/>
  <c r="AX108" i="9"/>
  <c r="BA107" i="9"/>
  <c r="AZ107" i="9"/>
  <c r="AX107" i="9"/>
  <c r="BA106" i="9"/>
  <c r="AZ106" i="9"/>
  <c r="AX106" i="9"/>
  <c r="BA105" i="9"/>
  <c r="AZ105" i="9"/>
  <c r="AX105" i="9"/>
  <c r="BA104" i="9"/>
  <c r="AZ104" i="9"/>
  <c r="AX104" i="9"/>
  <c r="BA103" i="9"/>
  <c r="AZ103" i="9"/>
  <c r="AX103" i="9"/>
  <c r="BA102" i="9"/>
  <c r="AZ102" i="9"/>
  <c r="AX102" i="9"/>
  <c r="BA101" i="9"/>
  <c r="AZ101" i="9"/>
  <c r="AX101" i="9"/>
  <c r="BA100" i="9"/>
  <c r="AZ100" i="9"/>
  <c r="AX100" i="9"/>
  <c r="BA99" i="9"/>
  <c r="AZ99" i="9"/>
  <c r="AX99" i="9"/>
  <c r="BA98" i="9"/>
  <c r="AZ98" i="9"/>
  <c r="AX98" i="9"/>
  <c r="BA97" i="9"/>
  <c r="AZ97" i="9"/>
  <c r="AX97" i="9"/>
  <c r="BA96" i="9"/>
  <c r="AZ96" i="9"/>
  <c r="AX96" i="9"/>
  <c r="BA95" i="9"/>
  <c r="AZ95" i="9"/>
  <c r="AX95" i="9"/>
  <c r="BA94" i="9"/>
  <c r="AZ94" i="9"/>
  <c r="AX94" i="9"/>
  <c r="BA93" i="9"/>
  <c r="AZ93" i="9"/>
  <c r="AX93" i="9"/>
  <c r="BA92" i="9"/>
  <c r="AZ92" i="9"/>
  <c r="AX92" i="9"/>
  <c r="BA91" i="9"/>
  <c r="AZ91" i="9"/>
  <c r="AX91" i="9"/>
  <c r="BA90" i="9"/>
  <c r="AZ90" i="9"/>
  <c r="AX90" i="9"/>
  <c r="BA89" i="9"/>
  <c r="AZ89" i="9"/>
  <c r="AX89" i="9"/>
  <c r="BA88" i="9"/>
  <c r="AZ88" i="9"/>
  <c r="AX88" i="9"/>
  <c r="BA87" i="9"/>
  <c r="AZ87" i="9"/>
  <c r="AX87" i="9"/>
  <c r="BA86" i="9"/>
  <c r="AZ86" i="9"/>
  <c r="AX86" i="9"/>
  <c r="BA85" i="9"/>
  <c r="AZ85" i="9"/>
  <c r="AX85" i="9"/>
  <c r="BA84" i="9"/>
  <c r="AZ84" i="9"/>
  <c r="AX84" i="9"/>
  <c r="BA83" i="9"/>
  <c r="AZ83" i="9"/>
  <c r="AX83" i="9"/>
  <c r="BA82" i="9"/>
  <c r="AZ82" i="9"/>
  <c r="AX82" i="9"/>
  <c r="BA81" i="9"/>
  <c r="AZ81" i="9"/>
  <c r="AX81" i="9"/>
  <c r="BA80" i="9"/>
  <c r="AZ80" i="9"/>
  <c r="AX80" i="9"/>
  <c r="BA79" i="9"/>
  <c r="AZ79" i="9"/>
  <c r="AX79" i="9"/>
  <c r="BA78" i="9"/>
  <c r="AZ78" i="9"/>
  <c r="AX78" i="9"/>
  <c r="BA77" i="9"/>
  <c r="AZ77" i="9"/>
  <c r="AX77" i="9"/>
  <c r="BA76" i="9"/>
  <c r="AZ76" i="9"/>
  <c r="AX76" i="9"/>
  <c r="BA75" i="9"/>
  <c r="AZ75" i="9"/>
  <c r="AX75" i="9"/>
  <c r="BA74" i="9"/>
  <c r="AZ74" i="9"/>
  <c r="AX74" i="9"/>
  <c r="BA73" i="9"/>
  <c r="AZ73" i="9"/>
  <c r="AX73" i="9"/>
  <c r="BA72" i="9"/>
  <c r="AZ72" i="9"/>
  <c r="AX72" i="9"/>
  <c r="BA71" i="9"/>
  <c r="AZ71" i="9"/>
  <c r="AX71" i="9"/>
  <c r="BA70" i="9"/>
  <c r="AZ70" i="9"/>
  <c r="AX70" i="9"/>
  <c r="BA69" i="9"/>
  <c r="AZ69" i="9"/>
  <c r="AX69" i="9"/>
  <c r="BA68" i="9"/>
  <c r="AZ68" i="9"/>
  <c r="AX68" i="9"/>
  <c r="BA67" i="9"/>
  <c r="AZ67" i="9"/>
  <c r="AX67" i="9"/>
  <c r="BA66" i="9"/>
  <c r="AZ66" i="9"/>
  <c r="AX66" i="9"/>
  <c r="BA65" i="9"/>
  <c r="AZ65" i="9"/>
  <c r="AX65" i="9"/>
  <c r="BA64" i="9"/>
  <c r="AZ64" i="9"/>
  <c r="AX64" i="9"/>
  <c r="BA63" i="9"/>
  <c r="AZ63" i="9"/>
  <c r="AX63" i="9"/>
  <c r="BA62" i="9"/>
  <c r="AZ62" i="9"/>
  <c r="AX62" i="9"/>
  <c r="AX61" i="9"/>
  <c r="BA60" i="9"/>
  <c r="AZ60" i="9"/>
  <c r="AX60" i="9"/>
  <c r="BA59" i="9"/>
  <c r="AZ59" i="9"/>
  <c r="AX59" i="9"/>
  <c r="BA58" i="9"/>
  <c r="AZ58" i="9"/>
  <c r="AX58" i="9"/>
  <c r="BA57" i="9"/>
  <c r="AZ57" i="9"/>
  <c r="AX57" i="9"/>
  <c r="BA56" i="9"/>
  <c r="AZ56" i="9"/>
  <c r="AX56" i="9"/>
  <c r="BA55" i="9"/>
  <c r="AZ55" i="9"/>
  <c r="AX55" i="9"/>
  <c r="BA54" i="9"/>
  <c r="AZ54" i="9"/>
  <c r="AX54" i="9"/>
  <c r="BA53" i="9"/>
  <c r="AZ53" i="9"/>
  <c r="AX53" i="9"/>
  <c r="BA52" i="9"/>
  <c r="AZ52" i="9"/>
  <c r="AX52" i="9"/>
  <c r="BA51" i="9"/>
  <c r="AZ51" i="9"/>
  <c r="AX51" i="9"/>
  <c r="BA50" i="9"/>
  <c r="AZ50" i="9"/>
  <c r="AX50" i="9"/>
  <c r="BA49" i="9"/>
  <c r="AZ49" i="9"/>
  <c r="AX49" i="9"/>
  <c r="BA48" i="9"/>
  <c r="AZ48" i="9"/>
  <c r="AX48" i="9"/>
  <c r="BA47" i="9"/>
  <c r="AZ47" i="9"/>
  <c r="AX47" i="9"/>
  <c r="BA46" i="9"/>
  <c r="AZ46" i="9"/>
  <c r="AX46" i="9"/>
  <c r="BA45" i="9"/>
  <c r="AZ45" i="9"/>
  <c r="AX45" i="9"/>
  <c r="BA44" i="9"/>
  <c r="AZ44" i="9"/>
  <c r="AX44" i="9"/>
  <c r="BA43" i="9"/>
  <c r="AZ43" i="9"/>
  <c r="AX43" i="9"/>
  <c r="BA42" i="9"/>
  <c r="AZ42" i="9"/>
  <c r="AX42" i="9"/>
  <c r="BA41" i="9"/>
  <c r="AZ41" i="9"/>
  <c r="AX41" i="9"/>
  <c r="BA40" i="9"/>
  <c r="AZ40" i="9"/>
  <c r="BA39" i="9"/>
  <c r="AZ39" i="9"/>
  <c r="AX39" i="9"/>
  <c r="BA38" i="9"/>
  <c r="AZ38" i="9"/>
  <c r="AX38" i="9"/>
  <c r="BA37" i="9"/>
  <c r="AZ37" i="9"/>
  <c r="AX37" i="9"/>
  <c r="BA36" i="9"/>
  <c r="AZ36" i="9"/>
  <c r="AX36" i="9"/>
  <c r="BA35" i="9"/>
  <c r="AZ35" i="9"/>
  <c r="AX35" i="9"/>
  <c r="BA34" i="9"/>
  <c r="AZ34" i="9"/>
  <c r="AX34" i="9"/>
  <c r="BA33" i="9"/>
  <c r="AZ33" i="9"/>
  <c r="AX33" i="9"/>
  <c r="BA32" i="9"/>
  <c r="AX32" i="9"/>
  <c r="BA31" i="9"/>
  <c r="AZ31" i="9"/>
  <c r="AX31" i="9"/>
  <c r="BA30" i="9"/>
  <c r="AZ30" i="9"/>
  <c r="AX30" i="9"/>
  <c r="BA29" i="9"/>
  <c r="AZ29" i="9"/>
  <c r="AX29" i="9"/>
  <c r="BA28" i="9"/>
  <c r="AZ28" i="9"/>
  <c r="AX28" i="9"/>
  <c r="BA27" i="9"/>
  <c r="AZ27" i="9"/>
  <c r="AX27" i="9"/>
  <c r="BA26" i="9"/>
  <c r="AZ26" i="9"/>
  <c r="AX26" i="9"/>
  <c r="BA25" i="9"/>
  <c r="AZ25" i="9"/>
  <c r="AX25" i="9"/>
  <c r="BA24" i="9"/>
  <c r="AZ24" i="9"/>
  <c r="AX24" i="9"/>
  <c r="BA23" i="9"/>
  <c r="AZ23" i="9"/>
  <c r="AX23" i="9"/>
  <c r="BA22" i="9"/>
  <c r="AZ22" i="9"/>
  <c r="AX22" i="9"/>
  <c r="BA21" i="9"/>
  <c r="AZ21" i="9"/>
  <c r="AX21" i="9"/>
  <c r="BA20" i="9"/>
  <c r="AZ20" i="9"/>
  <c r="AX20" i="9"/>
  <c r="BA19" i="9"/>
  <c r="AZ19" i="9"/>
  <c r="AX19" i="9"/>
  <c r="BA18" i="9"/>
  <c r="AZ18" i="9"/>
  <c r="AX18" i="9"/>
  <c r="BA17" i="9"/>
  <c r="AZ17" i="9"/>
  <c r="AX17" i="9"/>
  <c r="BA16" i="9"/>
  <c r="AZ16" i="9"/>
  <c r="AX16" i="9"/>
  <c r="BA15" i="9"/>
  <c r="AZ15" i="9"/>
  <c r="AX15" i="9"/>
  <c r="BA14" i="9"/>
  <c r="AZ14" i="9"/>
  <c r="AX14" i="9"/>
  <c r="BA13" i="9"/>
  <c r="AZ13" i="9"/>
  <c r="AX13" i="9"/>
  <c r="J24" i="10"/>
  <c r="I24" i="10"/>
  <c r="H24" i="10"/>
  <c r="G24" i="10"/>
  <c r="J23" i="10"/>
  <c r="I23" i="10"/>
  <c r="H23" i="10"/>
  <c r="G23" i="10"/>
  <c r="J22" i="10"/>
  <c r="I22" i="10"/>
  <c r="H22" i="10"/>
  <c r="G22" i="10"/>
  <c r="J21" i="10"/>
  <c r="I21" i="10"/>
  <c r="H21" i="10"/>
  <c r="G21" i="10"/>
  <c r="J20" i="10"/>
  <c r="I20" i="10"/>
  <c r="H20" i="10"/>
  <c r="G20" i="10"/>
  <c r="J19" i="10"/>
  <c r="I19" i="10"/>
  <c r="H19" i="10"/>
  <c r="G19" i="10"/>
  <c r="J18" i="10"/>
  <c r="I18" i="10"/>
  <c r="H18" i="10"/>
  <c r="G18" i="10"/>
  <c r="J17" i="10"/>
  <c r="I17" i="10"/>
  <c r="H17" i="10"/>
  <c r="G17" i="10"/>
  <c r="J16" i="10"/>
  <c r="I16" i="10"/>
  <c r="H16" i="10"/>
  <c r="G16" i="10"/>
  <c r="J15" i="10"/>
  <c r="I15" i="10"/>
  <c r="H15" i="10"/>
  <c r="G15" i="10"/>
  <c r="J14" i="10"/>
  <c r="I14" i="10"/>
  <c r="H14" i="10"/>
  <c r="G14" i="10"/>
  <c r="J13" i="10"/>
  <c r="I13" i="10"/>
  <c r="H13" i="10"/>
  <c r="G13" i="10"/>
  <c r="J12" i="10"/>
  <c r="I12" i="10"/>
  <c r="H12" i="10"/>
  <c r="G12" i="10"/>
  <c r="J11" i="10"/>
  <c r="I11" i="10"/>
  <c r="H11" i="10"/>
  <c r="G11" i="10"/>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3"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T14" i="9"/>
  <c r="T15" i="9"/>
  <c r="T16" i="9"/>
  <c r="T17" i="9"/>
  <c r="T18" i="9"/>
  <c r="T19" i="9"/>
  <c r="T20" i="9"/>
  <c r="T21" i="9"/>
  <c r="T22" i="9"/>
  <c r="T23" i="9"/>
  <c r="T24" i="9"/>
  <c r="T25" i="9"/>
  <c r="T26"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184" i="9"/>
  <c r="T185" i="9"/>
  <c r="T186" i="9"/>
  <c r="T187" i="9"/>
  <c r="T13"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3" i="9"/>
  <c r="C12" i="10"/>
  <c r="B12" i="10"/>
  <c r="B11" i="10"/>
  <c r="C11" i="10"/>
  <c r="C18" i="10"/>
  <c r="B18" i="10"/>
  <c r="C17" i="10"/>
  <c r="B17" i="10"/>
  <c r="C16" i="10"/>
  <c r="B16" i="10"/>
  <c r="C15" i="10"/>
  <c r="B15" i="10"/>
  <c r="C14" i="10"/>
  <c r="B14" i="10"/>
  <c r="C13" i="10"/>
  <c r="B13" i="10"/>
  <c r="AU134" i="9"/>
  <c r="AU133" i="9"/>
  <c r="AU106" i="9"/>
  <c r="AU105" i="9"/>
  <c r="G9" i="9"/>
  <c r="F9" i="9"/>
  <c r="E9" i="9"/>
  <c r="AO9" i="9"/>
  <c r="M106" i="9"/>
  <c r="M105" i="9"/>
  <c r="M134" i="9"/>
  <c r="M133" i="9"/>
  <c r="L9" i="9"/>
  <c r="J9" i="9"/>
  <c r="H26" i="10" s="1"/>
  <c r="K26" i="10" s="1"/>
  <c r="AL9" i="9"/>
  <c r="AK9" i="9"/>
  <c r="AJ9" i="9"/>
  <c r="H9" i="9"/>
  <c r="D9" i="9"/>
  <c r="C9" i="9"/>
  <c r="S7" i="7"/>
  <c r="I9" i="7"/>
  <c r="N9" i="7"/>
  <c r="I10" i="7"/>
  <c r="N10" i="7"/>
  <c r="I11" i="7"/>
  <c r="N11" i="7"/>
  <c r="I12" i="7"/>
  <c r="N12" i="7"/>
  <c r="I13" i="7"/>
  <c r="N13" i="7"/>
  <c r="I14" i="7"/>
  <c r="N14" i="7"/>
  <c r="I15" i="7"/>
  <c r="N15" i="7"/>
  <c r="I16" i="7"/>
  <c r="N16" i="7"/>
  <c r="I17" i="7"/>
  <c r="N17" i="7"/>
  <c r="I18" i="7"/>
  <c r="N18" i="7"/>
  <c r="I19" i="7"/>
  <c r="N19" i="7"/>
  <c r="I20" i="7"/>
  <c r="N20" i="7"/>
  <c r="I21" i="7"/>
  <c r="N21" i="7"/>
  <c r="I22" i="7"/>
  <c r="N22" i="7"/>
  <c r="I23" i="7"/>
  <c r="N23" i="7"/>
  <c r="I24" i="7"/>
  <c r="N24" i="7"/>
  <c r="I25" i="7"/>
  <c r="N25" i="7"/>
  <c r="I26" i="7"/>
  <c r="N26" i="7"/>
  <c r="I27" i="7"/>
  <c r="N27" i="7"/>
  <c r="I28" i="7"/>
  <c r="N28" i="7"/>
  <c r="I29" i="7"/>
  <c r="N29" i="7"/>
  <c r="I30" i="7"/>
  <c r="N30" i="7"/>
  <c r="I31" i="7"/>
  <c r="N31" i="7"/>
  <c r="I32" i="7"/>
  <c r="N32" i="7"/>
  <c r="I33" i="7"/>
  <c r="N33" i="7"/>
  <c r="I34" i="7"/>
  <c r="N34" i="7"/>
  <c r="I35" i="7"/>
  <c r="N35" i="7"/>
  <c r="I36" i="7"/>
  <c r="N36" i="7"/>
  <c r="I37" i="7"/>
  <c r="N37" i="7"/>
  <c r="I38" i="7"/>
  <c r="N38" i="7"/>
  <c r="I39" i="7"/>
  <c r="N39" i="7"/>
  <c r="I40" i="7"/>
  <c r="N40" i="7"/>
  <c r="I41" i="7"/>
  <c r="N41" i="7"/>
  <c r="I42" i="7"/>
  <c r="N42" i="7"/>
  <c r="I43" i="7"/>
  <c r="N43" i="7"/>
  <c r="I44" i="7"/>
  <c r="N44" i="7"/>
  <c r="I45" i="7"/>
  <c r="N45" i="7"/>
  <c r="I46" i="7"/>
  <c r="N46" i="7"/>
  <c r="I47" i="7"/>
  <c r="N47" i="7"/>
  <c r="I48" i="7"/>
  <c r="N48" i="7"/>
  <c r="I49" i="7"/>
  <c r="N49" i="7"/>
  <c r="I50" i="7"/>
  <c r="N50" i="7"/>
  <c r="I51" i="7"/>
  <c r="N51" i="7"/>
  <c r="I52" i="7"/>
  <c r="N52" i="7"/>
  <c r="I53" i="7"/>
  <c r="N53" i="7"/>
  <c r="I54" i="7"/>
  <c r="N54" i="7"/>
  <c r="I55" i="7"/>
  <c r="N55" i="7"/>
  <c r="I56" i="7"/>
  <c r="N56" i="7"/>
  <c r="I57" i="7"/>
  <c r="N57" i="7"/>
  <c r="I58" i="7"/>
  <c r="N58" i="7"/>
  <c r="I59" i="7"/>
  <c r="N59" i="7"/>
  <c r="I60" i="7"/>
  <c r="N60" i="7"/>
  <c r="I61" i="7"/>
  <c r="N61" i="7"/>
  <c r="I62" i="7"/>
  <c r="N62" i="7"/>
  <c r="I63" i="7"/>
  <c r="N63" i="7"/>
  <c r="I64" i="7"/>
  <c r="N64" i="7"/>
  <c r="I65" i="7"/>
  <c r="N65" i="7"/>
  <c r="I66" i="7"/>
  <c r="N66" i="7"/>
  <c r="I67" i="7"/>
  <c r="N67" i="7"/>
  <c r="I68" i="7"/>
  <c r="N68" i="7"/>
  <c r="I69" i="7"/>
  <c r="N69" i="7"/>
  <c r="I70" i="7"/>
  <c r="N70" i="7"/>
  <c r="I71" i="7"/>
  <c r="N71" i="7"/>
  <c r="I72" i="7"/>
  <c r="N72" i="7"/>
  <c r="I73" i="7"/>
  <c r="N73" i="7"/>
  <c r="I74" i="7"/>
  <c r="N74" i="7"/>
  <c r="I75" i="7"/>
  <c r="N75" i="7"/>
  <c r="I76" i="7"/>
  <c r="N76" i="7"/>
  <c r="I77" i="7"/>
  <c r="N77" i="7"/>
  <c r="I78" i="7"/>
  <c r="N78" i="7"/>
  <c r="I79" i="7"/>
  <c r="N79" i="7"/>
  <c r="I80" i="7"/>
  <c r="N80" i="7"/>
  <c r="I81" i="7"/>
  <c r="N81" i="7"/>
  <c r="I82" i="7"/>
  <c r="N82" i="7"/>
  <c r="I83" i="7"/>
  <c r="N83" i="7"/>
  <c r="I84" i="7"/>
  <c r="N84" i="7"/>
  <c r="I85" i="7"/>
  <c r="N85" i="7"/>
  <c r="I86" i="7"/>
  <c r="N86" i="7"/>
  <c r="I87" i="7"/>
  <c r="N87" i="7"/>
  <c r="I88" i="7"/>
  <c r="N88" i="7"/>
  <c r="I89" i="7"/>
  <c r="N89" i="7"/>
  <c r="I90" i="7"/>
  <c r="N90" i="7"/>
  <c r="I91" i="7"/>
  <c r="N91" i="7"/>
  <c r="I92" i="7"/>
  <c r="N92" i="7"/>
  <c r="I93" i="7"/>
  <c r="N93" i="7"/>
  <c r="I94" i="7"/>
  <c r="N94" i="7"/>
  <c r="I95" i="7"/>
  <c r="N95" i="7"/>
  <c r="I96" i="7"/>
  <c r="N96" i="7"/>
  <c r="I97" i="7"/>
  <c r="N97" i="7"/>
  <c r="I98" i="7"/>
  <c r="N98" i="7"/>
  <c r="I99" i="7"/>
  <c r="N99" i="7"/>
  <c r="I100" i="7"/>
  <c r="N100" i="7"/>
  <c r="I101" i="7"/>
  <c r="N101" i="7"/>
  <c r="I102" i="7"/>
  <c r="N102" i="7"/>
  <c r="I103" i="7"/>
  <c r="N103" i="7"/>
  <c r="I104" i="7"/>
  <c r="N104" i="7"/>
  <c r="I105" i="7"/>
  <c r="N105" i="7"/>
  <c r="I106" i="7"/>
  <c r="N106" i="7"/>
  <c r="I107" i="7"/>
  <c r="N107" i="7"/>
  <c r="I108" i="7"/>
  <c r="N108" i="7"/>
  <c r="I109" i="7"/>
  <c r="N109" i="7"/>
  <c r="I110" i="7"/>
  <c r="N110" i="7"/>
  <c r="I111" i="7"/>
  <c r="N111" i="7"/>
  <c r="I112" i="7"/>
  <c r="N112" i="7"/>
  <c r="I113" i="7"/>
  <c r="N113" i="7"/>
  <c r="I114" i="7"/>
  <c r="N114" i="7"/>
  <c r="I115" i="7"/>
  <c r="N115" i="7"/>
  <c r="I116" i="7"/>
  <c r="N116" i="7"/>
  <c r="I117" i="7"/>
  <c r="N117" i="7"/>
  <c r="I118" i="7"/>
  <c r="N118" i="7"/>
  <c r="I119" i="7"/>
  <c r="N119" i="7"/>
  <c r="I120" i="7"/>
  <c r="N120" i="7"/>
  <c r="I121" i="7"/>
  <c r="N121" i="7"/>
  <c r="I122" i="7"/>
  <c r="N122" i="7"/>
  <c r="I123" i="7"/>
  <c r="N123" i="7"/>
  <c r="I124" i="7"/>
  <c r="N124" i="7"/>
  <c r="I125" i="7"/>
  <c r="N125" i="7"/>
  <c r="I126" i="7"/>
  <c r="N126" i="7"/>
  <c r="I127" i="7"/>
  <c r="N127" i="7"/>
  <c r="I128" i="7"/>
  <c r="N128" i="7"/>
  <c r="I129" i="7"/>
  <c r="N129" i="7"/>
  <c r="I130" i="7"/>
  <c r="N130" i="7"/>
  <c r="I131" i="7"/>
  <c r="N131" i="7"/>
  <c r="I132" i="7"/>
  <c r="N132" i="7"/>
  <c r="I133" i="7"/>
  <c r="N133" i="7"/>
  <c r="I134" i="7"/>
  <c r="N134" i="7"/>
  <c r="I135" i="7"/>
  <c r="N135" i="7"/>
  <c r="I136" i="7"/>
  <c r="N136" i="7"/>
  <c r="I137" i="7"/>
  <c r="N137" i="7"/>
  <c r="I138" i="7"/>
  <c r="N138" i="7"/>
  <c r="I139" i="7"/>
  <c r="N139" i="7"/>
  <c r="I140" i="7"/>
  <c r="N140" i="7"/>
  <c r="I141" i="7"/>
  <c r="N141" i="7"/>
  <c r="I142" i="7"/>
  <c r="N142" i="7"/>
  <c r="I143" i="7"/>
  <c r="N143" i="7"/>
  <c r="I144" i="7"/>
  <c r="N144" i="7"/>
  <c r="I145" i="7"/>
  <c r="N145" i="7"/>
  <c r="I146" i="7"/>
  <c r="N146" i="7"/>
  <c r="I147" i="7"/>
  <c r="N147" i="7"/>
  <c r="I148" i="7"/>
  <c r="N148" i="7"/>
  <c r="I149" i="7"/>
  <c r="N149" i="7"/>
  <c r="I150" i="7"/>
  <c r="N150" i="7"/>
  <c r="I151" i="7"/>
  <c r="N151" i="7"/>
  <c r="I152" i="7"/>
  <c r="N152" i="7"/>
  <c r="I153" i="7"/>
  <c r="N153" i="7"/>
  <c r="I154" i="7"/>
  <c r="N154" i="7"/>
  <c r="I155" i="7"/>
  <c r="N155" i="7"/>
  <c r="I156" i="7"/>
  <c r="N156" i="7"/>
  <c r="I157" i="7"/>
  <c r="N157" i="7"/>
  <c r="I158" i="7"/>
  <c r="N158" i="7"/>
  <c r="I159" i="7"/>
  <c r="N159" i="7"/>
  <c r="I160" i="7"/>
  <c r="N160" i="7"/>
  <c r="I161" i="7"/>
  <c r="N161" i="7"/>
  <c r="I162" i="7"/>
  <c r="N162" i="7"/>
  <c r="I163" i="7"/>
  <c r="N163" i="7"/>
  <c r="I164" i="7"/>
  <c r="N164" i="7"/>
  <c r="I165" i="7"/>
  <c r="N165" i="7"/>
  <c r="I166" i="7"/>
  <c r="N166" i="7"/>
  <c r="I167" i="7"/>
  <c r="N167" i="7"/>
  <c r="I168" i="7"/>
  <c r="N168" i="7"/>
  <c r="I169" i="7"/>
  <c r="N169" i="7"/>
  <c r="I170" i="7"/>
  <c r="N170" i="7"/>
  <c r="I171" i="7"/>
  <c r="N171" i="7"/>
  <c r="I172" i="7"/>
  <c r="N172" i="7"/>
  <c r="I173" i="7"/>
  <c r="N173" i="7"/>
  <c r="I174" i="7"/>
  <c r="N174" i="7"/>
  <c r="I175" i="7"/>
  <c r="N175" i="7"/>
  <c r="I176" i="7"/>
  <c r="N176" i="7"/>
  <c r="I177" i="7"/>
  <c r="N177" i="7"/>
  <c r="I178" i="7"/>
  <c r="N178" i="7"/>
  <c r="I179" i="7"/>
  <c r="N179" i="7"/>
  <c r="I180" i="7"/>
  <c r="N180" i="7"/>
  <c r="I181" i="7"/>
  <c r="N181" i="7"/>
  <c r="I182" i="7"/>
  <c r="N182" i="7"/>
  <c r="I183" i="7"/>
  <c r="N183" i="7"/>
  <c r="BE40" i="9" l="1"/>
  <c r="L390" i="10"/>
  <c r="BE36" i="9"/>
  <c r="L347" i="10"/>
  <c r="BD38" i="9"/>
  <c r="L358" i="10"/>
  <c r="BC37" i="9"/>
  <c r="L348" i="10"/>
  <c r="BC39" i="9"/>
  <c r="L367" i="10"/>
  <c r="BD36" i="9"/>
  <c r="L346" i="10"/>
  <c r="BD37" i="9"/>
  <c r="L349" i="10"/>
  <c r="BE39" i="9"/>
  <c r="L376" i="10"/>
  <c r="BE37" i="9"/>
  <c r="L350" i="10"/>
  <c r="BC40" i="9"/>
  <c r="L381" i="10"/>
  <c r="BD40" i="9"/>
  <c r="L386" i="10"/>
  <c r="BC38" i="9"/>
  <c r="L354" i="10"/>
  <c r="BE38" i="9"/>
  <c r="L362" i="10"/>
  <c r="BC36" i="9"/>
  <c r="L345" i="10"/>
  <c r="BD39" i="9"/>
  <c r="L372" i="10"/>
  <c r="Z105" i="9"/>
  <c r="N105" i="9"/>
  <c r="Z134" i="9"/>
  <c r="N134" i="9"/>
  <c r="Z106" i="9"/>
  <c r="N106" i="9"/>
  <c r="Z133" i="9"/>
  <c r="N133" i="9"/>
  <c r="BE58" i="9"/>
  <c r="BC77" i="9"/>
  <c r="BE56" i="9"/>
  <c r="BC59" i="9"/>
  <c r="BD60" i="9"/>
  <c r="BE57" i="9"/>
  <c r="BC60" i="9"/>
  <c r="BJ61" i="9"/>
  <c r="BJ78" i="9"/>
  <c r="BC61" i="9"/>
  <c r="BD182" i="9"/>
  <c r="BC78" i="9"/>
  <c r="BD55" i="9"/>
  <c r="BE59" i="9"/>
  <c r="BI77" i="9"/>
  <c r="BJ32" i="9"/>
  <c r="BE32" i="9"/>
  <c r="BD61" i="9"/>
  <c r="BH150" i="9"/>
  <c r="BC150" i="9"/>
  <c r="BH29" i="9"/>
  <c r="BC29" i="9"/>
  <c r="BE55" i="9"/>
  <c r="BC58" i="9"/>
  <c r="BD59" i="9"/>
  <c r="BD78" i="9"/>
  <c r="BI151" i="9"/>
  <c r="BD151" i="9"/>
  <c r="BJ150" i="9"/>
  <c r="BE150" i="9"/>
  <c r="BJ29" i="9"/>
  <c r="BE29" i="9"/>
  <c r="BI31" i="9"/>
  <c r="BD31" i="9"/>
  <c r="BI181" i="9"/>
  <c r="BD181" i="9"/>
  <c r="BH183" i="9"/>
  <c r="BC183" i="9"/>
  <c r="BJ183" i="9"/>
  <c r="BE183" i="9"/>
  <c r="BI27" i="9"/>
  <c r="BD27" i="9"/>
  <c r="BH28" i="9"/>
  <c r="BC28" i="9"/>
  <c r="BC56" i="9"/>
  <c r="BD57" i="9"/>
  <c r="BD77" i="9"/>
  <c r="BI152" i="9"/>
  <c r="BD152" i="9"/>
  <c r="BJ28" i="9"/>
  <c r="BE28" i="9"/>
  <c r="BI30" i="9"/>
  <c r="BD30" i="9"/>
  <c r="BI32" i="9"/>
  <c r="BD32" i="9"/>
  <c r="BE61" i="9"/>
  <c r="BH151" i="9"/>
  <c r="BC151" i="9"/>
  <c r="BH31" i="9"/>
  <c r="BC31" i="9"/>
  <c r="BE78" i="9"/>
  <c r="BJ151" i="9"/>
  <c r="BE151" i="9"/>
  <c r="BI150" i="9"/>
  <c r="BD150" i="9"/>
  <c r="BH27" i="9"/>
  <c r="BC27" i="9"/>
  <c r="BI29" i="9"/>
  <c r="BD29" i="9"/>
  <c r="BJ31" i="9"/>
  <c r="BE31" i="9"/>
  <c r="BC57" i="9"/>
  <c r="BD58" i="9"/>
  <c r="BH181" i="9"/>
  <c r="BC181" i="9"/>
  <c r="BJ181" i="9"/>
  <c r="BE181" i="9"/>
  <c r="BI183" i="9"/>
  <c r="BD183" i="9"/>
  <c r="BH152" i="9"/>
  <c r="BC152" i="9"/>
  <c r="BJ27" i="9"/>
  <c r="BE27" i="9"/>
  <c r="BH30" i="9"/>
  <c r="BC30" i="9"/>
  <c r="BE77" i="9"/>
  <c r="BH32" i="9"/>
  <c r="BC32" i="9"/>
  <c r="BJ152" i="9"/>
  <c r="BE152" i="9"/>
  <c r="BI28" i="9"/>
  <c r="BD28" i="9"/>
  <c r="BJ30" i="9"/>
  <c r="BE30" i="9"/>
  <c r="BC55" i="9"/>
  <c r="BD56" i="9"/>
  <c r="BE60" i="9"/>
  <c r="BC182" i="9"/>
  <c r="BJ182" i="9"/>
  <c r="BE182" i="9"/>
  <c r="BH77" i="9"/>
  <c r="BJ77" i="9"/>
  <c r="BH182" i="9"/>
  <c r="BJ57" i="9"/>
  <c r="BH60" i="9"/>
  <c r="BI182" i="9"/>
  <c r="BJ60" i="9"/>
  <c r="BI56" i="9"/>
  <c r="BI61" i="9"/>
  <c r="BJ58" i="9"/>
  <c r="BI78" i="9"/>
  <c r="BH55" i="9"/>
  <c r="BH56" i="9"/>
  <c r="BI57" i="9"/>
  <c r="BJ56" i="9"/>
  <c r="BH59" i="9"/>
  <c r="BI60" i="9"/>
  <c r="BH61" i="9"/>
  <c r="BI55" i="9"/>
  <c r="BJ59" i="9"/>
  <c r="BH78" i="9"/>
  <c r="BH57" i="9"/>
  <c r="BI58" i="9"/>
  <c r="BJ55" i="9"/>
  <c r="BH58" i="9"/>
  <c r="BI59" i="9"/>
  <c r="K29" i="10"/>
  <c r="D14" i="10"/>
  <c r="D18" i="10"/>
  <c r="D13" i="10"/>
  <c r="D17" i="10"/>
  <c r="D15" i="10"/>
  <c r="D11" i="10"/>
  <c r="D16" i="10"/>
  <c r="D12" i="10"/>
  <c r="AD106" i="9"/>
  <c r="AD122" i="9"/>
  <c r="AD162" i="9"/>
  <c r="AD186" i="9"/>
  <c r="K13" i="10"/>
  <c r="K15" i="10"/>
  <c r="K21" i="10"/>
  <c r="K23" i="10"/>
  <c r="H25" i="10"/>
  <c r="H27" i="10" s="1"/>
  <c r="K11" i="10"/>
  <c r="K17" i="10"/>
  <c r="K19" i="10"/>
  <c r="K12" i="10"/>
  <c r="K14" i="10"/>
  <c r="K16" i="10"/>
  <c r="K18" i="10"/>
  <c r="K20" i="10"/>
  <c r="K22" i="10"/>
  <c r="K24" i="10"/>
  <c r="BB19" i="9"/>
  <c r="BB27" i="9"/>
  <c r="U139" i="9"/>
  <c r="U147" i="9"/>
  <c r="U155" i="9"/>
  <c r="U163" i="9"/>
  <c r="U171" i="9"/>
  <c r="U179" i="9"/>
  <c r="U187" i="9"/>
  <c r="BB43" i="9"/>
  <c r="BB39" i="9"/>
  <c r="BB153" i="9"/>
  <c r="BB157" i="9"/>
  <c r="BB161" i="9"/>
  <c r="BB165" i="9"/>
  <c r="BB169" i="9"/>
  <c r="BB173" i="9"/>
  <c r="BB177" i="9"/>
  <c r="BB181" i="9"/>
  <c r="BB185" i="9"/>
  <c r="U181" i="9"/>
  <c r="U173" i="9"/>
  <c r="U165" i="9"/>
  <c r="U157" i="9"/>
  <c r="U149" i="9"/>
  <c r="U141" i="9"/>
  <c r="U125" i="9"/>
  <c r="U117" i="9"/>
  <c r="U109" i="9"/>
  <c r="U101" i="9"/>
  <c r="U93" i="9"/>
  <c r="U85" i="9"/>
  <c r="U77" i="9"/>
  <c r="U69" i="9"/>
  <c r="U61" i="9"/>
  <c r="U53" i="9"/>
  <c r="U45" i="9"/>
  <c r="U37" i="9"/>
  <c r="U29" i="9"/>
  <c r="U21" i="9"/>
  <c r="BB15" i="9"/>
  <c r="BB23" i="9"/>
  <c r="BB31" i="9"/>
  <c r="BB42" i="9"/>
  <c r="BB46" i="9"/>
  <c r="BB50" i="9"/>
  <c r="BB54" i="9"/>
  <c r="BB58" i="9"/>
  <c r="BB65" i="9"/>
  <c r="BB69" i="9"/>
  <c r="BB73" i="9"/>
  <c r="BB77" i="9"/>
  <c r="BB81" i="9"/>
  <c r="BB85" i="9"/>
  <c r="BB89" i="9"/>
  <c r="BB93" i="9"/>
  <c r="BB97" i="9"/>
  <c r="BB101" i="9"/>
  <c r="BB105" i="9"/>
  <c r="BB109" i="9"/>
  <c r="BB113" i="9"/>
  <c r="BB117" i="9"/>
  <c r="BB121" i="9"/>
  <c r="BB125" i="9"/>
  <c r="BB129" i="9"/>
  <c r="BB133" i="9"/>
  <c r="BB137" i="9"/>
  <c r="BB141" i="9"/>
  <c r="BB145" i="9"/>
  <c r="BB149" i="9"/>
  <c r="U13" i="9"/>
  <c r="U180" i="9"/>
  <c r="U172" i="9"/>
  <c r="U164" i="9"/>
  <c r="U156" i="9"/>
  <c r="U148" i="9"/>
  <c r="U140" i="9"/>
  <c r="U132" i="9"/>
  <c r="U124" i="9"/>
  <c r="U116" i="9"/>
  <c r="U108" i="9"/>
  <c r="U100" i="9"/>
  <c r="U92" i="9"/>
  <c r="U84" i="9"/>
  <c r="U76" i="9"/>
  <c r="U68" i="9"/>
  <c r="U60" i="9"/>
  <c r="U52" i="9"/>
  <c r="U44" i="9"/>
  <c r="U36" i="9"/>
  <c r="U28" i="9"/>
  <c r="U20" i="9"/>
  <c r="BB34" i="9"/>
  <c r="BB38" i="9"/>
  <c r="BB152" i="9"/>
  <c r="BB156" i="9"/>
  <c r="BB160" i="9"/>
  <c r="BB164" i="9"/>
  <c r="BB168" i="9"/>
  <c r="BB172" i="9"/>
  <c r="BB176" i="9"/>
  <c r="BB180" i="9"/>
  <c r="BB184" i="9"/>
  <c r="U131" i="9"/>
  <c r="U123" i="9"/>
  <c r="U115" i="9"/>
  <c r="U107" i="9"/>
  <c r="U99" i="9"/>
  <c r="U91" i="9"/>
  <c r="U83" i="9"/>
  <c r="U75" i="9"/>
  <c r="U67" i="9"/>
  <c r="U59" i="9"/>
  <c r="U51" i="9"/>
  <c r="U43" i="9"/>
  <c r="U35" i="9"/>
  <c r="U27" i="9"/>
  <c r="U19" i="9"/>
  <c r="AD58" i="9"/>
  <c r="BB14" i="9"/>
  <c r="BB18" i="9"/>
  <c r="BB22" i="9"/>
  <c r="BB26" i="9"/>
  <c r="BB30" i="9"/>
  <c r="BB41" i="9"/>
  <c r="BB45" i="9"/>
  <c r="BB49" i="9"/>
  <c r="BB53" i="9"/>
  <c r="BB57" i="9"/>
  <c r="BB64" i="9"/>
  <c r="BB68" i="9"/>
  <c r="BB72" i="9"/>
  <c r="BB76" i="9"/>
  <c r="BB80" i="9"/>
  <c r="BB84" i="9"/>
  <c r="BB88" i="9"/>
  <c r="BB92" i="9"/>
  <c r="BB96" i="9"/>
  <c r="BB100" i="9"/>
  <c r="BB104" i="9"/>
  <c r="BB108" i="9"/>
  <c r="BB112" i="9"/>
  <c r="BB116" i="9"/>
  <c r="BB120" i="9"/>
  <c r="BB124" i="9"/>
  <c r="BB128" i="9"/>
  <c r="BB132" i="9"/>
  <c r="BB136" i="9"/>
  <c r="BB140" i="9"/>
  <c r="BB144" i="9"/>
  <c r="BB148" i="9"/>
  <c r="U186" i="9"/>
  <c r="U178" i="9"/>
  <c r="U170" i="9"/>
  <c r="U162" i="9"/>
  <c r="U154" i="9"/>
  <c r="U146" i="9"/>
  <c r="U138" i="9"/>
  <c r="U130" i="9"/>
  <c r="U122" i="9"/>
  <c r="U114" i="9"/>
  <c r="U98" i="9"/>
  <c r="U90" i="9"/>
  <c r="U82" i="9"/>
  <c r="U74" i="9"/>
  <c r="U66" i="9"/>
  <c r="U58" i="9"/>
  <c r="U50" i="9"/>
  <c r="U42" i="9"/>
  <c r="U34" i="9"/>
  <c r="U26" i="9"/>
  <c r="U18" i="9"/>
  <c r="BB33" i="9"/>
  <c r="BB37" i="9"/>
  <c r="BB159" i="9"/>
  <c r="BB167" i="9"/>
  <c r="BB175" i="9"/>
  <c r="BB183" i="9"/>
  <c r="BB40" i="9"/>
  <c r="U185" i="9"/>
  <c r="U177" i="9"/>
  <c r="U169" i="9"/>
  <c r="U161" i="9"/>
  <c r="U153" i="9"/>
  <c r="U145" i="9"/>
  <c r="U137" i="9"/>
  <c r="U129" i="9"/>
  <c r="U121" i="9"/>
  <c r="U113" i="9"/>
  <c r="U97" i="9"/>
  <c r="U89" i="9"/>
  <c r="U81" i="9"/>
  <c r="U73" i="9"/>
  <c r="U65" i="9"/>
  <c r="U57" i="9"/>
  <c r="U49" i="9"/>
  <c r="U41" i="9"/>
  <c r="U33" i="9"/>
  <c r="U25" i="9"/>
  <c r="U17" i="9"/>
  <c r="BB35" i="9"/>
  <c r="BB51" i="9"/>
  <c r="BB59" i="9"/>
  <c r="BB13" i="9"/>
  <c r="BB17" i="9"/>
  <c r="BB21" i="9"/>
  <c r="BB25" i="9"/>
  <c r="BB29" i="9"/>
  <c r="BB44" i="9"/>
  <c r="BB48" i="9"/>
  <c r="BB52" i="9"/>
  <c r="BB56" i="9"/>
  <c r="BB60" i="9"/>
  <c r="BB63" i="9"/>
  <c r="BB67" i="9"/>
  <c r="BB71" i="9"/>
  <c r="BB75" i="9"/>
  <c r="BB79" i="9"/>
  <c r="BB83" i="9"/>
  <c r="BB87" i="9"/>
  <c r="BB91" i="9"/>
  <c r="BB95" i="9"/>
  <c r="BB99" i="9"/>
  <c r="BB103" i="9"/>
  <c r="BB107" i="9"/>
  <c r="BB111" i="9"/>
  <c r="BB115" i="9"/>
  <c r="BB119" i="9"/>
  <c r="BB123" i="9"/>
  <c r="BB127" i="9"/>
  <c r="BB131" i="9"/>
  <c r="BB135" i="9"/>
  <c r="BB139" i="9"/>
  <c r="BB143" i="9"/>
  <c r="BB147" i="9"/>
  <c r="BB151" i="9"/>
  <c r="BB155" i="9"/>
  <c r="BB163" i="9"/>
  <c r="BB171" i="9"/>
  <c r="BB179" i="9"/>
  <c r="BB187" i="9"/>
  <c r="U184" i="9"/>
  <c r="U176" i="9"/>
  <c r="U168" i="9"/>
  <c r="U160" i="9"/>
  <c r="U152" i="9"/>
  <c r="U144" i="9"/>
  <c r="U136" i="9"/>
  <c r="U128" i="9"/>
  <c r="U120" i="9"/>
  <c r="U112" i="9"/>
  <c r="U104" i="9"/>
  <c r="U96" i="9"/>
  <c r="U88" i="9"/>
  <c r="U80" i="9"/>
  <c r="U72" i="9"/>
  <c r="U64" i="9"/>
  <c r="U56" i="9"/>
  <c r="U48" i="9"/>
  <c r="U40" i="9"/>
  <c r="U32" i="9"/>
  <c r="U24" i="9"/>
  <c r="U16" i="9"/>
  <c r="BB36" i="9"/>
  <c r="BB154" i="9"/>
  <c r="BB158" i="9"/>
  <c r="BB162" i="9"/>
  <c r="BB166" i="9"/>
  <c r="BB170" i="9"/>
  <c r="BB174" i="9"/>
  <c r="BB178" i="9"/>
  <c r="BB182" i="9"/>
  <c r="BB186" i="9"/>
  <c r="U183" i="9"/>
  <c r="U175" i="9"/>
  <c r="U167" i="9"/>
  <c r="U159" i="9"/>
  <c r="U151" i="9"/>
  <c r="U143" i="9"/>
  <c r="U135" i="9"/>
  <c r="U127" i="9"/>
  <c r="U119" i="9"/>
  <c r="U111" i="9"/>
  <c r="U103" i="9"/>
  <c r="U95" i="9"/>
  <c r="U87" i="9"/>
  <c r="U79" i="9"/>
  <c r="U71" i="9"/>
  <c r="U63" i="9"/>
  <c r="U55" i="9"/>
  <c r="U47" i="9"/>
  <c r="U39" i="9"/>
  <c r="U31" i="9"/>
  <c r="U23" i="9"/>
  <c r="U15" i="9"/>
  <c r="BB16" i="9"/>
  <c r="BB20" i="9"/>
  <c r="BB24" i="9"/>
  <c r="BB28" i="9"/>
  <c r="BB32" i="9"/>
  <c r="BB47" i="9"/>
  <c r="BB55" i="9"/>
  <c r="BB62" i="9"/>
  <c r="BB66" i="9"/>
  <c r="BB70" i="9"/>
  <c r="BB74" i="9"/>
  <c r="BB78" i="9"/>
  <c r="BB82" i="9"/>
  <c r="BB86" i="9"/>
  <c r="BB90" i="9"/>
  <c r="BB94" i="9"/>
  <c r="BB98" i="9"/>
  <c r="BB102" i="9"/>
  <c r="BB106" i="9"/>
  <c r="BB110" i="9"/>
  <c r="BB114" i="9"/>
  <c r="BB118" i="9"/>
  <c r="BB122" i="9"/>
  <c r="BB126" i="9"/>
  <c r="BB130" i="9"/>
  <c r="BB134" i="9"/>
  <c r="BB138" i="9"/>
  <c r="BB142" i="9"/>
  <c r="BB146" i="9"/>
  <c r="BB150" i="9"/>
  <c r="U182" i="9"/>
  <c r="U174" i="9"/>
  <c r="U166" i="9"/>
  <c r="U158" i="9"/>
  <c r="U150" i="9"/>
  <c r="U142" i="9"/>
  <c r="U126" i="9"/>
  <c r="U118" i="9"/>
  <c r="U110" i="9"/>
  <c r="U102" i="9"/>
  <c r="U94" i="9"/>
  <c r="U86" i="9"/>
  <c r="U78" i="9"/>
  <c r="U70" i="9"/>
  <c r="U62" i="9"/>
  <c r="U54" i="9"/>
  <c r="U46" i="9"/>
  <c r="U38" i="9"/>
  <c r="U30" i="9"/>
  <c r="U22" i="9"/>
  <c r="U14" i="9"/>
  <c r="O133" i="9"/>
  <c r="P133" i="9" s="1"/>
  <c r="O134" i="9"/>
  <c r="P134" i="9" s="1"/>
  <c r="O106" i="9"/>
  <c r="P106" i="9" s="1"/>
  <c r="O105" i="9"/>
  <c r="P105" i="9" s="1"/>
  <c r="AT95" i="9"/>
  <c r="AD187" i="9"/>
  <c r="AD65" i="9"/>
  <c r="AD153" i="9"/>
  <c r="K9" i="9"/>
  <c r="AD73" i="9"/>
  <c r="AD97" i="9"/>
  <c r="AD177" i="9"/>
  <c r="AD89" i="9"/>
  <c r="AD105" i="9"/>
  <c r="AD129" i="9"/>
  <c r="AD145" i="9"/>
  <c r="AD185" i="9"/>
  <c r="AD59" i="9"/>
  <c r="AD75" i="9"/>
  <c r="AD83" i="9"/>
  <c r="AD99" i="9"/>
  <c r="AD123" i="9"/>
  <c r="AD131" i="9"/>
  <c r="AD139" i="9"/>
  <c r="AD147" i="9"/>
  <c r="AD155" i="9"/>
  <c r="AD171" i="9"/>
  <c r="AD179" i="9"/>
  <c r="AD159" i="9"/>
  <c r="AY9" i="9"/>
  <c r="AD104" i="9"/>
  <c r="AD176" i="9"/>
  <c r="AX9" i="9"/>
  <c r="BK38" i="9"/>
  <c r="BK46" i="9"/>
  <c r="BK54" i="9"/>
  <c r="BK62" i="9"/>
  <c r="BK70" i="9"/>
  <c r="BK86" i="9"/>
  <c r="BK94" i="9"/>
  <c r="BK102" i="9"/>
  <c r="BK110" i="9"/>
  <c r="BK118" i="9"/>
  <c r="BK126" i="9"/>
  <c r="BK134" i="9"/>
  <c r="BK142" i="9"/>
  <c r="BK158" i="9"/>
  <c r="BK166" i="9"/>
  <c r="BK174" i="9"/>
  <c r="AD55" i="9"/>
  <c r="AD63" i="9"/>
  <c r="AD95" i="9"/>
  <c r="AD111" i="9"/>
  <c r="AD175" i="9"/>
  <c r="BK37" i="9"/>
  <c r="BK45" i="9"/>
  <c r="BK53" i="9"/>
  <c r="BK69" i="9"/>
  <c r="BK85" i="9"/>
  <c r="BK93" i="9"/>
  <c r="BK101" i="9"/>
  <c r="AD40" i="9"/>
  <c r="AD120" i="9"/>
  <c r="AD168" i="9"/>
  <c r="BK52" i="9"/>
  <c r="BK16" i="9"/>
  <c r="BK20" i="9"/>
  <c r="BK24" i="9"/>
  <c r="AD46" i="9"/>
  <c r="AD32" i="9"/>
  <c r="AD160" i="9"/>
  <c r="BK14" i="9"/>
  <c r="BK18" i="9"/>
  <c r="BK22" i="9"/>
  <c r="AD184" i="9"/>
  <c r="AD33" i="9"/>
  <c r="AD57" i="9"/>
  <c r="AD121" i="9"/>
  <c r="AD137" i="9"/>
  <c r="AD161" i="9"/>
  <c r="AD169" i="9"/>
  <c r="BK13" i="9"/>
  <c r="BK17" i="9"/>
  <c r="BK21" i="9"/>
  <c r="BK25" i="9"/>
  <c r="BK36" i="9"/>
  <c r="BK44" i="9"/>
  <c r="BK76" i="9"/>
  <c r="BK96" i="9"/>
  <c r="BK100" i="9"/>
  <c r="BK108" i="9"/>
  <c r="BK176" i="9"/>
  <c r="BK180" i="9"/>
  <c r="BK184" i="9"/>
  <c r="BK99" i="9"/>
  <c r="BK187" i="9"/>
  <c r="AD85" i="9"/>
  <c r="AD93" i="9"/>
  <c r="AD141" i="9"/>
  <c r="AD149" i="9"/>
  <c r="AD157" i="9"/>
  <c r="BK15" i="9"/>
  <c r="BK19" i="9"/>
  <c r="BK23" i="9"/>
  <c r="BK48" i="9"/>
  <c r="BK64" i="9"/>
  <c r="BK72" i="9"/>
  <c r="BK88" i="9"/>
  <c r="AD86" i="9"/>
  <c r="AD102" i="9"/>
  <c r="AD150" i="9"/>
  <c r="AD166" i="9"/>
  <c r="BK40" i="9"/>
  <c r="BK80" i="9"/>
  <c r="BK104" i="9"/>
  <c r="BK112" i="9"/>
  <c r="BK120" i="9"/>
  <c r="BK128" i="9"/>
  <c r="BK136" i="9"/>
  <c r="BK144" i="9"/>
  <c r="BK160" i="9"/>
  <c r="BK168" i="9"/>
  <c r="BK39" i="9"/>
  <c r="BK47" i="9"/>
  <c r="BK63" i="9"/>
  <c r="BK71" i="9"/>
  <c r="BK79" i="9"/>
  <c r="BK87" i="9"/>
  <c r="BK95" i="9"/>
  <c r="BK103" i="9"/>
  <c r="AD31" i="9"/>
  <c r="AD72" i="9"/>
  <c r="BK68" i="9"/>
  <c r="BK84" i="9"/>
  <c r="BK92" i="9"/>
  <c r="AD17" i="9"/>
  <c r="AD25" i="9"/>
  <c r="AD41" i="9"/>
  <c r="AD49" i="9"/>
  <c r="AD81" i="9"/>
  <c r="AD113" i="9"/>
  <c r="BK35" i="9"/>
  <c r="BK43" i="9"/>
  <c r="BK51" i="9"/>
  <c r="BK67" i="9"/>
  <c r="BK75" i="9"/>
  <c r="BK83" i="9"/>
  <c r="BK91" i="9"/>
  <c r="AD66" i="9"/>
  <c r="AD74" i="9"/>
  <c r="AD82" i="9"/>
  <c r="AD90" i="9"/>
  <c r="AD98" i="9"/>
  <c r="AD114" i="9"/>
  <c r="AD130" i="9"/>
  <c r="AD138" i="9"/>
  <c r="AD146" i="9"/>
  <c r="AD154" i="9"/>
  <c r="AD170" i="9"/>
  <c r="AD178" i="9"/>
  <c r="AD51" i="9"/>
  <c r="AD67" i="9"/>
  <c r="AD91" i="9"/>
  <c r="AD107" i="9"/>
  <c r="AD115" i="9"/>
  <c r="AD163" i="9"/>
  <c r="BK26" i="9"/>
  <c r="BK34" i="9"/>
  <c r="BK42" i="9"/>
  <c r="BK50" i="9"/>
  <c r="BK66" i="9"/>
  <c r="BK74" i="9"/>
  <c r="BK82" i="9"/>
  <c r="BK90" i="9"/>
  <c r="BK98" i="9"/>
  <c r="BK33" i="9"/>
  <c r="BK41" i="9"/>
  <c r="BK49" i="9"/>
  <c r="BK65" i="9"/>
  <c r="BK73" i="9"/>
  <c r="BK81" i="9"/>
  <c r="BK89" i="9"/>
  <c r="BK97" i="9"/>
  <c r="BK105" i="9"/>
  <c r="BK113" i="9"/>
  <c r="BK121" i="9"/>
  <c r="BK129" i="9"/>
  <c r="BK137" i="9"/>
  <c r="BK145" i="9"/>
  <c r="BK153" i="9"/>
  <c r="BK161" i="9"/>
  <c r="BK169" i="9"/>
  <c r="BK111" i="9"/>
  <c r="BK119" i="9"/>
  <c r="BK127" i="9"/>
  <c r="BK135" i="9"/>
  <c r="BK143" i="9"/>
  <c r="BK159" i="9"/>
  <c r="BK167" i="9"/>
  <c r="BK175" i="9"/>
  <c r="BK109" i="9"/>
  <c r="BK117" i="9"/>
  <c r="BK125" i="9"/>
  <c r="BK133" i="9"/>
  <c r="BK141" i="9"/>
  <c r="BK149" i="9"/>
  <c r="BK157" i="9"/>
  <c r="BK165" i="9"/>
  <c r="BK173" i="9"/>
  <c r="BK116" i="9"/>
  <c r="BK124" i="9"/>
  <c r="BK132" i="9"/>
  <c r="BK140" i="9"/>
  <c r="BK148" i="9"/>
  <c r="BK156" i="9"/>
  <c r="BK164" i="9"/>
  <c r="BK172" i="9"/>
  <c r="BK107" i="9"/>
  <c r="BK115" i="9"/>
  <c r="BK123" i="9"/>
  <c r="BK131" i="9"/>
  <c r="BK139" i="9"/>
  <c r="BK147" i="9"/>
  <c r="BK155" i="9"/>
  <c r="BK163" i="9"/>
  <c r="BK171" i="9"/>
  <c r="BK179" i="9"/>
  <c r="BK106" i="9"/>
  <c r="BK114" i="9"/>
  <c r="BK122" i="9"/>
  <c r="BK130" i="9"/>
  <c r="BK138" i="9"/>
  <c r="BK146" i="9"/>
  <c r="BK154" i="9"/>
  <c r="BK162" i="9"/>
  <c r="BK170" i="9"/>
  <c r="BK178" i="9"/>
  <c r="BK186" i="9"/>
  <c r="BK177" i="9"/>
  <c r="BK185" i="9"/>
  <c r="AD45" i="9"/>
  <c r="AD101" i="9"/>
  <c r="AD109" i="9"/>
  <c r="AD117" i="9"/>
  <c r="AD125" i="9"/>
  <c r="AD133" i="9"/>
  <c r="AD165" i="9"/>
  <c r="AD173" i="9"/>
  <c r="AD181" i="9"/>
  <c r="AD22" i="9"/>
  <c r="AD30" i="9"/>
  <c r="AD38" i="9"/>
  <c r="AD54" i="9"/>
  <c r="AD62" i="9"/>
  <c r="AD70" i="9"/>
  <c r="AD78" i="9"/>
  <c r="AD94" i="9"/>
  <c r="AD110" i="9"/>
  <c r="AD118" i="9"/>
  <c r="AD126" i="9"/>
  <c r="AD134" i="9"/>
  <c r="AD142" i="9"/>
  <c r="AD158" i="9"/>
  <c r="AD174" i="9"/>
  <c r="AD182" i="9"/>
  <c r="AD47" i="9"/>
  <c r="AD71" i="9"/>
  <c r="AD79" i="9"/>
  <c r="AD87" i="9"/>
  <c r="AD103" i="9"/>
  <c r="AD119" i="9"/>
  <c r="AD127" i="9"/>
  <c r="AD135" i="9"/>
  <c r="AD143" i="9"/>
  <c r="AD151" i="9"/>
  <c r="AD167" i="9"/>
  <c r="AD183" i="9"/>
  <c r="AD16" i="9"/>
  <c r="AD24" i="9"/>
  <c r="AD48" i="9"/>
  <c r="AD56" i="9"/>
  <c r="AD64" i="9"/>
  <c r="AD80" i="9"/>
  <c r="AD88" i="9"/>
  <c r="AD96" i="9"/>
  <c r="AD112" i="9"/>
  <c r="AD128" i="9"/>
  <c r="AD136" i="9"/>
  <c r="AD144" i="9"/>
  <c r="AD152" i="9"/>
  <c r="I25" i="10"/>
  <c r="I27" i="10" s="1"/>
  <c r="J25" i="10"/>
  <c r="J27" i="10" s="1"/>
  <c r="G25" i="10"/>
  <c r="AD29" i="9"/>
  <c r="AD53" i="9"/>
  <c r="AD61" i="9"/>
  <c r="AD69" i="9"/>
  <c r="AD77" i="9"/>
  <c r="AD124" i="9"/>
  <c r="AD37" i="9"/>
  <c r="AB9" i="9"/>
  <c r="AD15" i="9"/>
  <c r="AD23" i="9"/>
  <c r="AD39" i="9"/>
  <c r="AD26" i="9"/>
  <c r="AD34" i="9"/>
  <c r="AD42" i="9"/>
  <c r="AD50" i="9"/>
  <c r="AD19" i="9"/>
  <c r="AD27" i="9"/>
  <c r="AD35" i="9"/>
  <c r="AD43" i="9"/>
  <c r="AD21" i="9"/>
  <c r="AC9" i="9"/>
  <c r="AD20" i="9"/>
  <c r="AD28" i="9"/>
  <c r="AD36" i="9"/>
  <c r="AD44" i="9"/>
  <c r="AD52" i="9"/>
  <c r="AD60" i="9"/>
  <c r="AD68" i="9"/>
  <c r="AD76" i="9"/>
  <c r="AD84" i="9"/>
  <c r="AD92" i="9"/>
  <c r="AD100" i="9"/>
  <c r="AD108" i="9"/>
  <c r="AD116" i="9"/>
  <c r="AD132" i="9"/>
  <c r="AD140" i="9"/>
  <c r="AD148" i="9"/>
  <c r="AD156" i="9"/>
  <c r="AD164" i="9"/>
  <c r="AD172" i="9"/>
  <c r="AD180" i="9"/>
  <c r="AD14" i="9"/>
  <c r="AD18" i="9"/>
  <c r="AA9" i="9"/>
  <c r="AD13" i="9"/>
  <c r="Q9" i="9"/>
  <c r="T9" i="9"/>
  <c r="S9" i="9"/>
  <c r="R9" i="9"/>
  <c r="C19" i="10"/>
  <c r="B19" i="10"/>
  <c r="AU9" i="9"/>
  <c r="M9" i="9"/>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10" i="2"/>
  <c r="BF36" i="9" l="1"/>
  <c r="BG36" i="9" s="1"/>
  <c r="BF40" i="9"/>
  <c r="BG40" i="9" s="1"/>
  <c r="BF38" i="9"/>
  <c r="BG38" i="9" s="1"/>
  <c r="BF39" i="9"/>
  <c r="BG39" i="9" s="1"/>
  <c r="BF37" i="9"/>
  <c r="BG37" i="9" s="1"/>
  <c r="L29" i="10"/>
  <c r="BF59" i="9"/>
  <c r="BG59" i="9" s="1"/>
  <c r="Z9" i="9"/>
  <c r="M88" i="7"/>
  <c r="O88" i="7" s="1"/>
  <c r="Q88" i="7" s="1"/>
  <c r="J164" i="7"/>
  <c r="L164" i="7" s="1"/>
  <c r="M24" i="7"/>
  <c r="O24" i="7" s="1"/>
  <c r="Q24" i="7" s="1"/>
  <c r="J77" i="7"/>
  <c r="L77" i="7" s="1"/>
  <c r="J15" i="7"/>
  <c r="M47" i="7"/>
  <c r="O47" i="7" s="1"/>
  <c r="Q47" i="7" s="1"/>
  <c r="M63" i="7"/>
  <c r="O63" i="7" s="1"/>
  <c r="Q63" i="7" s="1"/>
  <c r="M31" i="7"/>
  <c r="O31" i="7" s="1"/>
  <c r="Q31" i="7" s="1"/>
  <c r="J56" i="7"/>
  <c r="L56" i="7" s="1"/>
  <c r="J159" i="7"/>
  <c r="L159" i="7" s="1"/>
  <c r="M114" i="7"/>
  <c r="O114" i="7" s="1"/>
  <c r="Q114" i="7" s="1"/>
  <c r="J132" i="7"/>
  <c r="L132" i="7" s="1"/>
  <c r="J157" i="7"/>
  <c r="M147" i="7"/>
  <c r="O147" i="7" s="1"/>
  <c r="J174" i="7"/>
  <c r="L174" i="7" s="1"/>
  <c r="J38" i="7"/>
  <c r="L38" i="7" s="1"/>
  <c r="M169" i="7"/>
  <c r="O169" i="7" s="1"/>
  <c r="M67" i="7"/>
  <c r="O67" i="7" s="1"/>
  <c r="Q67" i="7" s="1"/>
  <c r="M130" i="7"/>
  <c r="O130" i="7" s="1"/>
  <c r="Q130" i="7" s="1"/>
  <c r="J105" i="7"/>
  <c r="L105" i="7" s="1"/>
  <c r="M65" i="7"/>
  <c r="O65" i="7" s="1"/>
  <c r="Q65" i="7" s="1"/>
  <c r="J47" i="7"/>
  <c r="L47" i="7" s="1"/>
  <c r="M17" i="7"/>
  <c r="O17" i="7" s="1"/>
  <c r="Q17" i="7" s="1"/>
  <c r="M157" i="7"/>
  <c r="O157" i="7" s="1"/>
  <c r="Q157" i="7" s="1"/>
  <c r="J168" i="7"/>
  <c r="L168" i="7" s="1"/>
  <c r="J66" i="7"/>
  <c r="L66" i="7" s="1"/>
  <c r="J67" i="7"/>
  <c r="L67" i="7" s="1"/>
  <c r="J26" i="7"/>
  <c r="L26" i="7" s="1"/>
  <c r="J106" i="7"/>
  <c r="L106" i="7" s="1"/>
  <c r="J182" i="7"/>
  <c r="L182" i="7" s="1"/>
  <c r="M116" i="7"/>
  <c r="O116" i="7" s="1"/>
  <c r="Q116" i="7" s="1"/>
  <c r="M32" i="7"/>
  <c r="O32" i="7" s="1"/>
  <c r="Q32" i="7" s="1"/>
  <c r="M96" i="7"/>
  <c r="O96" i="7" s="1"/>
  <c r="Q96" i="7" s="1"/>
  <c r="M50" i="7"/>
  <c r="O50" i="7" s="1"/>
  <c r="Q50" i="7" s="1"/>
  <c r="M87" i="7"/>
  <c r="O87" i="7" s="1"/>
  <c r="Q87" i="7" s="1"/>
  <c r="M52" i="7"/>
  <c r="O52" i="7" s="1"/>
  <c r="Q52" i="7" s="1"/>
  <c r="J112" i="7"/>
  <c r="M120" i="7"/>
  <c r="O120" i="7" s="1"/>
  <c r="Q120" i="7" s="1"/>
  <c r="M167" i="7"/>
  <c r="O167" i="7" s="1"/>
  <c r="Q167" i="7" s="1"/>
  <c r="M183" i="7"/>
  <c r="O183" i="7" s="1"/>
  <c r="Q183" i="7" s="1"/>
  <c r="M136" i="7"/>
  <c r="O136" i="7" s="1"/>
  <c r="Q136" i="7" s="1"/>
  <c r="J114" i="7"/>
  <c r="L114" i="7" s="1"/>
  <c r="J153" i="7"/>
  <c r="J53" i="7"/>
  <c r="M162" i="7"/>
  <c r="M152" i="7"/>
  <c r="O152" i="7" s="1"/>
  <c r="Q152" i="7" s="1"/>
  <c r="M57" i="7"/>
  <c r="O57" i="7" s="1"/>
  <c r="J148" i="7"/>
  <c r="L148" i="7" s="1"/>
  <c r="J14" i="7"/>
  <c r="M180" i="7"/>
  <c r="O180" i="7" s="1"/>
  <c r="Q180" i="7" s="1"/>
  <c r="M10" i="7"/>
  <c r="O10" i="7" s="1"/>
  <c r="M182" i="7"/>
  <c r="O182" i="7" s="1"/>
  <c r="Q182" i="7" s="1"/>
  <c r="M115" i="7"/>
  <c r="O115" i="7" s="1"/>
  <c r="J75" i="7"/>
  <c r="M66" i="7"/>
  <c r="O66" i="7" s="1"/>
  <c r="Q66" i="7" s="1"/>
  <c r="M79" i="7"/>
  <c r="O79" i="7" s="1"/>
  <c r="Q79" i="7" s="1"/>
  <c r="J73" i="7"/>
  <c r="L73" i="7" s="1"/>
  <c r="J133" i="7"/>
  <c r="L133" i="7" s="1"/>
  <c r="J63" i="7"/>
  <c r="L63" i="7" s="1"/>
  <c r="M44" i="7"/>
  <c r="O44" i="7" s="1"/>
  <c r="Q44" i="7" s="1"/>
  <c r="M25" i="7"/>
  <c r="O25" i="7" s="1"/>
  <c r="Q25" i="7" s="1"/>
  <c r="J89" i="7"/>
  <c r="L89" i="7" s="1"/>
  <c r="J169" i="7"/>
  <c r="L169" i="7" s="1"/>
  <c r="J127" i="7"/>
  <c r="L127" i="7" s="1"/>
  <c r="M14" i="7"/>
  <c r="O14" i="7" s="1"/>
  <c r="Q14" i="7" s="1"/>
  <c r="J74" i="7"/>
  <c r="L74" i="7" s="1"/>
  <c r="J146" i="7"/>
  <c r="L146" i="7" s="1"/>
  <c r="J87" i="7"/>
  <c r="L87" i="7" s="1"/>
  <c r="M60" i="7"/>
  <c r="O60" i="7" s="1"/>
  <c r="Q60" i="7" s="1"/>
  <c r="J34" i="7"/>
  <c r="L34" i="7" s="1"/>
  <c r="J122" i="7"/>
  <c r="L122" i="7" s="1"/>
  <c r="J79" i="7"/>
  <c r="L79" i="7" s="1"/>
  <c r="J152" i="7"/>
  <c r="L152" i="7" s="1"/>
  <c r="M171" i="7"/>
  <c r="O171" i="7" s="1"/>
  <c r="Q171" i="7" s="1"/>
  <c r="J120" i="7"/>
  <c r="L120" i="7" s="1"/>
  <c r="J136" i="7"/>
  <c r="L136" i="7" s="1"/>
  <c r="M153" i="7"/>
  <c r="J45" i="7"/>
  <c r="L45" i="7" s="1"/>
  <c r="M34" i="7"/>
  <c r="M129" i="7"/>
  <c r="O129" i="7" s="1"/>
  <c r="Q129" i="7" s="1"/>
  <c r="J139" i="7"/>
  <c r="L139" i="7" s="1"/>
  <c r="M36" i="7"/>
  <c r="O36" i="7" s="1"/>
  <c r="M140" i="7"/>
  <c r="O140" i="7" s="1"/>
  <c r="Q140" i="7" s="1"/>
  <c r="M156" i="7"/>
  <c r="O156" i="7" s="1"/>
  <c r="J59" i="7"/>
  <c r="M125" i="7"/>
  <c r="O125" i="7" s="1"/>
  <c r="Q125" i="7" s="1"/>
  <c r="J36" i="7"/>
  <c r="L36" i="7" s="1"/>
  <c r="M77" i="7"/>
  <c r="O77" i="7" s="1"/>
  <c r="Q77" i="7" s="1"/>
  <c r="J107" i="7"/>
  <c r="L107" i="7" s="1"/>
  <c r="J138" i="7"/>
  <c r="L138" i="7" s="1"/>
  <c r="J40" i="7"/>
  <c r="L40" i="7" s="1"/>
  <c r="M139" i="7"/>
  <c r="O139" i="7" s="1"/>
  <c r="Q139" i="7" s="1"/>
  <c r="M40" i="7"/>
  <c r="M104" i="7"/>
  <c r="O104" i="7" s="1"/>
  <c r="M55" i="7"/>
  <c r="O55" i="7" s="1"/>
  <c r="Q55" i="7" s="1"/>
  <c r="J61" i="7"/>
  <c r="L61" i="7" s="1"/>
  <c r="M112" i="7"/>
  <c r="O112" i="7" s="1"/>
  <c r="Q112" i="7" s="1"/>
  <c r="M122" i="7"/>
  <c r="O122" i="7" s="1"/>
  <c r="Q122" i="7" s="1"/>
  <c r="M127" i="7"/>
  <c r="O127" i="7" s="1"/>
  <c r="Q127" i="7" s="1"/>
  <c r="J167" i="7"/>
  <c r="L167" i="7" s="1"/>
  <c r="J183" i="7"/>
  <c r="M124" i="7"/>
  <c r="O124" i="7" s="1"/>
  <c r="Q124" i="7" s="1"/>
  <c r="M73" i="7"/>
  <c r="J173" i="7"/>
  <c r="L173" i="7" s="1"/>
  <c r="J41" i="7"/>
  <c r="L41" i="7" s="1"/>
  <c r="J158" i="7"/>
  <c r="M83" i="7"/>
  <c r="O83" i="7" s="1"/>
  <c r="Q83" i="7" s="1"/>
  <c r="J165" i="7"/>
  <c r="L165" i="7" s="1"/>
  <c r="M27" i="7"/>
  <c r="J22" i="7"/>
  <c r="M12" i="7"/>
  <c r="O12" i="7" s="1"/>
  <c r="M84" i="7"/>
  <c r="O84" i="7" s="1"/>
  <c r="Q84" i="7" s="1"/>
  <c r="J150" i="7"/>
  <c r="L150" i="7" s="1"/>
  <c r="M13" i="7"/>
  <c r="O13" i="7" s="1"/>
  <c r="Q13" i="7" s="1"/>
  <c r="M85" i="7"/>
  <c r="O85" i="7" s="1"/>
  <c r="Q85" i="7" s="1"/>
  <c r="J141" i="7"/>
  <c r="L141" i="7" s="1"/>
  <c r="M75" i="7"/>
  <c r="O75" i="7" s="1"/>
  <c r="Q75" i="7" s="1"/>
  <c r="J64" i="7"/>
  <c r="L64" i="7" s="1"/>
  <c r="M33" i="7"/>
  <c r="Q33" i="7" s="1"/>
  <c r="M101" i="7"/>
  <c r="O101" i="7" s="1"/>
  <c r="Q101" i="7" s="1"/>
  <c r="M181" i="7"/>
  <c r="O181" i="7" s="1"/>
  <c r="Q181" i="7" s="1"/>
  <c r="J179" i="7"/>
  <c r="L179" i="7" s="1"/>
  <c r="M22" i="7"/>
  <c r="O22" i="7" s="1"/>
  <c r="Q22" i="7" s="1"/>
  <c r="J90" i="7"/>
  <c r="L90" i="7" s="1"/>
  <c r="J154" i="7"/>
  <c r="L154" i="7" s="1"/>
  <c r="J103" i="7"/>
  <c r="L103" i="7" s="1"/>
  <c r="J76" i="7"/>
  <c r="L76" i="7" s="1"/>
  <c r="J42" i="7"/>
  <c r="L42" i="7" s="1"/>
  <c r="J130" i="7"/>
  <c r="L130" i="7" s="1"/>
  <c r="M123" i="7"/>
  <c r="O123" i="7" s="1"/>
  <c r="Q123" i="7" s="1"/>
  <c r="J176" i="7"/>
  <c r="L176" i="7" s="1"/>
  <c r="J28" i="7"/>
  <c r="L28" i="7" s="1"/>
  <c r="M142" i="7"/>
  <c r="O142" i="7" s="1"/>
  <c r="Q142" i="7" s="1"/>
  <c r="M56" i="7"/>
  <c r="O56" i="7" s="1"/>
  <c r="J13" i="7"/>
  <c r="L13" i="7" s="1"/>
  <c r="M90" i="7"/>
  <c r="O90" i="7" s="1"/>
  <c r="Q90" i="7" s="1"/>
  <c r="J31" i="7"/>
  <c r="L31" i="7" s="1"/>
  <c r="J98" i="7"/>
  <c r="L98" i="7" s="1"/>
  <c r="J78" i="7"/>
  <c r="L78" i="7" s="1"/>
  <c r="J143" i="7"/>
  <c r="L143" i="7" s="1"/>
  <c r="M86" i="7"/>
  <c r="O86" i="7" s="1"/>
  <c r="Q86" i="7" s="1"/>
  <c r="M172" i="7"/>
  <c r="O172" i="7" s="1"/>
  <c r="Q172" i="7" s="1"/>
  <c r="M175" i="7"/>
  <c r="O175" i="7" s="1"/>
  <c r="Q175" i="7" s="1"/>
  <c r="J161" i="7"/>
  <c r="L161" i="7" s="1"/>
  <c r="M19" i="7"/>
  <c r="O19" i="7" s="1"/>
  <c r="Q19" i="7" s="1"/>
  <c r="M92" i="7"/>
  <c r="O92" i="7" s="1"/>
  <c r="M49" i="7"/>
  <c r="O49" i="7" s="1"/>
  <c r="Q49" i="7" s="1"/>
  <c r="M176" i="7"/>
  <c r="O176" i="7" s="1"/>
  <c r="Q176" i="7" s="1"/>
  <c r="M74" i="7"/>
  <c r="O74" i="7" s="1"/>
  <c r="M95" i="7"/>
  <c r="O95" i="7" s="1"/>
  <c r="J62" i="7"/>
  <c r="L62" i="7" s="1"/>
  <c r="J65" i="7"/>
  <c r="L65" i="7" s="1"/>
  <c r="M97" i="7"/>
  <c r="O97" i="7" s="1"/>
  <c r="Q97" i="7" s="1"/>
  <c r="J134" i="7"/>
  <c r="L134" i="7" s="1"/>
  <c r="J171" i="7"/>
  <c r="L171" i="7" s="1"/>
  <c r="M155" i="7"/>
  <c r="O155" i="7" s="1"/>
  <c r="Q155" i="7" s="1"/>
  <c r="J123" i="7"/>
  <c r="L123" i="7" s="1"/>
  <c r="M178" i="7"/>
  <c r="O178" i="7" s="1"/>
  <c r="Q178" i="7" s="1"/>
  <c r="M29" i="7"/>
  <c r="O29" i="7" s="1"/>
  <c r="Q29" i="7" s="1"/>
  <c r="J97" i="7"/>
  <c r="L97" i="7" s="1"/>
  <c r="M165" i="7"/>
  <c r="O165" i="7" s="1"/>
  <c r="Q165" i="7" s="1"/>
  <c r="J111" i="7"/>
  <c r="L111" i="7" s="1"/>
  <c r="J104" i="7"/>
  <c r="L104" i="7" s="1"/>
  <c r="J49" i="7"/>
  <c r="L49" i="7" s="1"/>
  <c r="J121" i="7"/>
  <c r="L121" i="7" s="1"/>
  <c r="J43" i="7"/>
  <c r="L43" i="7" s="1"/>
  <c r="J52" i="7"/>
  <c r="L52" i="7" s="1"/>
  <c r="M38" i="7"/>
  <c r="O38" i="7" s="1"/>
  <c r="Q38" i="7" s="1"/>
  <c r="M110" i="7"/>
  <c r="O110" i="7" s="1"/>
  <c r="Q110" i="7" s="1"/>
  <c r="M170" i="7"/>
  <c r="O170" i="7" s="1"/>
  <c r="Q170" i="7" s="1"/>
  <c r="J135" i="7"/>
  <c r="L135" i="7" s="1"/>
  <c r="M148" i="7"/>
  <c r="O148" i="7" s="1"/>
  <c r="Q148" i="7" s="1"/>
  <c r="M62" i="7"/>
  <c r="O62" i="7" s="1"/>
  <c r="Q62" i="7" s="1"/>
  <c r="M150" i="7"/>
  <c r="O150" i="7" s="1"/>
  <c r="Q150" i="7" s="1"/>
  <c r="J20" i="7"/>
  <c r="L20" i="7" s="1"/>
  <c r="M59" i="7"/>
  <c r="O59" i="7" s="1"/>
  <c r="Q59" i="7" s="1"/>
  <c r="J72" i="7"/>
  <c r="L72" i="7" s="1"/>
  <c r="J70" i="7"/>
  <c r="L70" i="7" s="1"/>
  <c r="M71" i="7"/>
  <c r="O71" i="7" s="1"/>
  <c r="Q71" i="7" s="1"/>
  <c r="J86" i="7"/>
  <c r="L86" i="7" s="1"/>
  <c r="M161" i="7"/>
  <c r="O161" i="7" s="1"/>
  <c r="Q161" i="7" s="1"/>
  <c r="J181" i="7"/>
  <c r="J37" i="7"/>
  <c r="L37" i="7" s="1"/>
  <c r="J68" i="7"/>
  <c r="L68" i="7" s="1"/>
  <c r="M43" i="7"/>
  <c r="O43" i="7" s="1"/>
  <c r="Q43" i="7" s="1"/>
  <c r="J102" i="7"/>
  <c r="L102" i="7" s="1"/>
  <c r="M149" i="7"/>
  <c r="O149" i="7" s="1"/>
  <c r="Q149" i="7" s="1"/>
  <c r="M41" i="7"/>
  <c r="O41" i="7" s="1"/>
  <c r="Q41" i="7" s="1"/>
  <c r="M30" i="7"/>
  <c r="O30" i="7" s="1"/>
  <c r="Q30" i="7" s="1"/>
  <c r="J115" i="7"/>
  <c r="L115" i="7" s="1"/>
  <c r="J11" i="7"/>
  <c r="L11" i="7" s="1"/>
  <c r="M64" i="7"/>
  <c r="O64" i="7" s="1"/>
  <c r="Q64" i="7" s="1"/>
  <c r="M23" i="7"/>
  <c r="O23" i="7" s="1"/>
  <c r="Q23" i="7" s="1"/>
  <c r="J101" i="7"/>
  <c r="L101" i="7" s="1"/>
  <c r="M103" i="7"/>
  <c r="O103" i="7" s="1"/>
  <c r="Q103" i="7" s="1"/>
  <c r="M78" i="7"/>
  <c r="O78" i="7" s="1"/>
  <c r="Q78" i="7" s="1"/>
  <c r="M151" i="7"/>
  <c r="O151" i="7" s="1"/>
  <c r="Q151" i="7" s="1"/>
  <c r="J100" i="7"/>
  <c r="L100" i="7" s="1"/>
  <c r="J175" i="7"/>
  <c r="L175" i="7" s="1"/>
  <c r="J144" i="7"/>
  <c r="L144" i="7" s="1"/>
  <c r="J25" i="7"/>
  <c r="L25" i="7" s="1"/>
  <c r="J116" i="7"/>
  <c r="L116" i="7" s="1"/>
  <c r="M107" i="7"/>
  <c r="O107" i="7" s="1"/>
  <c r="M154" i="7"/>
  <c r="O154" i="7" s="1"/>
  <c r="Q154" i="7" s="1"/>
  <c r="J54" i="7"/>
  <c r="L54" i="7" s="1"/>
  <c r="M179" i="7"/>
  <c r="O179" i="7" s="1"/>
  <c r="Q179" i="7" s="1"/>
  <c r="J93" i="7"/>
  <c r="L93" i="7" s="1"/>
  <c r="M76" i="7"/>
  <c r="O76" i="7" s="1"/>
  <c r="Q76" i="7" s="1"/>
  <c r="J126" i="7"/>
  <c r="L126" i="7" s="1"/>
  <c r="M18" i="7"/>
  <c r="O18" i="7" s="1"/>
  <c r="J94" i="7"/>
  <c r="L94" i="7" s="1"/>
  <c r="M141" i="7"/>
  <c r="O141" i="7" s="1"/>
  <c r="Q141" i="7" s="1"/>
  <c r="J125" i="7"/>
  <c r="J17" i="7"/>
  <c r="L17" i="7" s="1"/>
  <c r="M20" i="7"/>
  <c r="O20" i="7" s="1"/>
  <c r="R20" i="7" s="1"/>
  <c r="AE24" i="9" s="1"/>
  <c r="AF24" i="9" s="1"/>
  <c r="M81" i="7"/>
  <c r="O81" i="7" s="1"/>
  <c r="Q81" i="7" s="1"/>
  <c r="M37" i="7"/>
  <c r="O37" i="7" s="1"/>
  <c r="Q37" i="7" s="1"/>
  <c r="M105" i="7"/>
  <c r="O105" i="7" s="1"/>
  <c r="Q105" i="7" s="1"/>
  <c r="M173" i="7"/>
  <c r="O173" i="7" s="1"/>
  <c r="Q173" i="7" s="1"/>
  <c r="M131" i="7"/>
  <c r="O131" i="7" s="1"/>
  <c r="Q131" i="7" s="1"/>
  <c r="J160" i="7"/>
  <c r="L160" i="7" s="1"/>
  <c r="M53" i="7"/>
  <c r="O53" i="7" s="1"/>
  <c r="Q53" i="7" s="1"/>
  <c r="J129" i="7"/>
  <c r="L129" i="7" s="1"/>
  <c r="J55" i="7"/>
  <c r="L55" i="7" s="1"/>
  <c r="J80" i="7"/>
  <c r="L80" i="7" s="1"/>
  <c r="M46" i="7"/>
  <c r="O46" i="7" s="1"/>
  <c r="Q46" i="7" s="1"/>
  <c r="M118" i="7"/>
  <c r="O118" i="7" s="1"/>
  <c r="Q118" i="7" s="1"/>
  <c r="J178" i="7"/>
  <c r="L178" i="7" s="1"/>
  <c r="J147" i="7"/>
  <c r="L147" i="7" s="1"/>
  <c r="J172" i="7"/>
  <c r="L172" i="7" s="1"/>
  <c r="M70" i="7"/>
  <c r="O70" i="7" s="1"/>
  <c r="Q70" i="7" s="1"/>
  <c r="M158" i="7"/>
  <c r="O158" i="7" s="1"/>
  <c r="Q158" i="7" s="1"/>
  <c r="J48" i="7"/>
  <c r="L48" i="7" s="1"/>
  <c r="J83" i="7"/>
  <c r="L83" i="7" s="1"/>
  <c r="J92" i="7"/>
  <c r="L92" i="7" s="1"/>
  <c r="M9" i="7"/>
  <c r="O9" i="7" s="1"/>
  <c r="Q9" i="7" s="1"/>
  <c r="J29" i="7"/>
  <c r="M143" i="7"/>
  <c r="O143" i="7" s="1"/>
  <c r="Q143" i="7" s="1"/>
  <c r="M82" i="7"/>
  <c r="O82" i="7" s="1"/>
  <c r="Q82" i="7" s="1"/>
  <c r="M164" i="7"/>
  <c r="O164" i="7" s="1"/>
  <c r="Q164" i="7" s="1"/>
  <c r="M177" i="7"/>
  <c r="O177" i="7" s="1"/>
  <c r="M168" i="7"/>
  <c r="O168" i="7" s="1"/>
  <c r="J44" i="7"/>
  <c r="L44" i="7" s="1"/>
  <c r="M21" i="7"/>
  <c r="O21" i="7" s="1"/>
  <c r="Q21" i="7" s="1"/>
  <c r="J95" i="7"/>
  <c r="L95" i="7" s="1"/>
  <c r="J27" i="7"/>
  <c r="L27" i="7" s="1"/>
  <c r="M102" i="7"/>
  <c r="O102" i="7" s="1"/>
  <c r="Q102" i="7" s="1"/>
  <c r="J163" i="7"/>
  <c r="L163" i="7" s="1"/>
  <c r="M16" i="7"/>
  <c r="O16" i="7" s="1"/>
  <c r="Q16" i="7" s="1"/>
  <c r="M72" i="7"/>
  <c r="O72" i="7" s="1"/>
  <c r="M39" i="7"/>
  <c r="O39" i="7" s="1"/>
  <c r="Q39" i="7" s="1"/>
  <c r="M58" i="7"/>
  <c r="O58" i="7" s="1"/>
  <c r="Q58" i="7" s="1"/>
  <c r="J21" i="7"/>
  <c r="J23" i="7"/>
  <c r="L23" i="7" s="1"/>
  <c r="J110" i="7"/>
  <c r="L110" i="7" s="1"/>
  <c r="J151" i="7"/>
  <c r="L151" i="7" s="1"/>
  <c r="M100" i="7"/>
  <c r="O100" i="7" s="1"/>
  <c r="Q100" i="7" s="1"/>
  <c r="J128" i="7"/>
  <c r="L128" i="7" s="1"/>
  <c r="M144" i="7"/>
  <c r="O144" i="7" s="1"/>
  <c r="Q144" i="7" s="1"/>
  <c r="J30" i="7"/>
  <c r="L30" i="7" s="1"/>
  <c r="J118" i="7"/>
  <c r="L118" i="7" s="1"/>
  <c r="M109" i="7"/>
  <c r="O109" i="7" s="1"/>
  <c r="Q109" i="7" s="1"/>
  <c r="M26" i="7"/>
  <c r="O26" i="7" s="1"/>
  <c r="Q26" i="7" s="1"/>
  <c r="J85" i="7"/>
  <c r="L85" i="7" s="1"/>
  <c r="M113" i="7"/>
  <c r="O113" i="7" s="1"/>
  <c r="Q113" i="7" s="1"/>
  <c r="M106" i="7"/>
  <c r="O106" i="7" s="1"/>
  <c r="M89" i="7"/>
  <c r="O89" i="7" s="1"/>
  <c r="Q89" i="7" s="1"/>
  <c r="J51" i="7"/>
  <c r="L51" i="7" s="1"/>
  <c r="M138" i="7"/>
  <c r="O138" i="7" s="1"/>
  <c r="M119" i="7"/>
  <c r="O119" i="7" s="1"/>
  <c r="M11" i="7"/>
  <c r="O11" i="7" s="1"/>
  <c r="Q11" i="7" s="1"/>
  <c r="M163" i="7"/>
  <c r="O163" i="7" s="1"/>
  <c r="Q163" i="7" s="1"/>
  <c r="J69" i="7"/>
  <c r="J81" i="7"/>
  <c r="L81" i="7" s="1"/>
  <c r="M45" i="7"/>
  <c r="O45" i="7" s="1"/>
  <c r="Q45" i="7" s="1"/>
  <c r="J113" i="7"/>
  <c r="L113" i="7" s="1"/>
  <c r="J177" i="7"/>
  <c r="L177" i="7" s="1"/>
  <c r="J155" i="7"/>
  <c r="L155" i="7" s="1"/>
  <c r="J180" i="7"/>
  <c r="L180" i="7" s="1"/>
  <c r="M61" i="7"/>
  <c r="O61" i="7" s="1"/>
  <c r="Q61" i="7" s="1"/>
  <c r="J137" i="7"/>
  <c r="L137" i="7" s="1"/>
  <c r="J71" i="7"/>
  <c r="L71" i="7" s="1"/>
  <c r="J108" i="7"/>
  <c r="L108" i="7" s="1"/>
  <c r="M54" i="7"/>
  <c r="O54" i="7" s="1"/>
  <c r="Q54" i="7" s="1"/>
  <c r="M126" i="7"/>
  <c r="O126" i="7" s="1"/>
  <c r="Q126" i="7" s="1"/>
  <c r="J35" i="7"/>
  <c r="L35" i="7" s="1"/>
  <c r="J16" i="7"/>
  <c r="L16" i="7" s="1"/>
  <c r="J10" i="7"/>
  <c r="L10" i="7" s="1"/>
  <c r="J82" i="7"/>
  <c r="L82" i="7" s="1"/>
  <c r="M166" i="7"/>
  <c r="O166" i="7" s="1"/>
  <c r="Q166" i="7" s="1"/>
  <c r="M68" i="7"/>
  <c r="O68" i="7" s="1"/>
  <c r="Q68" i="7" s="1"/>
  <c r="M99" i="7"/>
  <c r="O99" i="7" s="1"/>
  <c r="Q99" i="7" s="1"/>
  <c r="J140" i="7"/>
  <c r="L140" i="7" s="1"/>
  <c r="M48" i="7"/>
  <c r="O48" i="7" s="1"/>
  <c r="Q48" i="7" s="1"/>
  <c r="M98" i="7"/>
  <c r="O98" i="7" s="1"/>
  <c r="Q98" i="7" s="1"/>
  <c r="J124" i="7"/>
  <c r="L124" i="7" s="1"/>
  <c r="J46" i="7"/>
  <c r="L46" i="7" s="1"/>
  <c r="M42" i="7"/>
  <c r="O42" i="7" s="1"/>
  <c r="Q42" i="7" s="1"/>
  <c r="J131" i="7"/>
  <c r="L131" i="7" s="1"/>
  <c r="J60" i="7"/>
  <c r="L60" i="7" s="1"/>
  <c r="M93" i="7"/>
  <c r="O93" i="7" s="1"/>
  <c r="Q93" i="7" s="1"/>
  <c r="J84" i="7"/>
  <c r="L84" i="7" s="1"/>
  <c r="J109" i="7"/>
  <c r="L109" i="7" s="1"/>
  <c r="J24" i="7"/>
  <c r="L24" i="7" s="1"/>
  <c r="J162" i="7"/>
  <c r="L162" i="7" s="1"/>
  <c r="J96" i="7"/>
  <c r="L96" i="7" s="1"/>
  <c r="J50" i="7"/>
  <c r="L50" i="7" s="1"/>
  <c r="M80" i="7"/>
  <c r="O80" i="7" s="1"/>
  <c r="Q80" i="7" s="1"/>
  <c r="M15" i="7"/>
  <c r="O15" i="7" s="1"/>
  <c r="Q15" i="7" s="1"/>
  <c r="J39" i="7"/>
  <c r="L39" i="7" s="1"/>
  <c r="M111" i="7"/>
  <c r="O111" i="7" s="1"/>
  <c r="Q111" i="7" s="1"/>
  <c r="M135" i="7"/>
  <c r="O135" i="7" s="1"/>
  <c r="Q135" i="7" s="1"/>
  <c r="M159" i="7"/>
  <c r="O159" i="7" s="1"/>
  <c r="Q159" i="7" s="1"/>
  <c r="M128" i="7"/>
  <c r="O128" i="7" s="1"/>
  <c r="Q128" i="7" s="1"/>
  <c r="M132" i="7"/>
  <c r="O132" i="7" s="1"/>
  <c r="Q132" i="7" s="1"/>
  <c r="J33" i="7"/>
  <c r="R33" i="7" s="1"/>
  <c r="AE37" i="9" s="1"/>
  <c r="AF37" i="9" s="1"/>
  <c r="J142" i="7"/>
  <c r="R142" i="7" s="1"/>
  <c r="AE146" i="9" s="1"/>
  <c r="AF146" i="9" s="1"/>
  <c r="J149" i="7"/>
  <c r="L149" i="7" s="1"/>
  <c r="M28" i="7"/>
  <c r="O28" i="7" s="1"/>
  <c r="Q28" i="7" s="1"/>
  <c r="M121" i="7"/>
  <c r="O121" i="7" s="1"/>
  <c r="M117" i="7"/>
  <c r="O117" i="7" s="1"/>
  <c r="M91" i="7"/>
  <c r="O91" i="7" s="1"/>
  <c r="Q91" i="7" s="1"/>
  <c r="M137" i="7"/>
  <c r="O137" i="7" s="1"/>
  <c r="Q137" i="7" s="1"/>
  <c r="M146" i="7"/>
  <c r="O146" i="7" s="1"/>
  <c r="Q146" i="7" s="1"/>
  <c r="M160" i="7"/>
  <c r="O160" i="7" s="1"/>
  <c r="R160" i="7" s="1"/>
  <c r="AE164" i="9" s="1"/>
  <c r="AF164" i="9" s="1"/>
  <c r="M133" i="7"/>
  <c r="O133" i="7" s="1"/>
  <c r="Q133" i="7" s="1"/>
  <c r="J166" i="7"/>
  <c r="L166" i="7" s="1"/>
  <c r="J99" i="7"/>
  <c r="L99" i="7" s="1"/>
  <c r="J170" i="7"/>
  <c r="M108" i="7"/>
  <c r="O108" i="7" s="1"/>
  <c r="M145" i="7"/>
  <c r="O145" i="7" s="1"/>
  <c r="Q145" i="7" s="1"/>
  <c r="M35" i="7"/>
  <c r="O35" i="7" s="1"/>
  <c r="Q35" i="7" s="1"/>
  <c r="J57" i="7"/>
  <c r="L57" i="7" s="1"/>
  <c r="J117" i="7"/>
  <c r="L117" i="7" s="1"/>
  <c r="J19" i="7"/>
  <c r="L19" i="7" s="1"/>
  <c r="J12" i="7"/>
  <c r="L12" i="7" s="1"/>
  <c r="J9" i="7"/>
  <c r="L9" i="7" s="1"/>
  <c r="M69" i="7"/>
  <c r="O69" i="7" s="1"/>
  <c r="Q69" i="7" s="1"/>
  <c r="J145" i="7"/>
  <c r="L145" i="7" s="1"/>
  <c r="J91" i="7"/>
  <c r="L91" i="7" s="1"/>
  <c r="J156" i="7"/>
  <c r="L156" i="7" s="1"/>
  <c r="J58" i="7"/>
  <c r="L58" i="7" s="1"/>
  <c r="M134" i="7"/>
  <c r="O134" i="7" s="1"/>
  <c r="M51" i="7"/>
  <c r="O51" i="7" s="1"/>
  <c r="Q51" i="7" s="1"/>
  <c r="J32" i="7"/>
  <c r="L32" i="7" s="1"/>
  <c r="J18" i="7"/>
  <c r="L18" i="7" s="1"/>
  <c r="M94" i="7"/>
  <c r="O94" i="7" s="1"/>
  <c r="Q94" i="7" s="1"/>
  <c r="M174" i="7"/>
  <c r="O174" i="7" s="1"/>
  <c r="Q174" i="7" s="1"/>
  <c r="J88" i="7"/>
  <c r="L88" i="7" s="1"/>
  <c r="J119" i="7"/>
  <c r="L119" i="7" s="1"/>
  <c r="N9" i="9"/>
  <c r="BF61" i="9"/>
  <c r="BG61" i="9" s="1"/>
  <c r="BK150" i="9"/>
  <c r="BL150" i="9" s="1"/>
  <c r="BK28" i="9"/>
  <c r="BL28" i="9" s="1"/>
  <c r="BK151" i="9"/>
  <c r="BL151" i="9" s="1"/>
  <c r="BK29" i="9"/>
  <c r="BL29" i="9" s="1"/>
  <c r="BF60" i="9"/>
  <c r="BG60" i="9" s="1"/>
  <c r="BF182" i="9"/>
  <c r="BG182" i="9" s="1"/>
  <c r="BF181" i="9"/>
  <c r="BG181" i="9" s="1"/>
  <c r="BF31" i="9"/>
  <c r="BG31" i="9" s="1"/>
  <c r="BF78" i="9"/>
  <c r="BG78" i="9" s="1"/>
  <c r="BK183" i="9"/>
  <c r="BL183" i="9" s="1"/>
  <c r="BK32" i="9"/>
  <c r="BL32" i="9" s="1"/>
  <c r="BK27" i="9"/>
  <c r="BL27" i="9" s="1"/>
  <c r="BK30" i="9"/>
  <c r="BL30" i="9" s="1"/>
  <c r="BK77" i="9"/>
  <c r="BL77" i="9" s="1"/>
  <c r="BK181" i="9"/>
  <c r="BL181" i="9" s="1"/>
  <c r="BK152" i="9"/>
  <c r="BL152" i="9" s="1"/>
  <c r="BF32" i="9"/>
  <c r="BG32" i="9" s="1"/>
  <c r="BD9" i="9"/>
  <c r="BF151" i="9"/>
  <c r="BG151" i="9" s="1"/>
  <c r="BF55" i="9"/>
  <c r="BG55" i="9" s="1"/>
  <c r="BF57" i="9"/>
  <c r="BG57" i="9" s="1"/>
  <c r="BF30" i="9"/>
  <c r="BG30" i="9" s="1"/>
  <c r="BF77" i="9"/>
  <c r="BG77" i="9" s="1"/>
  <c r="BK31" i="9"/>
  <c r="BL31" i="9" s="1"/>
  <c r="BF56" i="9"/>
  <c r="BG56" i="9" s="1"/>
  <c r="BF183" i="9"/>
  <c r="BG183" i="9" s="1"/>
  <c r="BF29" i="9"/>
  <c r="BC9" i="9"/>
  <c r="BF28" i="9"/>
  <c r="BG28" i="9" s="1"/>
  <c r="BF150" i="9"/>
  <c r="BG150" i="9" s="1"/>
  <c r="BF152" i="9"/>
  <c r="BG152" i="9" s="1"/>
  <c r="BF27" i="9"/>
  <c r="BG27" i="9" s="1"/>
  <c r="BE9" i="9"/>
  <c r="BF58" i="9"/>
  <c r="BG58" i="9" s="1"/>
  <c r="BK60" i="9"/>
  <c r="BL60" i="9" s="1"/>
  <c r="BK57" i="9"/>
  <c r="BL57" i="9" s="1"/>
  <c r="BL74" i="9"/>
  <c r="BL163" i="9"/>
  <c r="BK55" i="9"/>
  <c r="BL55" i="9" s="1"/>
  <c r="BK78" i="9"/>
  <c r="BL78" i="9" s="1"/>
  <c r="BK61" i="9"/>
  <c r="BL61" i="9" s="1"/>
  <c r="BK56" i="9"/>
  <c r="BL56" i="9" s="1"/>
  <c r="BL114" i="9"/>
  <c r="BL98" i="9"/>
  <c r="BL90" i="9"/>
  <c r="BK58" i="9"/>
  <c r="BL58" i="9" s="1"/>
  <c r="BH9" i="9"/>
  <c r="BL66" i="9"/>
  <c r="U105" i="9"/>
  <c r="BK59" i="9"/>
  <c r="BL59" i="9" s="1"/>
  <c r="BI9" i="9"/>
  <c r="BL40" i="9"/>
  <c r="BL159" i="9"/>
  <c r="BK182" i="9"/>
  <c r="BL106" i="9"/>
  <c r="BL162" i="9"/>
  <c r="BL73" i="9"/>
  <c r="BL168" i="9"/>
  <c r="BL160" i="9"/>
  <c r="BL65" i="9"/>
  <c r="BL105" i="9"/>
  <c r="BJ9" i="9"/>
  <c r="BL82" i="9"/>
  <c r="BL186" i="9"/>
  <c r="BL187" i="9"/>
  <c r="BL137" i="9"/>
  <c r="BL184" i="9"/>
  <c r="BL179" i="9"/>
  <c r="BL117" i="9"/>
  <c r="BL177" i="9"/>
  <c r="BL147" i="9"/>
  <c r="BL49" i="9"/>
  <c r="BL79" i="9"/>
  <c r="BL72" i="9"/>
  <c r="BL167" i="9"/>
  <c r="BL50" i="9"/>
  <c r="BL83" i="9"/>
  <c r="BL126" i="9"/>
  <c r="BL89" i="9"/>
  <c r="BL99" i="9"/>
  <c r="BL172" i="9"/>
  <c r="BL36" i="9"/>
  <c r="D19" i="10"/>
  <c r="BL122" i="9"/>
  <c r="BL157" i="9"/>
  <c r="BL175" i="9"/>
  <c r="BL176" i="9"/>
  <c r="BL139" i="9"/>
  <c r="BL33" i="9"/>
  <c r="BL115" i="9"/>
  <c r="BL125" i="9"/>
  <c r="BL143" i="9"/>
  <c r="BL145" i="9"/>
  <c r="BL81" i="9"/>
  <c r="BL47" i="9"/>
  <c r="BL93" i="9"/>
  <c r="BL146" i="9"/>
  <c r="BL173" i="9"/>
  <c r="BL127" i="9"/>
  <c r="BL43" i="9"/>
  <c r="BL95" i="9"/>
  <c r="BL18" i="9"/>
  <c r="BL120" i="9"/>
  <c r="BL171" i="9"/>
  <c r="BL109" i="9"/>
  <c r="BL129" i="9"/>
  <c r="BL52" i="9"/>
  <c r="BL185" i="9"/>
  <c r="BL155" i="9"/>
  <c r="BL121" i="9"/>
  <c r="BL104" i="9"/>
  <c r="BL148" i="9"/>
  <c r="BL149" i="9"/>
  <c r="BL169" i="9"/>
  <c r="BL41" i="9"/>
  <c r="BL68" i="9"/>
  <c r="BL71" i="9"/>
  <c r="BL64" i="9"/>
  <c r="BL25" i="9"/>
  <c r="BL53" i="9"/>
  <c r="G27" i="10"/>
  <c r="K25" i="10"/>
  <c r="K27" i="10" s="1"/>
  <c r="BL131" i="9"/>
  <c r="BL97" i="9"/>
  <c r="BL75" i="9"/>
  <c r="BL63" i="9"/>
  <c r="BL170" i="9"/>
  <c r="BL153" i="9"/>
  <c r="BL178" i="9"/>
  <c r="BL140" i="9"/>
  <c r="BL141" i="9"/>
  <c r="BL161" i="9"/>
  <c r="BL42" i="9"/>
  <c r="BL144" i="9"/>
  <c r="BL100" i="9"/>
  <c r="BL21" i="9"/>
  <c r="BL45" i="9"/>
  <c r="BL118" i="9"/>
  <c r="BL54" i="9"/>
  <c r="BL108" i="9"/>
  <c r="BL123" i="9"/>
  <c r="BL132" i="9"/>
  <c r="BL133" i="9"/>
  <c r="BL34" i="9"/>
  <c r="BL67" i="9"/>
  <c r="BL136" i="9"/>
  <c r="BL48" i="9"/>
  <c r="BL96" i="9"/>
  <c r="BL17" i="9"/>
  <c r="BL24" i="9"/>
  <c r="BL101" i="9"/>
  <c r="BL37" i="9"/>
  <c r="BL174" i="9"/>
  <c r="BL110" i="9"/>
  <c r="BL46" i="9"/>
  <c r="BL124" i="9"/>
  <c r="BL26" i="9"/>
  <c r="BL128" i="9"/>
  <c r="BL23" i="9"/>
  <c r="BL76" i="9"/>
  <c r="BL13" i="9"/>
  <c r="BL20" i="9"/>
  <c r="BL166" i="9"/>
  <c r="BL102" i="9"/>
  <c r="BL38" i="9"/>
  <c r="BL154" i="9"/>
  <c r="BL107" i="9"/>
  <c r="BL116" i="9"/>
  <c r="BL135" i="9"/>
  <c r="BL51" i="9"/>
  <c r="BL103" i="9"/>
  <c r="BL39" i="9"/>
  <c r="BL19" i="9"/>
  <c r="BL44" i="9"/>
  <c r="BL22" i="9"/>
  <c r="BL16" i="9"/>
  <c r="BL85" i="9"/>
  <c r="BL158" i="9"/>
  <c r="BL94" i="9"/>
  <c r="BL62" i="9"/>
  <c r="BL112" i="9"/>
  <c r="BL15" i="9"/>
  <c r="BL86" i="9"/>
  <c r="BL138" i="9"/>
  <c r="BL164" i="9"/>
  <c r="BL165" i="9"/>
  <c r="BL119" i="9"/>
  <c r="BL35" i="9"/>
  <c r="BL92" i="9"/>
  <c r="BL87" i="9"/>
  <c r="BL88" i="9"/>
  <c r="BL180" i="9"/>
  <c r="BL14" i="9"/>
  <c r="BL69" i="9"/>
  <c r="BL142" i="9"/>
  <c r="BL130" i="9"/>
  <c r="BL156" i="9"/>
  <c r="BL111" i="9"/>
  <c r="BL113" i="9"/>
  <c r="BL91" i="9"/>
  <c r="BL84" i="9"/>
  <c r="BL80" i="9"/>
  <c r="BL134" i="9"/>
  <c r="BL70" i="9"/>
  <c r="U134" i="9"/>
  <c r="U106" i="9"/>
  <c r="U133" i="9"/>
  <c r="AD9" i="9"/>
  <c r="Q115" i="7"/>
  <c r="L53" i="7"/>
  <c r="L59" i="7"/>
  <c r="L157" i="7"/>
  <c r="O73" i="7"/>
  <c r="Q73" i="7" s="1"/>
  <c r="O40" i="7"/>
  <c r="O153" i="7"/>
  <c r="Q153" i="7" s="1"/>
  <c r="O27" i="7"/>
  <c r="Q27" i="7" s="1"/>
  <c r="O162" i="7"/>
  <c r="Q162" i="7" s="1"/>
  <c r="O34" i="7"/>
  <c r="L153" i="7"/>
  <c r="L15" i="7"/>
  <c r="L183" i="7"/>
  <c r="L112" i="7"/>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R66" i="7" l="1"/>
  <c r="AE70" i="9" s="1"/>
  <c r="AF70" i="9" s="1"/>
  <c r="R125" i="7"/>
  <c r="AE129" i="9" s="1"/>
  <c r="AF129" i="9" s="1"/>
  <c r="R67" i="7"/>
  <c r="AE71" i="9" s="1"/>
  <c r="AF71" i="9" s="1"/>
  <c r="R14" i="7"/>
  <c r="AE18" i="9" s="1"/>
  <c r="AF18" i="9" s="1"/>
  <c r="L14" i="7"/>
  <c r="R165" i="7"/>
  <c r="AE169" i="9" s="1"/>
  <c r="AF169" i="9" s="1"/>
  <c r="R85" i="7"/>
  <c r="AE89" i="9" s="1"/>
  <c r="AF89" i="9" s="1"/>
  <c r="R129" i="7"/>
  <c r="AE133" i="9" s="1"/>
  <c r="AF133" i="9" s="1"/>
  <c r="R44" i="7"/>
  <c r="AE48" i="9" s="1"/>
  <c r="AF48" i="9" s="1"/>
  <c r="R121" i="7"/>
  <c r="AE125" i="9" s="1"/>
  <c r="AF125" i="9" s="1"/>
  <c r="L33" i="7"/>
  <c r="R139" i="7"/>
  <c r="AE143" i="9" s="1"/>
  <c r="AF143" i="9" s="1"/>
  <c r="R65" i="7"/>
  <c r="AE69" i="9" s="1"/>
  <c r="AF69" i="9" s="1"/>
  <c r="R157" i="7"/>
  <c r="AE161" i="9" s="1"/>
  <c r="AF161" i="9" s="1"/>
  <c r="R81" i="7"/>
  <c r="AE85" i="9" s="1"/>
  <c r="AF85" i="9" s="1"/>
  <c r="R79" i="7"/>
  <c r="AE83" i="9" s="1"/>
  <c r="AF83" i="9" s="1"/>
  <c r="R148" i="7"/>
  <c r="AE152" i="9" s="1"/>
  <c r="AF152" i="9" s="1"/>
  <c r="R38" i="7"/>
  <c r="AE42" i="9" s="1"/>
  <c r="AF42" i="9" s="1"/>
  <c r="R94" i="7"/>
  <c r="AE98" i="9" s="1"/>
  <c r="AF98" i="9" s="1"/>
  <c r="R40" i="7"/>
  <c r="AE44" i="9" s="1"/>
  <c r="AF44" i="9" s="1"/>
  <c r="R56" i="7"/>
  <c r="AE60" i="9" s="1"/>
  <c r="AF60" i="9" s="1"/>
  <c r="R25" i="7"/>
  <c r="AE29" i="9" s="1"/>
  <c r="AF29" i="9" s="1"/>
  <c r="R21" i="7"/>
  <c r="AE25" i="9" s="1"/>
  <c r="AH25" i="9" s="1"/>
  <c r="AM25" i="9" s="1"/>
  <c r="AN25" i="9" s="1"/>
  <c r="R29" i="7"/>
  <c r="AE33" i="9" s="1"/>
  <c r="AH33" i="9" s="1"/>
  <c r="AI33" i="9" s="1"/>
  <c r="R72" i="7"/>
  <c r="AE76" i="9" s="1"/>
  <c r="AF76" i="9" s="1"/>
  <c r="R30" i="7"/>
  <c r="AE34" i="9" s="1"/>
  <c r="AF34" i="9" s="1"/>
  <c r="R77" i="7"/>
  <c r="AE81" i="9" s="1"/>
  <c r="AF81" i="9" s="1"/>
  <c r="R149" i="7"/>
  <c r="AE153" i="9" s="1"/>
  <c r="AF153" i="9" s="1"/>
  <c r="R173" i="7"/>
  <c r="AE177" i="9" s="1"/>
  <c r="AF177" i="9" s="1"/>
  <c r="R170" i="7"/>
  <c r="AE174" i="9" s="1"/>
  <c r="AF174" i="9" s="1"/>
  <c r="R69" i="7"/>
  <c r="AE73" i="9" s="1"/>
  <c r="AF73" i="9" s="1"/>
  <c r="R119" i="7"/>
  <c r="AE123" i="9" s="1"/>
  <c r="AF123" i="9" s="1"/>
  <c r="R62" i="7"/>
  <c r="AE66" i="9" s="1"/>
  <c r="AF66" i="9" s="1"/>
  <c r="R60" i="7"/>
  <c r="AE64" i="9" s="1"/>
  <c r="AF64" i="9" s="1"/>
  <c r="R171" i="7"/>
  <c r="AE175" i="9" s="1"/>
  <c r="AF175" i="9" s="1"/>
  <c r="R131" i="7"/>
  <c r="AE135" i="9" s="1"/>
  <c r="AF135" i="9" s="1"/>
  <c r="R163" i="7"/>
  <c r="AE167" i="9" s="1"/>
  <c r="AF167" i="9" s="1"/>
  <c r="R166" i="7"/>
  <c r="AE170" i="9" s="1"/>
  <c r="AF170" i="9" s="1"/>
  <c r="R84" i="7"/>
  <c r="AE88" i="9" s="1"/>
  <c r="AF88" i="9" s="1"/>
  <c r="R93" i="7"/>
  <c r="AE97" i="9" s="1"/>
  <c r="AF97" i="9" s="1"/>
  <c r="R158" i="7"/>
  <c r="AE162" i="9" s="1"/>
  <c r="AF162" i="9" s="1"/>
  <c r="R83" i="7"/>
  <c r="AE87" i="9" s="1"/>
  <c r="AF87" i="9" s="1"/>
  <c r="R101" i="7"/>
  <c r="AE105" i="9" s="1"/>
  <c r="AF105" i="9" s="1"/>
  <c r="R116" i="7"/>
  <c r="AE120" i="9" s="1"/>
  <c r="AF120" i="9" s="1"/>
  <c r="L170" i="7"/>
  <c r="R123" i="7"/>
  <c r="AE127" i="9" s="1"/>
  <c r="AF127" i="9" s="1"/>
  <c r="R134" i="7"/>
  <c r="AE138" i="9" s="1"/>
  <c r="AF138" i="9" s="1"/>
  <c r="R13" i="7"/>
  <c r="AE17" i="9" s="1"/>
  <c r="AF17" i="9" s="1"/>
  <c r="R70" i="7"/>
  <c r="AE74" i="9" s="1"/>
  <c r="AF74" i="9" s="1"/>
  <c r="R37" i="7"/>
  <c r="AE41" i="9" s="1"/>
  <c r="AF41" i="9" s="1"/>
  <c r="R181" i="7"/>
  <c r="AE185" i="9" s="1"/>
  <c r="AF185" i="9" s="1"/>
  <c r="R22" i="7"/>
  <c r="AE26" i="9" s="1"/>
  <c r="AH26" i="9" s="1"/>
  <c r="AM26" i="9" s="1"/>
  <c r="AN26" i="9" s="1"/>
  <c r="R104" i="7"/>
  <c r="AE108" i="9" s="1"/>
  <c r="AF108" i="9" s="1"/>
  <c r="R75" i="7"/>
  <c r="AE79" i="9" s="1"/>
  <c r="AF79" i="9" s="1"/>
  <c r="L158" i="7"/>
  <c r="R105" i="7"/>
  <c r="AE109" i="9" s="1"/>
  <c r="AF109" i="9" s="1"/>
  <c r="L69" i="7"/>
  <c r="R46" i="7"/>
  <c r="AE50" i="9" s="1"/>
  <c r="AF50" i="9" s="1"/>
  <c r="R61" i="7"/>
  <c r="AE65" i="9" s="1"/>
  <c r="AF65" i="9" s="1"/>
  <c r="R140" i="7"/>
  <c r="AE144" i="9" s="1"/>
  <c r="AF144" i="9" s="1"/>
  <c r="R59" i="7"/>
  <c r="AE63" i="9" s="1"/>
  <c r="AF63" i="9" s="1"/>
  <c r="R51" i="7"/>
  <c r="AE55" i="9" s="1"/>
  <c r="AF55" i="9" s="1"/>
  <c r="R110" i="7"/>
  <c r="AE114" i="9" s="1"/>
  <c r="AF114" i="9" s="1"/>
  <c r="R155" i="7"/>
  <c r="AE159" i="9" s="1"/>
  <c r="Q134" i="7"/>
  <c r="L29" i="7"/>
  <c r="R102" i="7"/>
  <c r="AE106" i="9" s="1"/>
  <c r="AF106" i="9" s="1"/>
  <c r="R118" i="7"/>
  <c r="AE122" i="9" s="1"/>
  <c r="AF122" i="9" s="1"/>
  <c r="R41" i="7"/>
  <c r="AE45" i="9" s="1"/>
  <c r="AF45" i="9" s="1"/>
  <c r="L75" i="7"/>
  <c r="Q20" i="7"/>
  <c r="R54" i="7"/>
  <c r="AE58" i="9" s="1"/>
  <c r="R174" i="7"/>
  <c r="AE178" i="9" s="1"/>
  <c r="AF178" i="9" s="1"/>
  <c r="R68" i="7"/>
  <c r="AE72" i="9" s="1"/>
  <c r="AF72" i="9" s="1"/>
  <c r="R99" i="7"/>
  <c r="AE103" i="9" s="1"/>
  <c r="AF103" i="9" s="1"/>
  <c r="L22" i="7"/>
  <c r="L125" i="7"/>
  <c r="R115" i="7"/>
  <c r="AE119" i="9" s="1"/>
  <c r="AF119" i="9" s="1"/>
  <c r="R145" i="7"/>
  <c r="AE149" i="9" s="1"/>
  <c r="AF149" i="9" s="1"/>
  <c r="R178" i="7"/>
  <c r="AE182" i="9" s="1"/>
  <c r="AF182" i="9" s="1"/>
  <c r="R45" i="7"/>
  <c r="AE49" i="9" s="1"/>
  <c r="AF49" i="9" s="1"/>
  <c r="R17" i="7"/>
  <c r="AE21" i="9" s="1"/>
  <c r="AF21" i="9" s="1"/>
  <c r="L142" i="7"/>
  <c r="L181" i="7"/>
  <c r="R150" i="7"/>
  <c r="AE154" i="9" s="1"/>
  <c r="AF154" i="9" s="1"/>
  <c r="L21" i="7"/>
  <c r="R53" i="7"/>
  <c r="AE57" i="9" s="1"/>
  <c r="AF57" i="9" s="1"/>
  <c r="R35" i="7"/>
  <c r="AE39" i="9" s="1"/>
  <c r="R182" i="7"/>
  <c r="AE186" i="9" s="1"/>
  <c r="AF186" i="9" s="1"/>
  <c r="R126" i="7"/>
  <c r="AE130" i="9" s="1"/>
  <c r="AF130" i="9" s="1"/>
  <c r="AH146" i="9"/>
  <c r="AI146" i="9" s="1"/>
  <c r="AH37" i="9"/>
  <c r="AI37" i="9" s="1"/>
  <c r="AH70" i="9"/>
  <c r="AI70" i="9" s="1"/>
  <c r="AH24" i="9"/>
  <c r="AI24" i="9" s="1"/>
  <c r="BF9" i="9"/>
  <c r="BG29" i="9"/>
  <c r="BG9" i="9" s="1"/>
  <c r="BK9" i="9"/>
  <c r="BL182" i="9"/>
  <c r="BL9" i="9" s="1"/>
  <c r="U9" i="9"/>
  <c r="AH164" i="9"/>
  <c r="T69" i="7"/>
  <c r="R76" i="7"/>
  <c r="AE80" i="9" s="1"/>
  <c r="R98" i="7"/>
  <c r="AE102" i="9" s="1"/>
  <c r="R73" i="7"/>
  <c r="AE77" i="9" s="1"/>
  <c r="R114" i="7"/>
  <c r="AE118" i="9" s="1"/>
  <c r="Q72" i="7"/>
  <c r="R144" i="7"/>
  <c r="AE148" i="9" s="1"/>
  <c r="AF148" i="9" s="1"/>
  <c r="R78" i="7"/>
  <c r="AE82" i="9" s="1"/>
  <c r="AF82" i="9" s="1"/>
  <c r="Q56" i="7"/>
  <c r="T20" i="7"/>
  <c r="R63" i="7"/>
  <c r="AE67" i="9" s="1"/>
  <c r="R43" i="7"/>
  <c r="AE47" i="9" s="1"/>
  <c r="R100" i="7"/>
  <c r="AE104" i="9" s="1"/>
  <c r="AF104" i="9" s="1"/>
  <c r="Q104" i="7"/>
  <c r="R113" i="7"/>
  <c r="AE117" i="9" s="1"/>
  <c r="R128" i="7"/>
  <c r="AE132" i="9" s="1"/>
  <c r="R112" i="7"/>
  <c r="AE116" i="9" s="1"/>
  <c r="AF116" i="9" s="1"/>
  <c r="R137" i="7"/>
  <c r="AE141" i="9" s="1"/>
  <c r="R127" i="7"/>
  <c r="AE131" i="9" s="1"/>
  <c r="R88" i="7"/>
  <c r="AE92" i="9" s="1"/>
  <c r="T66" i="7"/>
  <c r="T33" i="7"/>
  <c r="R162" i="7"/>
  <c r="AE166" i="9" s="1"/>
  <c r="AF166" i="9" s="1"/>
  <c r="R152" i="7"/>
  <c r="AE156" i="9" s="1"/>
  <c r="AF156" i="9" s="1"/>
  <c r="R58" i="7"/>
  <c r="AE62" i="9" s="1"/>
  <c r="R91" i="7"/>
  <c r="AE95" i="9" s="1"/>
  <c r="R161" i="7"/>
  <c r="AE165" i="9" s="1"/>
  <c r="R71" i="7"/>
  <c r="AE75" i="9" s="1"/>
  <c r="T129" i="7"/>
  <c r="T140" i="7"/>
  <c r="T160" i="7"/>
  <c r="T44" i="7"/>
  <c r="T67" i="7"/>
  <c r="R16" i="7"/>
  <c r="AE20" i="9" s="1"/>
  <c r="R154" i="7"/>
  <c r="AE158" i="9" s="1"/>
  <c r="T40" i="7"/>
  <c r="R52" i="7"/>
  <c r="AE56" i="9" s="1"/>
  <c r="AF56" i="9" s="1"/>
  <c r="R120" i="7"/>
  <c r="AE124" i="9" s="1"/>
  <c r="R146" i="7"/>
  <c r="AE150" i="9" s="1"/>
  <c r="AF150" i="9" s="1"/>
  <c r="R164" i="7"/>
  <c r="AE168" i="9" s="1"/>
  <c r="R153" i="7"/>
  <c r="AE157" i="9" s="1"/>
  <c r="R143" i="7"/>
  <c r="AE147" i="9" s="1"/>
  <c r="R136" i="7"/>
  <c r="AE140" i="9" s="1"/>
  <c r="AF140" i="9" s="1"/>
  <c r="R27" i="7"/>
  <c r="AE31" i="9" s="1"/>
  <c r="R175" i="7"/>
  <c r="AE179" i="9" s="1"/>
  <c r="AF179" i="9" s="1"/>
  <c r="Q40" i="7"/>
  <c r="R89" i="7"/>
  <c r="AE93" i="9" s="1"/>
  <c r="R19" i="7"/>
  <c r="AE23" i="9" s="1"/>
  <c r="R82" i="7"/>
  <c r="AE86" i="9" s="1"/>
  <c r="R9" i="7"/>
  <c r="AE13" i="9" s="1"/>
  <c r="R124" i="7"/>
  <c r="AE128" i="9" s="1"/>
  <c r="AF128" i="9" s="1"/>
  <c r="R96" i="7"/>
  <c r="AE100" i="9" s="1"/>
  <c r="R11" i="7"/>
  <c r="AE15" i="9" s="1"/>
  <c r="R176" i="7"/>
  <c r="AE180" i="9" s="1"/>
  <c r="AF180" i="9" s="1"/>
  <c r="R172" i="7"/>
  <c r="AE176" i="9" s="1"/>
  <c r="R87" i="7"/>
  <c r="AE91" i="9" s="1"/>
  <c r="R111" i="7"/>
  <c r="AE115" i="9" s="1"/>
  <c r="Q121" i="7"/>
  <c r="R50" i="7"/>
  <c r="AE54" i="9" s="1"/>
  <c r="R97" i="7"/>
  <c r="AE101" i="9" s="1"/>
  <c r="R32" i="7"/>
  <c r="AE36" i="9" s="1"/>
  <c r="AF36" i="9" s="1"/>
  <c r="R122" i="7"/>
  <c r="AE126" i="9" s="1"/>
  <c r="AF126" i="9" s="1"/>
  <c r="R24" i="7"/>
  <c r="AE28" i="9" s="1"/>
  <c r="R90" i="7"/>
  <c r="AE94" i="9" s="1"/>
  <c r="R179" i="7"/>
  <c r="AE183" i="9" s="1"/>
  <c r="R109" i="7"/>
  <c r="AE113" i="9" s="1"/>
  <c r="R48" i="7"/>
  <c r="AE52" i="9" s="1"/>
  <c r="AF52" i="9" s="1"/>
  <c r="R159" i="7"/>
  <c r="AE163" i="9" s="1"/>
  <c r="R28" i="7"/>
  <c r="AE32" i="9" s="1"/>
  <c r="R47" i="7"/>
  <c r="AE51" i="9" s="1"/>
  <c r="Q169" i="7"/>
  <c r="R169" i="7"/>
  <c r="AE173" i="9" s="1"/>
  <c r="AF173" i="9" s="1"/>
  <c r="Q138" i="7"/>
  <c r="R138" i="7"/>
  <c r="AE142" i="9" s="1"/>
  <c r="R151" i="7"/>
  <c r="AE155" i="9" s="1"/>
  <c r="T81" i="7"/>
  <c r="Q34" i="7"/>
  <c r="R34" i="7"/>
  <c r="AE38" i="9" s="1"/>
  <c r="AF38" i="9" s="1"/>
  <c r="Q108" i="7"/>
  <c r="R108" i="7"/>
  <c r="AE112" i="9" s="1"/>
  <c r="R31" i="7"/>
  <c r="AE35" i="9" s="1"/>
  <c r="R183" i="7"/>
  <c r="AE187" i="9" s="1"/>
  <c r="T142" i="7"/>
  <c r="T116" i="7"/>
  <c r="R42" i="7"/>
  <c r="AE46" i="9" s="1"/>
  <c r="Q119" i="7"/>
  <c r="R141" i="7"/>
  <c r="AE145" i="9" s="1"/>
  <c r="AF145" i="9" s="1"/>
  <c r="Q177" i="7"/>
  <c r="R177" i="7"/>
  <c r="AE181" i="9" s="1"/>
  <c r="Q57" i="7"/>
  <c r="R57" i="7"/>
  <c r="AE61" i="9" s="1"/>
  <c r="Q95" i="7"/>
  <c r="R95" i="7"/>
  <c r="AE99" i="9" s="1"/>
  <c r="Q107" i="7"/>
  <c r="R107" i="7"/>
  <c r="AE111" i="9" s="1"/>
  <c r="Q36" i="7"/>
  <c r="R36" i="7"/>
  <c r="AE40" i="9" s="1"/>
  <c r="R132" i="7"/>
  <c r="AE136" i="9" s="1"/>
  <c r="AF136" i="9" s="1"/>
  <c r="R80" i="7"/>
  <c r="AE84" i="9" s="1"/>
  <c r="T84" i="7"/>
  <c r="Q18" i="7"/>
  <c r="R18" i="7"/>
  <c r="AE22" i="9" s="1"/>
  <c r="Q92" i="7"/>
  <c r="R92" i="7"/>
  <c r="AE96" i="9" s="1"/>
  <c r="AF96" i="9" s="1"/>
  <c r="R135" i="7"/>
  <c r="AE139" i="9" s="1"/>
  <c r="R64" i="7"/>
  <c r="AE68" i="9" s="1"/>
  <c r="AF68" i="9" s="1"/>
  <c r="R103" i="7"/>
  <c r="AE107" i="9" s="1"/>
  <c r="T102" i="7"/>
  <c r="R130" i="7"/>
  <c r="AE134" i="9" s="1"/>
  <c r="R180" i="7"/>
  <c r="AE184" i="9" s="1"/>
  <c r="Q74" i="7"/>
  <c r="R74" i="7"/>
  <c r="AE78" i="9" s="1"/>
  <c r="Q106" i="7"/>
  <c r="R106" i="7"/>
  <c r="AE110" i="9" s="1"/>
  <c r="Q117" i="7"/>
  <c r="R117" i="7"/>
  <c r="AE121" i="9" s="1"/>
  <c r="Q10" i="7"/>
  <c r="R10" i="7"/>
  <c r="AE14" i="9" s="1"/>
  <c r="T148" i="7"/>
  <c r="R23" i="7"/>
  <c r="AE27" i="9" s="1"/>
  <c r="AF27" i="9" s="1"/>
  <c r="R167" i="7"/>
  <c r="AE171" i="9" s="1"/>
  <c r="R55" i="7"/>
  <c r="AE59" i="9" s="1"/>
  <c r="R15" i="7"/>
  <c r="AE19" i="9" s="1"/>
  <c r="AF19" i="9" s="1"/>
  <c r="R86" i="7"/>
  <c r="AE90" i="9" s="1"/>
  <c r="AF90" i="9" s="1"/>
  <c r="R26" i="7"/>
  <c r="AE30" i="9" s="1"/>
  <c r="T85" i="7"/>
  <c r="R133" i="7"/>
  <c r="AE137" i="9" s="1"/>
  <c r="Q156" i="7"/>
  <c r="R156" i="7"/>
  <c r="AE160" i="9" s="1"/>
  <c r="Q147" i="7"/>
  <c r="R147" i="7"/>
  <c r="AE151" i="9" s="1"/>
  <c r="R39" i="7"/>
  <c r="AE43" i="9" s="1"/>
  <c r="AF43" i="9" s="1"/>
  <c r="T21" i="7"/>
  <c r="Q160" i="7"/>
  <c r="R49" i="7"/>
  <c r="AE53" i="9" s="1"/>
  <c r="Q12" i="7"/>
  <c r="R12" i="7"/>
  <c r="AE16" i="9" s="1"/>
  <c r="T125" i="7"/>
  <c r="R168" i="7"/>
  <c r="AE172" i="9" s="1"/>
  <c r="AF172" i="9" s="1"/>
  <c r="Q168" i="7"/>
  <c r="T149" i="7" l="1"/>
  <c r="T22" i="7"/>
  <c r="T139" i="7"/>
  <c r="T14" i="7"/>
  <c r="T131" i="7"/>
  <c r="AH129" i="9"/>
  <c r="AI129" i="9" s="1"/>
  <c r="AH71" i="9"/>
  <c r="AH73" i="9"/>
  <c r="AM73" i="9" s="1"/>
  <c r="AN73" i="9" s="1"/>
  <c r="AH85" i="9"/>
  <c r="AI85" i="9" s="1"/>
  <c r="AH69" i="9"/>
  <c r="AI69" i="9" s="1"/>
  <c r="AH89" i="9"/>
  <c r="AI89" i="9" s="1"/>
  <c r="AF25" i="9"/>
  <c r="AH48" i="9"/>
  <c r="AI48" i="9" s="1"/>
  <c r="T61" i="7"/>
  <c r="T165" i="7"/>
  <c r="AH135" i="9"/>
  <c r="AM135" i="9" s="1"/>
  <c r="AN135" i="9" s="1"/>
  <c r="AH120" i="9"/>
  <c r="AM120" i="9" s="1"/>
  <c r="AN120" i="9" s="1"/>
  <c r="AH18" i="9"/>
  <c r="AI18" i="9" s="1"/>
  <c r="AH143" i="9"/>
  <c r="AM143" i="9" s="1"/>
  <c r="AN143" i="9" s="1"/>
  <c r="AH133" i="9"/>
  <c r="AM133" i="9" s="1"/>
  <c r="AN133" i="9" s="1"/>
  <c r="T101" i="7"/>
  <c r="AH175" i="9"/>
  <c r="AI175" i="9" s="1"/>
  <c r="T181" i="7"/>
  <c r="AH170" i="9"/>
  <c r="AM170" i="9" s="1"/>
  <c r="AN170" i="9" s="1"/>
  <c r="AH169" i="9"/>
  <c r="AI169" i="9" s="1"/>
  <c r="AH64" i="9"/>
  <c r="AI64" i="9" s="1"/>
  <c r="T121" i="7"/>
  <c r="AH162" i="9"/>
  <c r="AI162" i="9" s="1"/>
  <c r="T72" i="7"/>
  <c r="AH125" i="9"/>
  <c r="AI125" i="9" s="1"/>
  <c r="AH60" i="9"/>
  <c r="AI60" i="9" s="1"/>
  <c r="T173" i="7"/>
  <c r="T56" i="7"/>
  <c r="T65" i="7"/>
  <c r="T171" i="7"/>
  <c r="AH127" i="9"/>
  <c r="AI127" i="9" s="1"/>
  <c r="AH29" i="9"/>
  <c r="AI29" i="9" s="1"/>
  <c r="AH161" i="9"/>
  <c r="AI161" i="9" s="1"/>
  <c r="T77" i="7"/>
  <c r="T25" i="7"/>
  <c r="T170" i="7"/>
  <c r="AH105" i="9"/>
  <c r="AI105" i="9" s="1"/>
  <c r="T157" i="7"/>
  <c r="T94" i="7"/>
  <c r="T41" i="7"/>
  <c r="AH98" i="9"/>
  <c r="AI98" i="9" s="1"/>
  <c r="T158" i="7"/>
  <c r="AH152" i="9"/>
  <c r="AM152" i="9" s="1"/>
  <c r="AN152" i="9" s="1"/>
  <c r="T29" i="7"/>
  <c r="AF33" i="9"/>
  <c r="T119" i="7"/>
  <c r="AH45" i="9"/>
  <c r="AI45" i="9" s="1"/>
  <c r="T79" i="7"/>
  <c r="AH79" i="9"/>
  <c r="AI79" i="9" s="1"/>
  <c r="AH83" i="9"/>
  <c r="AI83" i="9" s="1"/>
  <c r="T37" i="7"/>
  <c r="T30" i="7"/>
  <c r="AH122" i="9"/>
  <c r="AI122" i="9" s="1"/>
  <c r="T38" i="7"/>
  <c r="AH87" i="9"/>
  <c r="AI87" i="9" s="1"/>
  <c r="AH41" i="9"/>
  <c r="AI41" i="9" s="1"/>
  <c r="T163" i="7"/>
  <c r="T46" i="7"/>
  <c r="T59" i="7"/>
  <c r="AH50" i="9"/>
  <c r="AI50" i="9" s="1"/>
  <c r="AH65" i="9"/>
  <c r="AM65" i="9" s="1"/>
  <c r="AN65" i="9" s="1"/>
  <c r="T104" i="7"/>
  <c r="AH34" i="9"/>
  <c r="AM34" i="9" s="1"/>
  <c r="AN34" i="9" s="1"/>
  <c r="T60" i="7"/>
  <c r="T35" i="7"/>
  <c r="T83" i="7"/>
  <c r="AH42" i="9"/>
  <c r="AM42" i="9" s="1"/>
  <c r="AN42" i="9" s="1"/>
  <c r="AH76" i="9"/>
  <c r="AI76" i="9" s="1"/>
  <c r="AH81" i="9"/>
  <c r="AM81" i="9" s="1"/>
  <c r="AN81" i="9" s="1"/>
  <c r="AH123" i="9"/>
  <c r="AI123" i="9" s="1"/>
  <c r="AH44" i="9"/>
  <c r="AI44" i="9" s="1"/>
  <c r="AH177" i="9"/>
  <c r="AI177" i="9" s="1"/>
  <c r="AH88" i="9"/>
  <c r="AI88" i="9" s="1"/>
  <c r="AH144" i="9"/>
  <c r="AM144" i="9" s="1"/>
  <c r="AN144" i="9" s="1"/>
  <c r="AH167" i="9"/>
  <c r="AI167" i="9" s="1"/>
  <c r="AH108" i="9"/>
  <c r="AI108" i="9" s="1"/>
  <c r="AH153" i="9"/>
  <c r="AM153" i="9" s="1"/>
  <c r="AN153" i="9" s="1"/>
  <c r="AH97" i="9"/>
  <c r="AM97" i="9" s="1"/>
  <c r="AN97" i="9" s="1"/>
  <c r="AF26" i="9"/>
  <c r="AH130" i="9"/>
  <c r="AI130" i="9" s="1"/>
  <c r="AM70" i="9"/>
  <c r="AN70" i="9" s="1"/>
  <c r="AH114" i="9"/>
  <c r="AI114" i="9" s="1"/>
  <c r="AH185" i="9"/>
  <c r="AI185" i="9" s="1"/>
  <c r="T126" i="7"/>
  <c r="AH74" i="9"/>
  <c r="AM74" i="9" s="1"/>
  <c r="AN74" i="9" s="1"/>
  <c r="T123" i="7"/>
  <c r="AI25" i="9"/>
  <c r="AH66" i="9"/>
  <c r="AM66" i="9" s="1"/>
  <c r="AN66" i="9" s="1"/>
  <c r="AH186" i="9"/>
  <c r="AI186" i="9" s="1"/>
  <c r="T62" i="7"/>
  <c r="T75" i="7"/>
  <c r="T93" i="7"/>
  <c r="AH174" i="9"/>
  <c r="AI174" i="9" s="1"/>
  <c r="AH17" i="9"/>
  <c r="AI17" i="9" s="1"/>
  <c r="T118" i="7"/>
  <c r="T17" i="7"/>
  <c r="T70" i="7"/>
  <c r="T68" i="7"/>
  <c r="T166" i="7"/>
  <c r="AH21" i="9"/>
  <c r="AM21" i="9" s="1"/>
  <c r="AN21" i="9" s="1"/>
  <c r="AH103" i="9"/>
  <c r="AI103" i="9" s="1"/>
  <c r="T99" i="7"/>
  <c r="T51" i="7"/>
  <c r="AH55" i="9"/>
  <c r="AI55" i="9" s="1"/>
  <c r="AM24" i="9"/>
  <c r="AN24" i="9" s="1"/>
  <c r="AM146" i="9"/>
  <c r="AN146" i="9" s="1"/>
  <c r="AM169" i="9"/>
  <c r="AN169" i="9" s="1"/>
  <c r="T182" i="7"/>
  <c r="T178" i="7"/>
  <c r="AH72" i="9"/>
  <c r="AM72" i="9" s="1"/>
  <c r="AN72" i="9" s="1"/>
  <c r="T13" i="7"/>
  <c r="T45" i="7"/>
  <c r="T54" i="7"/>
  <c r="AM33" i="9"/>
  <c r="AN33" i="9" s="1"/>
  <c r="AH109" i="9"/>
  <c r="AI109" i="9" s="1"/>
  <c r="T134" i="7"/>
  <c r="T174" i="7"/>
  <c r="T110" i="7"/>
  <c r="AH138" i="9"/>
  <c r="AI138" i="9" s="1"/>
  <c r="AH49" i="9"/>
  <c r="AI49" i="9" s="1"/>
  <c r="AH106" i="9"/>
  <c r="AI106" i="9" s="1"/>
  <c r="T53" i="7"/>
  <c r="AH182" i="9"/>
  <c r="AM182" i="9" s="1"/>
  <c r="AN182" i="9" s="1"/>
  <c r="AH178" i="9"/>
  <c r="AM178" i="9" s="1"/>
  <c r="AN178" i="9" s="1"/>
  <c r="AH63" i="9"/>
  <c r="AI63" i="9" s="1"/>
  <c r="T105" i="7"/>
  <c r="T150" i="7"/>
  <c r="AI26" i="9"/>
  <c r="AF58" i="9"/>
  <c r="AH58" i="9"/>
  <c r="T115" i="7"/>
  <c r="AM37" i="9"/>
  <c r="AN37" i="9" s="1"/>
  <c r="T155" i="7"/>
  <c r="AH57" i="9"/>
  <c r="AH68" i="9"/>
  <c r="AM68" i="9" s="1"/>
  <c r="AN68" i="9" s="1"/>
  <c r="AH154" i="9"/>
  <c r="AH119" i="9"/>
  <c r="AI119" i="9" s="1"/>
  <c r="AF159" i="9"/>
  <c r="AH159" i="9"/>
  <c r="T145" i="7"/>
  <c r="AH149" i="9"/>
  <c r="AI149" i="9" s="1"/>
  <c r="AF39" i="9"/>
  <c r="AH39" i="9"/>
  <c r="AF84" i="9"/>
  <c r="AH84" i="9"/>
  <c r="AI84" i="9" s="1"/>
  <c r="AF15" i="9"/>
  <c r="AH15" i="9"/>
  <c r="AI15" i="9" s="1"/>
  <c r="AF53" i="9"/>
  <c r="AH53" i="9"/>
  <c r="AI53" i="9" s="1"/>
  <c r="AF184" i="9"/>
  <c r="AH184" i="9"/>
  <c r="AI184" i="9" s="1"/>
  <c r="AF139" i="9"/>
  <c r="AH139" i="9"/>
  <c r="AI139" i="9" s="1"/>
  <c r="AF32" i="9"/>
  <c r="AH32" i="9"/>
  <c r="AF93" i="9"/>
  <c r="AH93" i="9"/>
  <c r="AI93" i="9" s="1"/>
  <c r="AF132" i="9"/>
  <c r="AH132" i="9"/>
  <c r="AI132" i="9" s="1"/>
  <c r="AH136" i="9"/>
  <c r="AI136" i="9" s="1"/>
  <c r="AH43" i="9"/>
  <c r="AI43" i="9" s="1"/>
  <c r="AF59" i="9"/>
  <c r="AH59" i="9"/>
  <c r="AI59" i="9" s="1"/>
  <c r="AF181" i="9"/>
  <c r="AH181" i="9"/>
  <c r="AI181" i="9" s="1"/>
  <c r="AH124" i="9"/>
  <c r="AI124" i="9" s="1"/>
  <c r="AF124" i="9"/>
  <c r="AF137" i="9"/>
  <c r="AH137" i="9"/>
  <c r="AI137" i="9" s="1"/>
  <c r="AF54" i="9"/>
  <c r="AH54" i="9"/>
  <c r="AI54" i="9" s="1"/>
  <c r="AF100" i="9"/>
  <c r="AH100" i="9"/>
  <c r="AI100" i="9" s="1"/>
  <c r="AH145" i="9"/>
  <c r="AI145" i="9" s="1"/>
  <c r="AH126" i="9"/>
  <c r="AI126" i="9" s="1"/>
  <c r="AH172" i="9"/>
  <c r="AI172" i="9" s="1"/>
  <c r="AH128" i="9"/>
  <c r="AM128" i="9" s="1"/>
  <c r="AN128" i="9" s="1"/>
  <c r="AF110" i="9"/>
  <c r="AH110" i="9"/>
  <c r="AF22" i="9"/>
  <c r="AH22" i="9"/>
  <c r="AI22" i="9" s="1"/>
  <c r="AF111" i="9"/>
  <c r="AH111" i="9"/>
  <c r="AF35" i="9"/>
  <c r="AH35" i="9"/>
  <c r="AI35" i="9" s="1"/>
  <c r="AF113" i="9"/>
  <c r="AH113" i="9"/>
  <c r="AI113" i="9" s="1"/>
  <c r="AF31" i="9"/>
  <c r="AH31" i="9"/>
  <c r="AI31" i="9" s="1"/>
  <c r="T128" i="7"/>
  <c r="AF165" i="9"/>
  <c r="AH165" i="9"/>
  <c r="AI165" i="9" s="1"/>
  <c r="AF92" i="9"/>
  <c r="AH92" i="9"/>
  <c r="AH38" i="9"/>
  <c r="AI38" i="9" s="1"/>
  <c r="AH56" i="9"/>
  <c r="AI56" i="9" s="1"/>
  <c r="AH52" i="9"/>
  <c r="AI52" i="9" s="1"/>
  <c r="AH140" i="9"/>
  <c r="AI140" i="9" s="1"/>
  <c r="AF40" i="9"/>
  <c r="AH40" i="9"/>
  <c r="AI40" i="9" s="1"/>
  <c r="AF101" i="9"/>
  <c r="AH101" i="9"/>
  <c r="AI101" i="9" s="1"/>
  <c r="AF134" i="9"/>
  <c r="AH134" i="9"/>
  <c r="AI134" i="9" s="1"/>
  <c r="AF30" i="9"/>
  <c r="AH30" i="9"/>
  <c r="AI30" i="9" s="1"/>
  <c r="AH107" i="9"/>
  <c r="AI107" i="9" s="1"/>
  <c r="AF107" i="9"/>
  <c r="AF183" i="9"/>
  <c r="AH183" i="9"/>
  <c r="AF115" i="9"/>
  <c r="AH115" i="9"/>
  <c r="AI115" i="9" s="1"/>
  <c r="AF13" i="9"/>
  <c r="AE9" i="9"/>
  <c r="AE8" i="9" s="1"/>
  <c r="AF20" i="9"/>
  <c r="AH20" i="9"/>
  <c r="AI20" i="9" s="1"/>
  <c r="AF118" i="9"/>
  <c r="AH118" i="9"/>
  <c r="AI118" i="9" s="1"/>
  <c r="AH19" i="9"/>
  <c r="AI19" i="9" s="1"/>
  <c r="AH82" i="9"/>
  <c r="AM82" i="9" s="1"/>
  <c r="AN82" i="9" s="1"/>
  <c r="AH96" i="9"/>
  <c r="AI96" i="9" s="1"/>
  <c r="AF121" i="9"/>
  <c r="AH121" i="9"/>
  <c r="AI121" i="9" s="1"/>
  <c r="AF142" i="9"/>
  <c r="AH142" i="9"/>
  <c r="AI142" i="9" s="1"/>
  <c r="AF187" i="9"/>
  <c r="AH187" i="9"/>
  <c r="AI187" i="9" s="1"/>
  <c r="AF78" i="9"/>
  <c r="AH78" i="9"/>
  <c r="AI78" i="9" s="1"/>
  <c r="AF99" i="9"/>
  <c r="AH99" i="9"/>
  <c r="AF46" i="9"/>
  <c r="AH46" i="9"/>
  <c r="AI46" i="9" s="1"/>
  <c r="AF94" i="9"/>
  <c r="AH94" i="9"/>
  <c r="AI94" i="9" s="1"/>
  <c r="AF91" i="9"/>
  <c r="AH91" i="9"/>
  <c r="AF147" i="9"/>
  <c r="AH147" i="9"/>
  <c r="AI147" i="9" s="1"/>
  <c r="AF95" i="9"/>
  <c r="AH95" i="9"/>
  <c r="AI95" i="9" s="1"/>
  <c r="AF131" i="9"/>
  <c r="AH131" i="9"/>
  <c r="AI131" i="9" s="1"/>
  <c r="AF47" i="9"/>
  <c r="AH47" i="9"/>
  <c r="AF77" i="9"/>
  <c r="AH77" i="9"/>
  <c r="AH90" i="9"/>
  <c r="AM90" i="9" s="1"/>
  <c r="AN90" i="9" s="1"/>
  <c r="AH27" i="9"/>
  <c r="AI27" i="9" s="1"/>
  <c r="AH36" i="9"/>
  <c r="AI36" i="9" s="1"/>
  <c r="AH166" i="9"/>
  <c r="AM166" i="9" s="1"/>
  <c r="AN166" i="9" s="1"/>
  <c r="AH13" i="9"/>
  <c r="AI13" i="9" s="1"/>
  <c r="AM129" i="9"/>
  <c r="AN129" i="9" s="1"/>
  <c r="AF171" i="9"/>
  <c r="AH171" i="9"/>
  <c r="AI171" i="9" s="1"/>
  <c r="AF16" i="9"/>
  <c r="AH16" i="9"/>
  <c r="AF112" i="9"/>
  <c r="AH112" i="9"/>
  <c r="AI112" i="9" s="1"/>
  <c r="AF155" i="9"/>
  <c r="AH155" i="9"/>
  <c r="AI155" i="9" s="1"/>
  <c r="AF28" i="9"/>
  <c r="AH28" i="9"/>
  <c r="AF176" i="9"/>
  <c r="AH176" i="9"/>
  <c r="AI176" i="9" s="1"/>
  <c r="AF86" i="9"/>
  <c r="AH86" i="9"/>
  <c r="AI86" i="9" s="1"/>
  <c r="AF157" i="9"/>
  <c r="AH157" i="9"/>
  <c r="AI157" i="9" s="1"/>
  <c r="AF62" i="9"/>
  <c r="AH62" i="9"/>
  <c r="AI62" i="9" s="1"/>
  <c r="AF141" i="9"/>
  <c r="AH141" i="9"/>
  <c r="AI141" i="9" s="1"/>
  <c r="AF67" i="9"/>
  <c r="AH67" i="9"/>
  <c r="AF102" i="9"/>
  <c r="AH102" i="9"/>
  <c r="AH179" i="9"/>
  <c r="AI179" i="9" s="1"/>
  <c r="AH148" i="9"/>
  <c r="AI148" i="9" s="1"/>
  <c r="AH150" i="9"/>
  <c r="AI150" i="9" s="1"/>
  <c r="AH173" i="9"/>
  <c r="AM173" i="9" s="1"/>
  <c r="AN173" i="9" s="1"/>
  <c r="AF163" i="9"/>
  <c r="AH163" i="9"/>
  <c r="AI163" i="9" s="1"/>
  <c r="AF117" i="9"/>
  <c r="AH117" i="9"/>
  <c r="AI117" i="9" s="1"/>
  <c r="AF151" i="9"/>
  <c r="AH151" i="9"/>
  <c r="AF160" i="9"/>
  <c r="AH160" i="9"/>
  <c r="AI160" i="9" s="1"/>
  <c r="AF14" i="9"/>
  <c r="AH14" i="9"/>
  <c r="AI14" i="9" s="1"/>
  <c r="AF61" i="9"/>
  <c r="AH61" i="9"/>
  <c r="AI61" i="9" s="1"/>
  <c r="AF51" i="9"/>
  <c r="AH51" i="9"/>
  <c r="AI51" i="9" s="1"/>
  <c r="AF23" i="9"/>
  <c r="AH23" i="9"/>
  <c r="AI23" i="9" s="1"/>
  <c r="AF168" i="9"/>
  <c r="AH168" i="9"/>
  <c r="AI168" i="9" s="1"/>
  <c r="AF158" i="9"/>
  <c r="AH158" i="9"/>
  <c r="AH75" i="9"/>
  <c r="AI75" i="9" s="1"/>
  <c r="AF75" i="9"/>
  <c r="AF80" i="9"/>
  <c r="AH80" i="9"/>
  <c r="AI80" i="9" s="1"/>
  <c r="AH156" i="9"/>
  <c r="AI156" i="9" s="1"/>
  <c r="AH116" i="9"/>
  <c r="AI116" i="9" s="1"/>
  <c r="AH104" i="9"/>
  <c r="AM104" i="9" s="1"/>
  <c r="AN104" i="9" s="1"/>
  <c r="AH180" i="9"/>
  <c r="AM180" i="9" s="1"/>
  <c r="AN180" i="9" s="1"/>
  <c r="AI164" i="9"/>
  <c r="AM164" i="9"/>
  <c r="AN164" i="9" s="1"/>
  <c r="AI71" i="9"/>
  <c r="AM71" i="9"/>
  <c r="AN71" i="9" s="1"/>
  <c r="AI170" i="9"/>
  <c r="AP26" i="9"/>
  <c r="AP73" i="9"/>
  <c r="AP25" i="9"/>
  <c r="T78" i="7"/>
  <c r="T114" i="7"/>
  <c r="T162" i="7"/>
  <c r="T63" i="7"/>
  <c r="T98" i="7"/>
  <c r="T58" i="7"/>
  <c r="T76" i="7"/>
  <c r="T127" i="7"/>
  <c r="T113" i="7"/>
  <c r="T16" i="7"/>
  <c r="T43" i="7"/>
  <c r="T73" i="7"/>
  <c r="T91" i="7"/>
  <c r="T144" i="7"/>
  <c r="T100" i="7"/>
  <c r="T112" i="7"/>
  <c r="T152" i="7"/>
  <c r="T137" i="7"/>
  <c r="T88" i="7"/>
  <c r="T9" i="7"/>
  <c r="T90" i="7"/>
  <c r="T96" i="7"/>
  <c r="T143" i="7"/>
  <c r="T24" i="7"/>
  <c r="T111" i="7"/>
  <c r="T153" i="7"/>
  <c r="T47" i="7"/>
  <c r="T122" i="7"/>
  <c r="T87" i="7"/>
  <c r="T164" i="7"/>
  <c r="T28" i="7"/>
  <c r="T32" i="7"/>
  <c r="T172" i="7"/>
  <c r="T124" i="7"/>
  <c r="T89" i="7"/>
  <c r="T146" i="7"/>
  <c r="T159" i="7"/>
  <c r="T97" i="7"/>
  <c r="T120" i="7"/>
  <c r="T71" i="7"/>
  <c r="T48" i="7"/>
  <c r="T50" i="7"/>
  <c r="T175" i="7"/>
  <c r="T52" i="7"/>
  <c r="T109" i="7"/>
  <c r="T176" i="7"/>
  <c r="T27" i="7"/>
  <c r="T154" i="7"/>
  <c r="T179" i="7"/>
  <c r="T11" i="7"/>
  <c r="T82" i="7"/>
  <c r="T136" i="7"/>
  <c r="T161" i="7"/>
  <c r="T19" i="7"/>
  <c r="R7" i="7"/>
  <c r="T86" i="7"/>
  <c r="T18" i="7"/>
  <c r="T39" i="7"/>
  <c r="T15" i="7"/>
  <c r="T103" i="7"/>
  <c r="T92" i="7"/>
  <c r="T42" i="7"/>
  <c r="T10" i="7"/>
  <c r="T133" i="7"/>
  <c r="T64" i="7"/>
  <c r="T107" i="7"/>
  <c r="T183" i="7"/>
  <c r="T49" i="7"/>
  <c r="T156" i="7"/>
  <c r="T106" i="7"/>
  <c r="T180" i="7"/>
  <c r="T57" i="7"/>
  <c r="T31" i="7"/>
  <c r="T108" i="7"/>
  <c r="T168" i="7"/>
  <c r="T147" i="7"/>
  <c r="T55" i="7"/>
  <c r="T95" i="7"/>
  <c r="T26" i="7"/>
  <c r="T167" i="7"/>
  <c r="T177" i="7"/>
  <c r="T138" i="7"/>
  <c r="T23" i="7"/>
  <c r="T74" i="7"/>
  <c r="T130" i="7"/>
  <c r="T80" i="7"/>
  <c r="T36" i="7"/>
  <c r="T12" i="7"/>
  <c r="T117" i="7"/>
  <c r="T135" i="7"/>
  <c r="T132" i="7"/>
  <c r="T141" i="7"/>
  <c r="T34" i="7"/>
  <c r="T151" i="7"/>
  <c r="T169" i="7"/>
  <c r="AI135" i="9" l="1"/>
  <c r="AM85" i="9"/>
  <c r="AM69" i="9"/>
  <c r="AN69" i="9" s="1"/>
  <c r="AM171" i="9"/>
  <c r="AN171" i="9" s="1"/>
  <c r="AI73" i="9"/>
  <c r="AM48" i="9"/>
  <c r="AN48" i="9" s="1"/>
  <c r="AM125" i="9"/>
  <c r="AN125" i="9" s="1"/>
  <c r="AM89" i="9"/>
  <c r="AN89" i="9" s="1"/>
  <c r="AI133" i="9"/>
  <c r="AM18" i="9"/>
  <c r="AN18" i="9" s="1"/>
  <c r="AP143" i="9"/>
  <c r="AV143" i="9" s="1"/>
  <c r="AW143" i="9" s="1"/>
  <c r="AI143" i="9"/>
  <c r="AM50" i="9"/>
  <c r="AN50" i="9" s="1"/>
  <c r="AM175" i="9"/>
  <c r="AN175" i="9" s="1"/>
  <c r="AM108" i="9"/>
  <c r="AN108" i="9" s="1"/>
  <c r="AI120" i="9"/>
  <c r="AM162" i="9"/>
  <c r="AN162" i="9" s="1"/>
  <c r="AP97" i="9"/>
  <c r="AQ97" i="9" s="1"/>
  <c r="AI68" i="9"/>
  <c r="AM64" i="9"/>
  <c r="AN64" i="9" s="1"/>
  <c r="AM174" i="9"/>
  <c r="AN174" i="9" s="1"/>
  <c r="AM123" i="9"/>
  <c r="AN123" i="9" s="1"/>
  <c r="AI97" i="9"/>
  <c r="AP81" i="9"/>
  <c r="AQ81" i="9" s="1"/>
  <c r="AM122" i="9"/>
  <c r="AN122" i="9" s="1"/>
  <c r="AP65" i="9"/>
  <c r="AQ65" i="9" s="1"/>
  <c r="AM29" i="9"/>
  <c r="AN29" i="9" s="1"/>
  <c r="AM98" i="9"/>
  <c r="AN98" i="9" s="1"/>
  <c r="AM40" i="9"/>
  <c r="AN40" i="9" s="1"/>
  <c r="AM79" i="9"/>
  <c r="AN79" i="9" s="1"/>
  <c r="AI128" i="9"/>
  <c r="AI72" i="9"/>
  <c r="AI81" i="9"/>
  <c r="AM172" i="9"/>
  <c r="AN172" i="9" s="1"/>
  <c r="AM60" i="9"/>
  <c r="AN60" i="9" s="1"/>
  <c r="AM186" i="9"/>
  <c r="AN186" i="9" s="1"/>
  <c r="AI34" i="9"/>
  <c r="AM114" i="9"/>
  <c r="AN114" i="9" s="1"/>
  <c r="AI74" i="9"/>
  <c r="AM161" i="9"/>
  <c r="AN161" i="9" s="1"/>
  <c r="AM130" i="9"/>
  <c r="AN130" i="9" s="1"/>
  <c r="AM41" i="9"/>
  <c r="AM127" i="9"/>
  <c r="AI65" i="9"/>
  <c r="AI182" i="9"/>
  <c r="AI42" i="9"/>
  <c r="AM83" i="9"/>
  <c r="AN83" i="9" s="1"/>
  <c r="AM167" i="9"/>
  <c r="AN167" i="9" s="1"/>
  <c r="AM105" i="9"/>
  <c r="AM49" i="9"/>
  <c r="AN49" i="9" s="1"/>
  <c r="AM17" i="9"/>
  <c r="AN17" i="9" s="1"/>
  <c r="AI152" i="9"/>
  <c r="AP152" i="9"/>
  <c r="AS152" i="9" s="1"/>
  <c r="AT152" i="9" s="1"/>
  <c r="AM179" i="9"/>
  <c r="AN179" i="9" s="1"/>
  <c r="AM76" i="9"/>
  <c r="AN76" i="9" s="1"/>
  <c r="AI66" i="9"/>
  <c r="AM87" i="9"/>
  <c r="AN87" i="9" s="1"/>
  <c r="AP33" i="9"/>
  <c r="AS33" i="9" s="1"/>
  <c r="AM45" i="9"/>
  <c r="AM44" i="9"/>
  <c r="AN44" i="9" s="1"/>
  <c r="AI21" i="9"/>
  <c r="AI180" i="9"/>
  <c r="AI144" i="9"/>
  <c r="AM88" i="9"/>
  <c r="AN88" i="9" s="1"/>
  <c r="AP37" i="9"/>
  <c r="AS37" i="9" s="1"/>
  <c r="AT37" i="9" s="1"/>
  <c r="AI104" i="9"/>
  <c r="AM177" i="9"/>
  <c r="AN177" i="9" s="1"/>
  <c r="AP146" i="9"/>
  <c r="AQ146" i="9" s="1"/>
  <c r="AP24" i="9"/>
  <c r="AQ24" i="9" s="1"/>
  <c r="AM109" i="9"/>
  <c r="AN109" i="9" s="1"/>
  <c r="AI153" i="9"/>
  <c r="AI90" i="9"/>
  <c r="AP70" i="9"/>
  <c r="AQ70" i="9" s="1"/>
  <c r="AM96" i="9"/>
  <c r="AN96" i="9" s="1"/>
  <c r="AM185" i="9"/>
  <c r="AP69" i="9"/>
  <c r="AV69" i="9" s="1"/>
  <c r="AW69" i="9" s="1"/>
  <c r="AM55" i="9"/>
  <c r="AN55" i="9" s="1"/>
  <c r="AM142" i="9"/>
  <c r="AM138" i="9"/>
  <c r="AN138" i="9" s="1"/>
  <c r="AM27" i="9"/>
  <c r="AN27" i="9" s="1"/>
  <c r="AM46" i="9"/>
  <c r="AN46" i="9" s="1"/>
  <c r="AM15" i="9"/>
  <c r="AN15" i="9" s="1"/>
  <c r="AM103" i="9"/>
  <c r="AM95" i="9"/>
  <c r="AN95" i="9" s="1"/>
  <c r="AM106" i="9"/>
  <c r="AM38" i="9"/>
  <c r="AN38" i="9" s="1"/>
  <c r="AI82" i="9"/>
  <c r="AM54" i="9"/>
  <c r="AN54" i="9" s="1"/>
  <c r="AM19" i="9"/>
  <c r="AN19" i="9" s="1"/>
  <c r="AP169" i="9"/>
  <c r="AQ169" i="9" s="1"/>
  <c r="AM101" i="9"/>
  <c r="AN101" i="9" s="1"/>
  <c r="AM43" i="9"/>
  <c r="AN43" i="9" s="1"/>
  <c r="AM93" i="9"/>
  <c r="AN93" i="9" s="1"/>
  <c r="AM165" i="9"/>
  <c r="AM35" i="9"/>
  <c r="AN35" i="9" s="1"/>
  <c r="AM63" i="9"/>
  <c r="AN63" i="9" s="1"/>
  <c r="AM59" i="9"/>
  <c r="AN59" i="9" s="1"/>
  <c r="AM53" i="9"/>
  <c r="AN53" i="9" s="1"/>
  <c r="AI173" i="9"/>
  <c r="AI166" i="9"/>
  <c r="AM131" i="9"/>
  <c r="AM137" i="9"/>
  <c r="AP178" i="9"/>
  <c r="AV178" i="9" s="1"/>
  <c r="AW178" i="9" s="1"/>
  <c r="AI178" i="9"/>
  <c r="AM75" i="9"/>
  <c r="AN75" i="9" s="1"/>
  <c r="AM51" i="9"/>
  <c r="AN51" i="9" s="1"/>
  <c r="AM160" i="9"/>
  <c r="AN160" i="9" s="1"/>
  <c r="AM136" i="9"/>
  <c r="AN136" i="9" s="1"/>
  <c r="AM147" i="9"/>
  <c r="AM126" i="9"/>
  <c r="AN126" i="9" s="1"/>
  <c r="AM13" i="9"/>
  <c r="AN13" i="9" s="1"/>
  <c r="AM14" i="9"/>
  <c r="AP14" i="9" s="1"/>
  <c r="AM119" i="9"/>
  <c r="AM36" i="9"/>
  <c r="AN36" i="9" s="1"/>
  <c r="AM181" i="9"/>
  <c r="AM154" i="9"/>
  <c r="AI154" i="9"/>
  <c r="AI58" i="9"/>
  <c r="AM58" i="9"/>
  <c r="AM113" i="9"/>
  <c r="AM39" i="9"/>
  <c r="AI39" i="9"/>
  <c r="AM184" i="9"/>
  <c r="AM107" i="9"/>
  <c r="AN107" i="9" s="1"/>
  <c r="AM94" i="9"/>
  <c r="AM115" i="9"/>
  <c r="AN115" i="9" s="1"/>
  <c r="AM149" i="9"/>
  <c r="AP129" i="9"/>
  <c r="AQ129" i="9" s="1"/>
  <c r="AM22" i="9"/>
  <c r="AN22" i="9" s="1"/>
  <c r="AM124" i="9"/>
  <c r="AN124" i="9" s="1"/>
  <c r="AM159" i="9"/>
  <c r="AI159" i="9"/>
  <c r="AM57" i="9"/>
  <c r="AI57" i="9"/>
  <c r="AM100" i="9"/>
  <c r="AM134" i="9"/>
  <c r="AM28" i="9"/>
  <c r="AI28" i="9"/>
  <c r="AM47" i="9"/>
  <c r="AI47" i="9"/>
  <c r="AM140" i="9"/>
  <c r="AN140" i="9" s="1"/>
  <c r="AM145" i="9"/>
  <c r="AN145" i="9" s="1"/>
  <c r="AM116" i="9"/>
  <c r="AN116" i="9" s="1"/>
  <c r="AM102" i="9"/>
  <c r="AI102" i="9"/>
  <c r="AM84" i="9"/>
  <c r="AM86" i="9"/>
  <c r="AH9" i="9"/>
  <c r="AH8" i="9" s="1"/>
  <c r="AI91" i="9"/>
  <c r="AM91" i="9"/>
  <c r="AM168" i="9"/>
  <c r="AM62" i="9"/>
  <c r="AM187" i="9"/>
  <c r="AM139" i="9"/>
  <c r="AM92" i="9"/>
  <c r="AI92" i="9"/>
  <c r="AM110" i="9"/>
  <c r="AI110" i="9"/>
  <c r="AM20" i="9"/>
  <c r="AM163" i="9"/>
  <c r="AM183" i="9"/>
  <c r="AI183" i="9"/>
  <c r="AM156" i="9"/>
  <c r="AN156" i="9" s="1"/>
  <c r="AM52" i="9"/>
  <c r="AN52" i="9" s="1"/>
  <c r="AI67" i="9"/>
  <c r="AM67" i="9"/>
  <c r="AM121" i="9"/>
  <c r="AM157" i="9"/>
  <c r="AM31" i="9"/>
  <c r="AM56" i="9"/>
  <c r="AN56" i="9" s="1"/>
  <c r="AM150" i="9"/>
  <c r="AN150" i="9" s="1"/>
  <c r="AM78" i="9"/>
  <c r="AF9" i="9"/>
  <c r="AM30" i="9"/>
  <c r="AM132" i="9"/>
  <c r="AM23" i="9"/>
  <c r="AM176" i="9"/>
  <c r="AP171" i="9"/>
  <c r="AV171" i="9" s="1"/>
  <c r="AW171" i="9" s="1"/>
  <c r="AM148" i="9"/>
  <c r="AN148" i="9" s="1"/>
  <c r="AN85" i="9"/>
  <c r="AP85" i="9"/>
  <c r="AM117" i="9"/>
  <c r="AM158" i="9"/>
  <c r="AI158" i="9"/>
  <c r="AM141" i="9"/>
  <c r="AM111" i="9"/>
  <c r="AI111" i="9"/>
  <c r="AI32" i="9"/>
  <c r="AM32" i="9"/>
  <c r="AM80" i="9"/>
  <c r="AM61" i="9"/>
  <c r="AI151" i="9"/>
  <c r="AM151" i="9"/>
  <c r="AM16" i="9"/>
  <c r="AI16" i="9"/>
  <c r="AI77" i="9"/>
  <c r="AM77" i="9"/>
  <c r="AI99" i="9"/>
  <c r="AM99" i="9"/>
  <c r="AM118" i="9"/>
  <c r="AM112" i="9"/>
  <c r="AM155" i="9"/>
  <c r="AQ73" i="9"/>
  <c r="AV73" i="9"/>
  <c r="AW73" i="9" s="1"/>
  <c r="AQ26" i="9"/>
  <c r="AV26" i="9"/>
  <c r="AW26" i="9" s="1"/>
  <c r="AV65" i="9"/>
  <c r="AW65" i="9" s="1"/>
  <c r="AQ25" i="9"/>
  <c r="AV25" i="9"/>
  <c r="AW25" i="9" s="1"/>
  <c r="AP170" i="9"/>
  <c r="AP133" i="9"/>
  <c r="AP135" i="9"/>
  <c r="AP48" i="9"/>
  <c r="AP153" i="9"/>
  <c r="AP173" i="9"/>
  <c r="AP74" i="9"/>
  <c r="AP90" i="9"/>
  <c r="AP164" i="9"/>
  <c r="AP72" i="9"/>
  <c r="AP21" i="9"/>
  <c r="AP180" i="9"/>
  <c r="AP166" i="9"/>
  <c r="AP42" i="9"/>
  <c r="AP125" i="9"/>
  <c r="AP82" i="9"/>
  <c r="AP128" i="9"/>
  <c r="AP144" i="9"/>
  <c r="AP50" i="9"/>
  <c r="AP120" i="9"/>
  <c r="AP68" i="9"/>
  <c r="AP71" i="9"/>
  <c r="AP66" i="9"/>
  <c r="AP104" i="9"/>
  <c r="AP182" i="9"/>
  <c r="AP34" i="9"/>
  <c r="T7" i="7"/>
  <c r="AQ143" i="9" l="1"/>
  <c r="AP89" i="9"/>
  <c r="AQ89" i="9" s="1"/>
  <c r="AP18" i="9"/>
  <c r="AV18" i="9" s="1"/>
  <c r="AW18" i="9" s="1"/>
  <c r="AP174" i="9"/>
  <c r="AV174" i="9" s="1"/>
  <c r="AW174" i="9" s="1"/>
  <c r="AV97" i="9"/>
  <c r="AW97" i="9" s="1"/>
  <c r="AP175" i="9"/>
  <c r="AQ175" i="9" s="1"/>
  <c r="AP79" i="9"/>
  <c r="AQ79" i="9" s="1"/>
  <c r="AP162" i="9"/>
  <c r="AQ162" i="9" s="1"/>
  <c r="AP122" i="9"/>
  <c r="AP108" i="9"/>
  <c r="AQ108" i="9" s="1"/>
  <c r="AP64" i="9"/>
  <c r="AV64" i="9" s="1"/>
  <c r="AW64" i="9" s="1"/>
  <c r="AP29" i="9"/>
  <c r="AQ29" i="9" s="1"/>
  <c r="AP123" i="9"/>
  <c r="AQ123" i="9" s="1"/>
  <c r="AQ69" i="9"/>
  <c r="AP114" i="9"/>
  <c r="AQ114" i="9" s="1"/>
  <c r="AV81" i="9"/>
  <c r="AW81" i="9" s="1"/>
  <c r="AP40" i="9"/>
  <c r="AQ40" i="9" s="1"/>
  <c r="AP44" i="9"/>
  <c r="AQ44" i="9" s="1"/>
  <c r="AP98" i="9"/>
  <c r="AQ98" i="9" s="1"/>
  <c r="AQ152" i="9"/>
  <c r="AP186" i="9"/>
  <c r="AQ186" i="9" s="1"/>
  <c r="AP161" i="9"/>
  <c r="AQ161" i="9" s="1"/>
  <c r="AP167" i="9"/>
  <c r="AQ167" i="9" s="1"/>
  <c r="AP17" i="9"/>
  <c r="AQ17" i="9" s="1"/>
  <c r="AP172" i="9"/>
  <c r="AQ172" i="9" s="1"/>
  <c r="AP19" i="9"/>
  <c r="AQ19" i="9" s="1"/>
  <c r="AP60" i="9"/>
  <c r="AS60" i="9" s="1"/>
  <c r="AT60" i="9" s="1"/>
  <c r="AP107" i="9"/>
  <c r="AS107" i="9" s="1"/>
  <c r="AT107" i="9" s="1"/>
  <c r="AP130" i="9"/>
  <c r="AP177" i="9"/>
  <c r="AQ177" i="9" s="1"/>
  <c r="AN127" i="9"/>
  <c r="AP127" i="9"/>
  <c r="AP83" i="9"/>
  <c r="AV83" i="9" s="1"/>
  <c r="AW83" i="9" s="1"/>
  <c r="AV24" i="9"/>
  <c r="AW24" i="9" s="1"/>
  <c r="AN41" i="9"/>
  <c r="AP41" i="9"/>
  <c r="AP179" i="9"/>
  <c r="AQ179" i="9" s="1"/>
  <c r="AP96" i="9"/>
  <c r="AQ96" i="9" s="1"/>
  <c r="AV70" i="9"/>
  <c r="AW70" i="9" s="1"/>
  <c r="AV146" i="9"/>
  <c r="AW146" i="9" s="1"/>
  <c r="AQ33" i="9"/>
  <c r="AN105" i="9"/>
  <c r="AP105" i="9"/>
  <c r="AQ18" i="9"/>
  <c r="AP49" i="9"/>
  <c r="AQ49" i="9" s="1"/>
  <c r="AP76" i="9"/>
  <c r="AQ76" i="9" s="1"/>
  <c r="AQ178" i="9"/>
  <c r="AP101" i="9"/>
  <c r="AQ101" i="9" s="1"/>
  <c r="AQ37" i="9"/>
  <c r="AP88" i="9"/>
  <c r="AQ88" i="9" s="1"/>
  <c r="AP87" i="9"/>
  <c r="AQ87" i="9" s="1"/>
  <c r="AN45" i="9"/>
  <c r="AP45" i="9"/>
  <c r="AP53" i="9"/>
  <c r="AQ53" i="9" s="1"/>
  <c r="AQ171" i="9"/>
  <c r="AP46" i="9"/>
  <c r="AQ46" i="9" s="1"/>
  <c r="AP43" i="9"/>
  <c r="AQ43" i="9" s="1"/>
  <c r="AP126" i="9"/>
  <c r="AV126" i="9" s="1"/>
  <c r="AW126" i="9" s="1"/>
  <c r="AP109" i="9"/>
  <c r="AS109" i="9" s="1"/>
  <c r="AT109" i="9" s="1"/>
  <c r="AN185" i="9"/>
  <c r="AP185" i="9"/>
  <c r="AP15" i="9"/>
  <c r="AQ15" i="9" s="1"/>
  <c r="AP138" i="9"/>
  <c r="AQ138" i="9" s="1"/>
  <c r="AP38" i="9"/>
  <c r="AS38" i="9" s="1"/>
  <c r="AT38" i="9" s="1"/>
  <c r="AV129" i="9"/>
  <c r="AW129" i="9" s="1"/>
  <c r="AP27" i="9"/>
  <c r="AS27" i="9" s="1"/>
  <c r="AT27" i="9" s="1"/>
  <c r="AP93" i="9"/>
  <c r="AV93" i="9" s="1"/>
  <c r="AW93" i="9" s="1"/>
  <c r="AN106" i="9"/>
  <c r="AP106" i="9"/>
  <c r="AP95" i="9"/>
  <c r="AN142" i="9"/>
  <c r="AP142" i="9"/>
  <c r="AN103" i="9"/>
  <c r="AP103" i="9"/>
  <c r="AP148" i="9"/>
  <c r="AQ148" i="9" s="1"/>
  <c r="AP55" i="9"/>
  <c r="AS55" i="9" s="1"/>
  <c r="AT55" i="9" s="1"/>
  <c r="AP36" i="9"/>
  <c r="AQ36" i="9" s="1"/>
  <c r="AP54" i="9"/>
  <c r="AQ54" i="9" s="1"/>
  <c r="AV169" i="9"/>
  <c r="AW169" i="9" s="1"/>
  <c r="AN165" i="9"/>
  <c r="AP165" i="9"/>
  <c r="AP136" i="9"/>
  <c r="AQ136" i="9" s="1"/>
  <c r="AP22" i="9"/>
  <c r="AQ22" i="9" s="1"/>
  <c r="AP35" i="9"/>
  <c r="AP59" i="9"/>
  <c r="AQ59" i="9" s="1"/>
  <c r="AP63" i="9"/>
  <c r="AP140" i="9"/>
  <c r="AQ140" i="9" s="1"/>
  <c r="AN14" i="9"/>
  <c r="AP56" i="9"/>
  <c r="AS56" i="9" s="1"/>
  <c r="AT56" i="9" s="1"/>
  <c r="AP75" i="9"/>
  <c r="AQ75" i="9" s="1"/>
  <c r="AP52" i="9"/>
  <c r="AQ52" i="9" s="1"/>
  <c r="AP51" i="9"/>
  <c r="AQ51" i="9" s="1"/>
  <c r="AP13" i="9"/>
  <c r="AV13" i="9" s="1"/>
  <c r="AW13" i="9" s="1"/>
  <c r="AN137" i="9"/>
  <c r="AP137" i="9"/>
  <c r="AN131" i="9"/>
  <c r="AP131" i="9"/>
  <c r="AP150" i="9"/>
  <c r="AQ150" i="9" s="1"/>
  <c r="AP156" i="9"/>
  <c r="AV156" i="9" s="1"/>
  <c r="AW156" i="9" s="1"/>
  <c r="AP160" i="9"/>
  <c r="AV160" i="9" s="1"/>
  <c r="AW160" i="9" s="1"/>
  <c r="AN147" i="9"/>
  <c r="AP147" i="9"/>
  <c r="AM9" i="9"/>
  <c r="AM8" i="9" s="1"/>
  <c r="AN57" i="9"/>
  <c r="AP57" i="9"/>
  <c r="AN113" i="9"/>
  <c r="AP113" i="9"/>
  <c r="AN94" i="9"/>
  <c r="AP94" i="9"/>
  <c r="AN58" i="9"/>
  <c r="AP58" i="9"/>
  <c r="AN159" i="9"/>
  <c r="AP159" i="9"/>
  <c r="AP124" i="9"/>
  <c r="AV124" i="9" s="1"/>
  <c r="AW124" i="9" s="1"/>
  <c r="AN154" i="9"/>
  <c r="AP154" i="9"/>
  <c r="AP145" i="9"/>
  <c r="AQ145" i="9" s="1"/>
  <c r="AP115" i="9"/>
  <c r="AN181" i="9"/>
  <c r="AP181" i="9"/>
  <c r="AN184" i="9"/>
  <c r="AP184" i="9"/>
  <c r="AI9" i="9"/>
  <c r="AN149" i="9"/>
  <c r="AP149" i="9"/>
  <c r="AN39" i="9"/>
  <c r="AP39" i="9"/>
  <c r="AN119" i="9"/>
  <c r="AP119" i="9"/>
  <c r="AN118" i="9"/>
  <c r="AP118" i="9"/>
  <c r="AN78" i="9"/>
  <c r="AP78" i="9"/>
  <c r="AN139" i="9"/>
  <c r="AP139" i="9"/>
  <c r="AP116" i="9"/>
  <c r="AQ116" i="9" s="1"/>
  <c r="AN99" i="9"/>
  <c r="AP99" i="9"/>
  <c r="AN176" i="9"/>
  <c r="AP176" i="9"/>
  <c r="AN121" i="9"/>
  <c r="AP121" i="9"/>
  <c r="AN20" i="9"/>
  <c r="AP20" i="9"/>
  <c r="AN187" i="9"/>
  <c r="AP187" i="9"/>
  <c r="AN47" i="9"/>
  <c r="AP47" i="9"/>
  <c r="AN163" i="9"/>
  <c r="AP163" i="9"/>
  <c r="AN61" i="9"/>
  <c r="AP61" i="9"/>
  <c r="AN158" i="9"/>
  <c r="AP158" i="9"/>
  <c r="AN23" i="9"/>
  <c r="AP23" i="9"/>
  <c r="AN102" i="9"/>
  <c r="AP102" i="9"/>
  <c r="AN157" i="9"/>
  <c r="AP157" i="9"/>
  <c r="AN91" i="9"/>
  <c r="AP91" i="9"/>
  <c r="AN117" i="9"/>
  <c r="AP117" i="9"/>
  <c r="AQ14" i="9"/>
  <c r="AV14" i="9"/>
  <c r="AW14" i="9" s="1"/>
  <c r="AN28" i="9"/>
  <c r="AP28" i="9"/>
  <c r="AN32" i="9"/>
  <c r="AP32" i="9"/>
  <c r="AQ85" i="9"/>
  <c r="AV85" i="9"/>
  <c r="AW85" i="9" s="1"/>
  <c r="AN30" i="9"/>
  <c r="AP30" i="9"/>
  <c r="AN62" i="9"/>
  <c r="AP62" i="9"/>
  <c r="AN84" i="9"/>
  <c r="AP84" i="9"/>
  <c r="AN134" i="9"/>
  <c r="AP134" i="9"/>
  <c r="AN80" i="9"/>
  <c r="AP80" i="9"/>
  <c r="AN86" i="9"/>
  <c r="AP86" i="9"/>
  <c r="AN31" i="9"/>
  <c r="AP31" i="9"/>
  <c r="AN110" i="9"/>
  <c r="AP110" i="9"/>
  <c r="AN168" i="9"/>
  <c r="AP168" i="9"/>
  <c r="AN155" i="9"/>
  <c r="AP155" i="9"/>
  <c r="AN16" i="9"/>
  <c r="AP16" i="9"/>
  <c r="AV89" i="9"/>
  <c r="AW89" i="9" s="1"/>
  <c r="AN67" i="9"/>
  <c r="AP67" i="9"/>
  <c r="AN141" i="9"/>
  <c r="AP141" i="9"/>
  <c r="AT33" i="9"/>
  <c r="AV33" i="9"/>
  <c r="AW33" i="9" s="1"/>
  <c r="AN77" i="9"/>
  <c r="AP77" i="9"/>
  <c r="AN132" i="9"/>
  <c r="AP132" i="9"/>
  <c r="AN112" i="9"/>
  <c r="AP112" i="9"/>
  <c r="AN151" i="9"/>
  <c r="AP151" i="9"/>
  <c r="AN111" i="9"/>
  <c r="AP111" i="9"/>
  <c r="AN183" i="9"/>
  <c r="AP183" i="9"/>
  <c r="AN92" i="9"/>
  <c r="AP92" i="9"/>
  <c r="AN100" i="9"/>
  <c r="AP100" i="9"/>
  <c r="BA9" i="9"/>
  <c r="AV37" i="9"/>
  <c r="AW37" i="9" s="1"/>
  <c r="AQ50" i="9"/>
  <c r="AV50" i="9"/>
  <c r="AW50" i="9" s="1"/>
  <c r="AQ173" i="9"/>
  <c r="AV173" i="9"/>
  <c r="AW173" i="9" s="1"/>
  <c r="AQ135" i="9"/>
  <c r="AV135" i="9"/>
  <c r="AW135" i="9" s="1"/>
  <c r="AQ120" i="9"/>
  <c r="AV120" i="9"/>
  <c r="AW120" i="9" s="1"/>
  <c r="AQ66" i="9"/>
  <c r="AV66" i="9"/>
  <c r="AW66" i="9" s="1"/>
  <c r="AQ180" i="9"/>
  <c r="AV180" i="9"/>
  <c r="AW180" i="9" s="1"/>
  <c r="AQ144" i="9"/>
  <c r="AV144" i="9"/>
  <c r="AW144" i="9" s="1"/>
  <c r="AQ166" i="9"/>
  <c r="AV166" i="9"/>
  <c r="AW166" i="9" s="1"/>
  <c r="AQ72" i="9"/>
  <c r="AV72" i="9"/>
  <c r="AW72" i="9" s="1"/>
  <c r="AQ128" i="9"/>
  <c r="AV128" i="9"/>
  <c r="AW128" i="9" s="1"/>
  <c r="AQ74" i="9"/>
  <c r="AV74" i="9"/>
  <c r="AW74" i="9" s="1"/>
  <c r="AQ82" i="9"/>
  <c r="AV82" i="9"/>
  <c r="AW82" i="9" s="1"/>
  <c r="AQ133" i="9"/>
  <c r="AV133" i="9"/>
  <c r="AW133" i="9" s="1"/>
  <c r="AQ71" i="9"/>
  <c r="AV71" i="9"/>
  <c r="AW71" i="9" s="1"/>
  <c r="AQ174" i="9"/>
  <c r="AQ122" i="9"/>
  <c r="AV122" i="9"/>
  <c r="AW122" i="9" s="1"/>
  <c r="AQ21" i="9"/>
  <c r="AV21" i="9"/>
  <c r="AW21" i="9" s="1"/>
  <c r="AQ164" i="9"/>
  <c r="AV164" i="9"/>
  <c r="AW164" i="9" s="1"/>
  <c r="AQ153" i="9"/>
  <c r="AV153" i="9"/>
  <c r="AW153" i="9" s="1"/>
  <c r="AQ68" i="9"/>
  <c r="AV68" i="9"/>
  <c r="AW68" i="9" s="1"/>
  <c r="AQ125" i="9"/>
  <c r="AV125" i="9"/>
  <c r="AW125" i="9" s="1"/>
  <c r="AQ42" i="9"/>
  <c r="AV42" i="9"/>
  <c r="AW42" i="9" s="1"/>
  <c r="AQ90" i="9"/>
  <c r="AV90" i="9"/>
  <c r="AW90" i="9" s="1"/>
  <c r="AQ48" i="9"/>
  <c r="AV48" i="9"/>
  <c r="AW48" i="9" s="1"/>
  <c r="AQ170" i="9"/>
  <c r="AV170" i="9"/>
  <c r="AW170" i="9" s="1"/>
  <c r="AV152" i="9"/>
  <c r="AW152" i="9" s="1"/>
  <c r="AQ182" i="9"/>
  <c r="AS182" i="9"/>
  <c r="AT182" i="9" s="1"/>
  <c r="AQ104" i="9"/>
  <c r="AS104" i="9"/>
  <c r="AT104" i="9" s="1"/>
  <c r="AS34" i="9"/>
  <c r="AT34" i="9" s="1"/>
  <c r="AQ34" i="9"/>
  <c r="AV162" i="9" l="1"/>
  <c r="AW162" i="9" s="1"/>
  <c r="AQ60" i="9"/>
  <c r="AQ64" i="9"/>
  <c r="AS79" i="9"/>
  <c r="AT79" i="9" s="1"/>
  <c r="AS108" i="9"/>
  <c r="AT108" i="9" s="1"/>
  <c r="AV123" i="9"/>
  <c r="AW123" i="9" s="1"/>
  <c r="AV175" i="9"/>
  <c r="AW175" i="9" s="1"/>
  <c r="AS29" i="9"/>
  <c r="AT29" i="9" s="1"/>
  <c r="AV114" i="9"/>
  <c r="AW114" i="9" s="1"/>
  <c r="AQ38" i="9"/>
  <c r="AV172" i="9"/>
  <c r="AW172" i="9" s="1"/>
  <c r="AS40" i="9"/>
  <c r="AT40" i="9" s="1"/>
  <c r="AS76" i="9"/>
  <c r="AT76" i="9" s="1"/>
  <c r="AV19" i="9"/>
  <c r="AW19" i="9" s="1"/>
  <c r="AV43" i="9"/>
  <c r="AW43" i="9" s="1"/>
  <c r="AQ126" i="9"/>
  <c r="AV177" i="9"/>
  <c r="AW177" i="9" s="1"/>
  <c r="AV161" i="9"/>
  <c r="AW161" i="9" s="1"/>
  <c r="AV44" i="9"/>
  <c r="AW44" i="9" s="1"/>
  <c r="AV186" i="9"/>
  <c r="AW186" i="9" s="1"/>
  <c r="AV96" i="9"/>
  <c r="AW96" i="9" s="1"/>
  <c r="AQ109" i="9"/>
  <c r="AV98" i="9"/>
  <c r="AW98" i="9" s="1"/>
  <c r="AS59" i="9"/>
  <c r="AT59" i="9" s="1"/>
  <c r="AV167" i="9"/>
  <c r="AW167" i="9" s="1"/>
  <c r="AV17" i="9"/>
  <c r="AW17" i="9" s="1"/>
  <c r="AV53" i="9"/>
  <c r="AW53" i="9" s="1"/>
  <c r="AQ107" i="9"/>
  <c r="AV87" i="9"/>
  <c r="AW87" i="9" s="1"/>
  <c r="AQ83" i="9"/>
  <c r="AV130" i="9"/>
  <c r="AW130" i="9" s="1"/>
  <c r="AQ130" i="9"/>
  <c r="AV49" i="9"/>
  <c r="AW49" i="9" s="1"/>
  <c r="AV179" i="9"/>
  <c r="AW179" i="9" s="1"/>
  <c r="AV41" i="9"/>
  <c r="AW41" i="9" s="1"/>
  <c r="AQ41" i="9"/>
  <c r="AQ127" i="9"/>
  <c r="AV127" i="9"/>
  <c r="AW127" i="9" s="1"/>
  <c r="AV55" i="9"/>
  <c r="AW55" i="9" s="1"/>
  <c r="AQ105" i="9"/>
  <c r="AS105" i="9"/>
  <c r="AT105" i="9" s="1"/>
  <c r="AV101" i="9"/>
  <c r="AW101" i="9" s="1"/>
  <c r="AV45" i="9"/>
  <c r="AW45" i="9" s="1"/>
  <c r="AQ45" i="9"/>
  <c r="AV88" i="9"/>
  <c r="AW88" i="9" s="1"/>
  <c r="AV138" i="9"/>
  <c r="AW138" i="9" s="1"/>
  <c r="AV46" i="9"/>
  <c r="AW46" i="9" s="1"/>
  <c r="AS150" i="9"/>
  <c r="AT150" i="9" s="1"/>
  <c r="AV15" i="9"/>
  <c r="AW15" i="9" s="1"/>
  <c r="AV148" i="9"/>
  <c r="AW148" i="9" s="1"/>
  <c r="AQ160" i="9"/>
  <c r="AQ27" i="9"/>
  <c r="AV51" i="9"/>
  <c r="AW51" i="9" s="1"/>
  <c r="AQ185" i="9"/>
  <c r="AV185" i="9"/>
  <c r="AW185" i="9" s="1"/>
  <c r="AQ93" i="9"/>
  <c r="AQ55" i="9"/>
  <c r="AV142" i="9"/>
  <c r="AW142" i="9" s="1"/>
  <c r="AQ142" i="9"/>
  <c r="AV95" i="9"/>
  <c r="AW95" i="9" s="1"/>
  <c r="AQ95" i="9"/>
  <c r="AS36" i="9"/>
  <c r="AT36" i="9" s="1"/>
  <c r="AQ106" i="9"/>
  <c r="AS106" i="9"/>
  <c r="AV54" i="9"/>
  <c r="AW54" i="9" s="1"/>
  <c r="AQ103" i="9"/>
  <c r="AV103" i="9"/>
  <c r="AW103" i="9" s="1"/>
  <c r="AQ165" i="9"/>
  <c r="AV165" i="9"/>
  <c r="AW165" i="9" s="1"/>
  <c r="AV136" i="9"/>
  <c r="AW136" i="9" s="1"/>
  <c r="AQ63" i="9"/>
  <c r="AV63" i="9"/>
  <c r="AW63" i="9" s="1"/>
  <c r="AV22" i="9"/>
  <c r="AW22" i="9" s="1"/>
  <c r="AQ56" i="9"/>
  <c r="AQ35" i="9"/>
  <c r="AS35" i="9"/>
  <c r="AV140" i="9"/>
  <c r="AW140" i="9" s="1"/>
  <c r="AV116" i="9"/>
  <c r="AW116" i="9" s="1"/>
  <c r="AQ131" i="9"/>
  <c r="AV131" i="9"/>
  <c r="AW131" i="9" s="1"/>
  <c r="AQ156" i="9"/>
  <c r="AQ13" i="9"/>
  <c r="AQ124" i="9"/>
  <c r="AV75" i="9"/>
  <c r="AW75" i="9" s="1"/>
  <c r="AV137" i="9"/>
  <c r="AW137" i="9" s="1"/>
  <c r="AQ137" i="9"/>
  <c r="AV52" i="9"/>
  <c r="AW52" i="9" s="1"/>
  <c r="AV145" i="9"/>
  <c r="AW145" i="9" s="1"/>
  <c r="AQ147" i="9"/>
  <c r="AV147" i="9"/>
  <c r="AW147" i="9" s="1"/>
  <c r="AV149" i="9"/>
  <c r="AW149" i="9" s="1"/>
  <c r="AQ149" i="9"/>
  <c r="AS58" i="9"/>
  <c r="AQ58" i="9"/>
  <c r="AV94" i="9"/>
  <c r="AW94" i="9" s="1"/>
  <c r="AQ94" i="9"/>
  <c r="AQ184" i="9"/>
  <c r="AS184" i="9"/>
  <c r="AV119" i="9"/>
  <c r="AW119" i="9" s="1"/>
  <c r="AQ119" i="9"/>
  <c r="AV113" i="9"/>
  <c r="AW113" i="9" s="1"/>
  <c r="AQ113" i="9"/>
  <c r="AQ154" i="9"/>
  <c r="AV154" i="9"/>
  <c r="AW154" i="9" s="1"/>
  <c r="AN9" i="9"/>
  <c r="AQ181" i="9"/>
  <c r="AS181" i="9"/>
  <c r="AS39" i="9"/>
  <c r="AQ39" i="9"/>
  <c r="AQ159" i="9"/>
  <c r="AV159" i="9"/>
  <c r="AW159" i="9" s="1"/>
  <c r="AS57" i="9"/>
  <c r="AQ57" i="9"/>
  <c r="AV115" i="9"/>
  <c r="AW115" i="9" s="1"/>
  <c r="AQ115" i="9"/>
  <c r="AQ157" i="9"/>
  <c r="AV157" i="9"/>
  <c r="AW157" i="9" s="1"/>
  <c r="AV100" i="9"/>
  <c r="AW100" i="9" s="1"/>
  <c r="AQ100" i="9"/>
  <c r="AQ151" i="9"/>
  <c r="AS151" i="9"/>
  <c r="AT151" i="9" s="1"/>
  <c r="AV139" i="9"/>
  <c r="AW139" i="9" s="1"/>
  <c r="AQ139" i="9"/>
  <c r="AQ111" i="9"/>
  <c r="AV111" i="9"/>
  <c r="AW111" i="9" s="1"/>
  <c r="AQ67" i="9"/>
  <c r="AV67" i="9"/>
  <c r="AW67" i="9" s="1"/>
  <c r="AQ168" i="9"/>
  <c r="AV168" i="9"/>
  <c r="AW168" i="9" s="1"/>
  <c r="AQ61" i="9"/>
  <c r="AS61" i="9"/>
  <c r="AT61" i="9" s="1"/>
  <c r="AQ110" i="9"/>
  <c r="AS110" i="9"/>
  <c r="AT110" i="9" s="1"/>
  <c r="AQ134" i="9"/>
  <c r="AV134" i="9"/>
  <c r="AW134" i="9" s="1"/>
  <c r="AQ30" i="9"/>
  <c r="AS30" i="9"/>
  <c r="AT30" i="9" s="1"/>
  <c r="AQ102" i="9"/>
  <c r="AV102" i="9"/>
  <c r="AW102" i="9" s="1"/>
  <c r="AV163" i="9"/>
  <c r="AW163" i="9" s="1"/>
  <c r="AQ163" i="9"/>
  <c r="AV121" i="9"/>
  <c r="AW121" i="9" s="1"/>
  <c r="AQ121" i="9"/>
  <c r="AQ155" i="9"/>
  <c r="AV155" i="9"/>
  <c r="AW155" i="9" s="1"/>
  <c r="AQ80" i="9"/>
  <c r="AV80" i="9"/>
  <c r="AW80" i="9" s="1"/>
  <c r="AV20" i="9"/>
  <c r="AW20" i="9" s="1"/>
  <c r="AQ20" i="9"/>
  <c r="AQ92" i="9"/>
  <c r="AV92" i="9"/>
  <c r="AW92" i="9" s="1"/>
  <c r="AV112" i="9"/>
  <c r="AW112" i="9" s="1"/>
  <c r="AQ112" i="9"/>
  <c r="AQ78" i="9"/>
  <c r="AS78" i="9"/>
  <c r="AQ31" i="9"/>
  <c r="AS31" i="9"/>
  <c r="AV84" i="9"/>
  <c r="AW84" i="9" s="1"/>
  <c r="AQ84" i="9"/>
  <c r="AQ117" i="9"/>
  <c r="AV117" i="9"/>
  <c r="AW117" i="9" s="1"/>
  <c r="AQ23" i="9"/>
  <c r="AV23" i="9"/>
  <c r="AW23" i="9" s="1"/>
  <c r="AQ47" i="9"/>
  <c r="AV47" i="9"/>
  <c r="AW47" i="9" s="1"/>
  <c r="AQ176" i="9"/>
  <c r="AV176" i="9"/>
  <c r="AW176" i="9" s="1"/>
  <c r="AQ183" i="9"/>
  <c r="AS183" i="9"/>
  <c r="AV107" i="9"/>
  <c r="AW107" i="9" s="1"/>
  <c r="AQ118" i="9"/>
  <c r="AV118" i="9"/>
  <c r="AW118" i="9" s="1"/>
  <c r="AS77" i="9"/>
  <c r="AQ77" i="9"/>
  <c r="AQ28" i="9"/>
  <c r="AS28" i="9"/>
  <c r="AT28" i="9" s="1"/>
  <c r="AP9" i="9"/>
  <c r="AP8" i="9" s="1"/>
  <c r="AV132" i="9"/>
  <c r="AW132" i="9" s="1"/>
  <c r="AQ132" i="9"/>
  <c r="AQ141" i="9"/>
  <c r="AV141" i="9"/>
  <c r="AW141" i="9" s="1"/>
  <c r="AQ16" i="9"/>
  <c r="AV16" i="9"/>
  <c r="AW16" i="9" s="1"/>
  <c r="AV86" i="9"/>
  <c r="AW86" i="9" s="1"/>
  <c r="AQ86" i="9"/>
  <c r="AV62" i="9"/>
  <c r="AW62" i="9" s="1"/>
  <c r="AQ62" i="9"/>
  <c r="AS32" i="9"/>
  <c r="AQ32" i="9"/>
  <c r="AV91" i="9"/>
  <c r="AW91" i="9" s="1"/>
  <c r="AQ91" i="9"/>
  <c r="AQ158" i="9"/>
  <c r="AV158" i="9"/>
  <c r="AW158" i="9" s="1"/>
  <c r="AQ187" i="9"/>
  <c r="AV187" i="9"/>
  <c r="AW187" i="9" s="1"/>
  <c r="AV99" i="9"/>
  <c r="AW99" i="9" s="1"/>
  <c r="AQ99" i="9"/>
  <c r="AV109" i="9"/>
  <c r="AW109" i="9" s="1"/>
  <c r="BB61" i="9"/>
  <c r="BB9" i="9" s="1"/>
  <c r="AZ9" i="9"/>
  <c r="AV56" i="9"/>
  <c r="AW56" i="9" s="1"/>
  <c r="AV104" i="9"/>
  <c r="AW104" i="9" s="1"/>
  <c r="AV29" i="9"/>
  <c r="AW29" i="9" s="1"/>
  <c r="AV38" i="9"/>
  <c r="AW38" i="9" s="1"/>
  <c r="AV34" i="9"/>
  <c r="AW34" i="9" s="1"/>
  <c r="AV27" i="9"/>
  <c r="AW27" i="9" s="1"/>
  <c r="AV60" i="9"/>
  <c r="AW60" i="9" s="1"/>
  <c r="AV108" i="9"/>
  <c r="AW108" i="9" s="1"/>
  <c r="AV182" i="9"/>
  <c r="AW182" i="9" s="1"/>
  <c r="AV79" i="9" l="1"/>
  <c r="AW79" i="9" s="1"/>
  <c r="AV76" i="9"/>
  <c r="AW76" i="9" s="1"/>
  <c r="AV40" i="9"/>
  <c r="AW40" i="9" s="1"/>
  <c r="AV36" i="9"/>
  <c r="AW36" i="9" s="1"/>
  <c r="AV59" i="9"/>
  <c r="AW59" i="9" s="1"/>
  <c r="AV105" i="9"/>
  <c r="AW105" i="9" s="1"/>
  <c r="AV150" i="9"/>
  <c r="AW150" i="9" s="1"/>
  <c r="AT106" i="9"/>
  <c r="AV106" i="9"/>
  <c r="AW106" i="9" s="1"/>
  <c r="AT35" i="9"/>
  <c r="AV35" i="9"/>
  <c r="AW35" i="9" s="1"/>
  <c r="AV110" i="9"/>
  <c r="AW110" i="9" s="1"/>
  <c r="AV30" i="9"/>
  <c r="AW30" i="9" s="1"/>
  <c r="AT57" i="9"/>
  <c r="AV57" i="9"/>
  <c r="AW57" i="9" s="1"/>
  <c r="AT184" i="9"/>
  <c r="AV184" i="9"/>
  <c r="AW184" i="9" s="1"/>
  <c r="AS9" i="9"/>
  <c r="AS8" i="9" s="1"/>
  <c r="AT58" i="9"/>
  <c r="AV58" i="9"/>
  <c r="AW58" i="9" s="1"/>
  <c r="AT39" i="9"/>
  <c r="AV39" i="9"/>
  <c r="AW39" i="9" s="1"/>
  <c r="AQ9" i="9"/>
  <c r="AT181" i="9"/>
  <c r="AV181" i="9"/>
  <c r="AW181" i="9" s="1"/>
  <c r="AT32" i="9"/>
  <c r="AV32" i="9"/>
  <c r="AW32" i="9" s="1"/>
  <c r="AT77" i="9"/>
  <c r="AV77" i="9"/>
  <c r="AW77" i="9" s="1"/>
  <c r="AV183" i="9"/>
  <c r="AW183" i="9" s="1"/>
  <c r="AT183" i="9"/>
  <c r="AV151" i="9"/>
  <c r="AW151" i="9" s="1"/>
  <c r="AT31" i="9"/>
  <c r="AV31" i="9"/>
  <c r="AW31" i="9" s="1"/>
  <c r="AV28" i="9"/>
  <c r="AW28" i="9" s="1"/>
  <c r="AV61" i="9"/>
  <c r="AW61" i="9" s="1"/>
  <c r="AT78" i="9"/>
  <c r="AV78" i="9"/>
  <c r="AW78" i="9" s="1"/>
  <c r="AW9" i="9" l="1"/>
  <c r="I9" i="9"/>
  <c r="P9" i="9" l="1"/>
  <c r="O9" i="9"/>
  <c r="AT9" i="9" l="1"/>
  <c r="AV9" i="9" l="1"/>
  <c r="AV8" i="9" s="1"/>
</calcChain>
</file>

<file path=xl/sharedStrings.xml><?xml version="1.0" encoding="utf-8"?>
<sst xmlns="http://schemas.openxmlformats.org/spreadsheetml/2006/main" count="27442" uniqueCount="884">
  <si>
    <t>PUCO Case No. 20-1502-EL-UNC</t>
  </si>
  <si>
    <t>WP03.01 - Internal Lobbying Labor Costs</t>
  </si>
  <si>
    <t>Summary of Lobbying Labor Costs</t>
  </si>
  <si>
    <t>This tab summarizes the Ohio Companies' approach to estimating the cost of labor by internal lobbyists allocated to the Ohio Companies from 2015 through 2021 and the impact of those allocated amounts on FERC accounts as well as the results of Marcum's recalculation of those estimated amounts.</t>
  </si>
  <si>
    <t>Definitions</t>
  </si>
  <si>
    <t>FirstEnergy</t>
  </si>
  <si>
    <t>FirstEnergy Corp.</t>
  </si>
  <si>
    <t>Ohio Companies</t>
  </si>
  <si>
    <t>The Cleveland Electric Illuminating Co., Ohio Edison Co., and Toledo Edison Co. (collectively)</t>
  </si>
  <si>
    <t>Audit Period</t>
  </si>
  <si>
    <t>January 1, 2017 through December 31, 2019</t>
  </si>
  <si>
    <r>
      <rPr>
        <i/>
        <u/>
        <sz val="10"/>
        <color theme="1"/>
        <rFont val="Times New Roman"/>
        <family val="1"/>
      </rPr>
      <t>Calculation of External Affairs Labor Costs Charged to Regulated Affiliates</t>
    </r>
    <r>
      <rPr>
        <sz val="10"/>
        <color theme="1"/>
        <rFont val="Times New Roman"/>
        <family val="2"/>
      </rPr>
      <t xml:space="preserve">
The Ohio Companies began their analysis by obtaining (1) a full listing of employees who were registered lobbyists for the years 2015 through 2021, (2) cost centers and time codes associated with those employees during that time period, and (3) activity rates and productive hours per cost center per year. Based upon this data, the Ohio Companies calculated an estimate for fully-loaded cost per employee per year (cost center activity rate x cost center productive hours). This calculation resulted in </t>
    </r>
    <r>
      <rPr>
        <sz val="10"/>
        <color theme="1"/>
        <rFont val="Times New Roman"/>
        <family val="1"/>
      </rPr>
      <t xml:space="preserve">$34,963,333.62 </t>
    </r>
    <r>
      <rPr>
        <sz val="10"/>
        <color theme="1"/>
        <rFont val="Times New Roman"/>
        <family val="2"/>
      </rPr>
      <t xml:space="preserve">of estimated costs associated with internal lobbyist labor for 2015 through 2021, </t>
    </r>
    <r>
      <rPr>
        <b/>
        <sz val="10"/>
        <color theme="1"/>
        <rFont val="Times New Roman"/>
        <family val="1"/>
      </rPr>
      <t>$15,487,874.08</t>
    </r>
    <r>
      <rPr>
        <sz val="10"/>
        <color theme="1"/>
        <rFont val="Times New Roman"/>
        <family val="2"/>
      </rPr>
      <t xml:space="preserve"> of which was incurred during the Audit Period (</t>
    </r>
    <r>
      <rPr>
        <b/>
        <sz val="10"/>
        <color rgb="FFFF0000"/>
        <rFont val="Times New Roman"/>
        <family val="1"/>
      </rPr>
      <t>A</t>
    </r>
    <r>
      <rPr>
        <sz val="10"/>
        <color theme="1"/>
        <rFont val="Times New Roman"/>
        <family val="2"/>
      </rPr>
      <t>).
Of those estimated cos</t>
    </r>
    <r>
      <rPr>
        <sz val="10"/>
        <color theme="1"/>
        <rFont val="Times New Roman"/>
        <family val="1"/>
      </rPr>
      <t>ts, $16,367,953.32 was</t>
    </r>
    <r>
      <rPr>
        <sz val="10"/>
        <color theme="1"/>
        <rFont val="Times New Roman"/>
        <family val="2"/>
      </rPr>
      <t xml:space="preserve"> determined to have been associated with employees whose time was allocated 100% to FirstEnergy, </t>
    </r>
    <r>
      <rPr>
        <b/>
        <sz val="10"/>
        <color theme="1"/>
        <rFont val="Times New Roman"/>
        <family val="1"/>
      </rPr>
      <t>$7,221,009.93</t>
    </r>
    <r>
      <rPr>
        <sz val="10"/>
        <color theme="1"/>
        <rFont val="Times New Roman"/>
        <family val="2"/>
      </rPr>
      <t xml:space="preserve"> of which related to the Audit Period (</t>
    </r>
    <r>
      <rPr>
        <b/>
        <sz val="10"/>
        <color rgb="FFFF0000"/>
        <rFont val="Times New Roman"/>
        <family val="1"/>
      </rPr>
      <t>B</t>
    </r>
    <r>
      <rPr>
        <sz val="10"/>
        <color theme="1"/>
        <rFont val="Times New Roman"/>
        <family val="2"/>
      </rPr>
      <t xml:space="preserve">). An additional $429,925.30 of estimated costs was determined to have been associated with employees whose time was partially allocated to FirstEnergy, </t>
    </r>
    <r>
      <rPr>
        <b/>
        <sz val="10"/>
        <color theme="1"/>
        <rFont val="Times New Roman"/>
        <family val="1"/>
      </rPr>
      <t>$125,221.91</t>
    </r>
    <r>
      <rPr>
        <sz val="10"/>
        <color theme="1"/>
        <rFont val="Times New Roman"/>
        <family val="2"/>
      </rPr>
      <t xml:space="preserve"> of which was related to the Audit Period (</t>
    </r>
    <r>
      <rPr>
        <b/>
        <sz val="10"/>
        <color rgb="FFFF0000"/>
        <rFont val="Times New Roman"/>
        <family val="1"/>
      </rPr>
      <t>C</t>
    </r>
    <r>
      <rPr>
        <sz val="10"/>
        <color theme="1"/>
        <rFont val="Times New Roman"/>
        <family val="2"/>
      </rPr>
      <t xml:space="preserve">). $2,858,667.00 of estimated costs was associated with External Affairs leadership, </t>
    </r>
    <r>
      <rPr>
        <b/>
        <sz val="10"/>
        <color theme="1"/>
        <rFont val="Times New Roman"/>
        <family val="1"/>
      </rPr>
      <t>$1,336,633.47</t>
    </r>
    <r>
      <rPr>
        <sz val="10"/>
        <color theme="1"/>
        <rFont val="Times New Roman"/>
        <family val="2"/>
      </rPr>
      <t xml:space="preserve"> of which was related to the Audit Period (</t>
    </r>
    <r>
      <rPr>
        <b/>
        <sz val="10"/>
        <color rgb="FFFF0000"/>
        <rFont val="Times New Roman"/>
        <family val="1"/>
      </rPr>
      <t>D</t>
    </r>
    <r>
      <rPr>
        <sz val="10"/>
        <color theme="1"/>
        <rFont val="Times New Roman"/>
        <family val="2"/>
      </rPr>
      <t xml:space="preserve">). Per discussion with FirstEnergy Accounting personnel, the two individuals within this category—Kelley Mendenhall and Mark Mader—were excluded for the following reasons:
 • Kelley Mendenall, who was no longer with the company at the time that this analysis was performed, had no filed Form LD-2s and no directly-charged time to the Ohio Companies; and
 • Mark Mader was a rates director and, consequently, did not engage in any lobbying.
$121,908.15 and $906,161.44 of estimated costs were determined to have been directly charged and allocated to unregulated affiliates, respectively; </t>
    </r>
    <r>
      <rPr>
        <b/>
        <sz val="10"/>
        <color theme="1"/>
        <rFont val="Times New Roman"/>
        <family val="1"/>
      </rPr>
      <t>$393,724.90</t>
    </r>
    <r>
      <rPr>
        <sz val="10"/>
        <color theme="1"/>
        <rFont val="Times New Roman"/>
        <family val="2"/>
      </rPr>
      <t xml:space="preserve"> related to the Audit Period (</t>
    </r>
    <r>
      <rPr>
        <b/>
        <sz val="10"/>
        <color rgb="FFFF0000"/>
        <rFont val="Times New Roman"/>
        <family val="1"/>
      </rPr>
      <t>E</t>
    </r>
    <r>
      <rPr>
        <sz val="10"/>
        <color theme="1"/>
        <rFont val="Times New Roman"/>
        <family val="2"/>
      </rPr>
      <t xml:space="preserve"> + </t>
    </r>
    <r>
      <rPr>
        <b/>
        <sz val="10"/>
        <color rgb="FFFF0000"/>
        <rFont val="Times New Roman"/>
        <family val="1"/>
      </rPr>
      <t>F</t>
    </r>
    <r>
      <rPr>
        <sz val="10"/>
        <color theme="1"/>
        <rFont val="Times New Roman"/>
        <family val="2"/>
      </rPr>
      <t xml:space="preserve">).
After the above-described cost categories were calculated and excluded from consideration, the remaining $14,278,718.41 in estimated costs was determined to have been charged to regulated affiliates, </t>
    </r>
    <r>
      <rPr>
        <b/>
        <sz val="10"/>
        <color theme="1"/>
        <rFont val="Times New Roman"/>
        <family val="1"/>
      </rPr>
      <t>$6,411,149.88</t>
    </r>
    <r>
      <rPr>
        <sz val="10"/>
        <color theme="1"/>
        <rFont val="Times New Roman"/>
        <family val="2"/>
      </rPr>
      <t xml:space="preserve"> of which related to the Audit Period (</t>
    </r>
    <r>
      <rPr>
        <b/>
        <sz val="10"/>
        <color rgb="FFFF0000"/>
        <rFont val="Times New Roman"/>
        <family val="1"/>
      </rPr>
      <t>G</t>
    </r>
    <r>
      <rPr>
        <sz val="10"/>
        <color theme="1"/>
        <rFont val="Times New Roman"/>
        <family val="2"/>
      </rPr>
      <t>).</t>
    </r>
  </si>
  <si>
    <t>Year</t>
  </si>
  <si>
    <t>(Multiple Items)</t>
  </si>
  <si>
    <t>Row Labels</t>
  </si>
  <si>
    <t>Sum of Total Dollars</t>
  </si>
  <si>
    <t>Less: 100% Alloc. to FE Corp.</t>
  </si>
  <si>
    <t>Less: Partial Alloc. to FE Corp.</t>
  </si>
  <si>
    <t>Less: Executive Time</t>
  </si>
  <si>
    <t>Less: Direct Charge to Unreg.</t>
  </si>
  <si>
    <t>Less: Alloc. to Unregulated</t>
  </si>
  <si>
    <t>Equals: $ to Reg. Affiliates</t>
  </si>
  <si>
    <t>(Greg) Matt Hefner</t>
  </si>
  <si>
    <t>Andrew Hendry</t>
  </si>
  <si>
    <t>Andy Shaffer</t>
  </si>
  <si>
    <t>Anne Grealy</t>
  </si>
  <si>
    <t>Anthony Alexander</t>
  </si>
  <si>
    <t>Chuck Kruft</t>
  </si>
  <si>
    <t>Colin Mount</t>
  </si>
  <si>
    <t>Daisy Letendre</t>
  </si>
  <si>
    <t>Dan Tompkins</t>
  </si>
  <si>
    <t>Jim Harkness</t>
  </si>
  <si>
    <t>Joel Bailey</t>
  </si>
  <si>
    <t>Julie Holman</t>
  </si>
  <si>
    <t>Justin Biltz</t>
  </si>
  <si>
    <t>Kelley Mendenhall</t>
  </si>
  <si>
    <t>Kieran Tintle</t>
  </si>
  <si>
    <t>Lorna Wisham</t>
  </si>
  <si>
    <t>Mark Mader</t>
  </si>
  <si>
    <t>Marty Hall</t>
  </si>
  <si>
    <t>Matt Gregorits</t>
  </si>
  <si>
    <t>Michael Dowling</t>
  </si>
  <si>
    <t>Mike Eckard</t>
  </si>
  <si>
    <t>Sammy Gray</t>
  </si>
  <si>
    <t>Sharon Roth Fulton</t>
  </si>
  <si>
    <t>Tammy Bonawitz</t>
  </si>
  <si>
    <t>Ty Pine</t>
  </si>
  <si>
    <t>Grand Total</t>
  </si>
  <si>
    <t>A</t>
  </si>
  <si>
    <t>B</t>
  </si>
  <si>
    <t>C</t>
  </si>
  <si>
    <t>D</t>
  </si>
  <si>
    <t>E</t>
  </si>
  <si>
    <t>F</t>
  </si>
  <si>
    <t>G = A - SUM (B : F)</t>
  </si>
  <si>
    <r>
      <rPr>
        <i/>
        <u/>
        <sz val="10"/>
        <color theme="1"/>
        <rFont val="Times New Roman"/>
        <family val="1"/>
      </rPr>
      <t>Calculation of External Affairs Labor Costs (1) Charged to Regulated Affiliates and (2) Related to Lobbying Activity</t>
    </r>
    <r>
      <rPr>
        <sz val="10"/>
        <color theme="1"/>
        <rFont val="Times New Roman"/>
        <family val="2"/>
      </rPr>
      <t xml:space="preserve">
</t>
    </r>
    <r>
      <rPr>
        <sz val="10"/>
        <color theme="1"/>
        <rFont val="Times New Roman"/>
        <family val="1"/>
      </rPr>
      <t xml:space="preserve">Of estimated costs associated with internal lobbyist labor for 2015 through 2021 that was determined to have been charged to regulated affiliates, $2,815,001.91 was recorded to FERC account 426.5, Other Deductions, a below-the-line account that does not factor into rates, riders, or other cost recovery mechanisms, </t>
    </r>
    <r>
      <rPr>
        <b/>
        <sz val="10"/>
        <color theme="1"/>
        <rFont val="Times New Roman"/>
        <family val="1"/>
      </rPr>
      <t>$735,730.40</t>
    </r>
    <r>
      <rPr>
        <sz val="10"/>
        <color theme="1"/>
        <rFont val="Times New Roman"/>
        <family val="1"/>
      </rPr>
      <t xml:space="preserve"> of which related to the Audit Period (</t>
    </r>
    <r>
      <rPr>
        <b/>
        <sz val="10"/>
        <color rgb="FFFF0000"/>
        <rFont val="Times New Roman"/>
        <family val="1"/>
      </rPr>
      <t>H</t>
    </r>
    <r>
      <rPr>
        <sz val="10"/>
        <color theme="1"/>
        <rFont val="Times New Roman"/>
        <family val="1"/>
      </rPr>
      <t xml:space="preserve">). For remaining estimated costs, the Ohio Companies interviewed External Affairs personnel to develop a percentage estimate of time spent on lobbying vs. non-lobbying activities for regulated affiliates. The results of these interviews was as follows:
   •  Matt Gregorits - 40% of time spent on lobbying activities annually (2015-2018)
   •  Matt Hefner - 10% of time spent on lobbying activities annually (2015-2021)
   •  Colin Mount - 0% of time spent on lobbying activities annually (2015-2018)
   •  Matt Eckard - 40% of time spent on lobbying activities annually (March 2018 - Oct 2020); 20% of time spent on lobbying activities annually (Nov 2020 - present)
Two employees—Jim Harkness and Marty Hall—were no longer employees of FirstEnergy at the time interviews were conducted. Marty Hall was estimated to have spent 50% of his time on lobbying activities annually (2015-2018) based on filed Form LD-2s. Jim Harkness was estimated to have spent none of his time on lobbying activities for regulated affiliates except for those costs that were directly charged. The Ohio Companies made the determination to attribute 100% of estimated External Affairs labor costs attributed to Mike Dowling, Joel Bailey, and Justin Biltz for regulated affiliates to lobbying activities.
As a result of this analysis, $3,972,823.51 of estimated costs was determined to be related to non-lobbying activities, </t>
    </r>
    <r>
      <rPr>
        <b/>
        <sz val="10"/>
        <color theme="1"/>
        <rFont val="Times New Roman"/>
        <family val="1"/>
      </rPr>
      <t>$1,956,341.89</t>
    </r>
    <r>
      <rPr>
        <sz val="10"/>
        <color theme="1"/>
        <rFont val="Times New Roman"/>
        <family val="1"/>
      </rPr>
      <t xml:space="preserve"> of which related to the Audit Period (</t>
    </r>
    <r>
      <rPr>
        <b/>
        <sz val="10"/>
        <color rgb="FFFF0000"/>
        <rFont val="Times New Roman"/>
        <family val="1"/>
      </rPr>
      <t>I</t>
    </r>
    <r>
      <rPr>
        <sz val="10"/>
        <color theme="1"/>
        <rFont val="Times New Roman"/>
        <family val="1"/>
      </rPr>
      <t xml:space="preserve">). The remaining $7,490,892.99 was attributed to lobbying activities, </t>
    </r>
    <r>
      <rPr>
        <b/>
        <sz val="10"/>
        <color theme="1"/>
        <rFont val="Times New Roman"/>
        <family val="1"/>
      </rPr>
      <t>$3,719,077.60</t>
    </r>
    <r>
      <rPr>
        <sz val="10"/>
        <color theme="1"/>
        <rFont val="Times New Roman"/>
        <family val="1"/>
      </rPr>
      <t xml:space="preserve"> related to the Audit Period (</t>
    </r>
    <r>
      <rPr>
        <b/>
        <sz val="10"/>
        <color rgb="FFFF0000"/>
        <rFont val="Times New Roman"/>
        <family val="1"/>
      </rPr>
      <t>J</t>
    </r>
    <r>
      <rPr>
        <sz val="10"/>
        <color theme="1"/>
        <rFont val="Times New Roman"/>
        <family val="1"/>
      </rPr>
      <t>).</t>
    </r>
  </si>
  <si>
    <t>Sum of $ to Reg. Affiliates</t>
  </si>
  <si>
    <t>Less: FERC 426.5</t>
  </si>
  <si>
    <t>Less: Est. Non-Lobby. Time</t>
  </si>
  <si>
    <t>Equals: Est. Lobby Time to Reg.</t>
  </si>
  <si>
    <t>G</t>
  </si>
  <si>
    <t>H</t>
  </si>
  <si>
    <t>I</t>
  </si>
  <si>
    <t>J = G - (H + I)</t>
  </si>
  <si>
    <r>
      <rPr>
        <i/>
        <u/>
        <sz val="10"/>
        <color theme="1"/>
        <rFont val="Times New Roman"/>
        <family val="1"/>
      </rPr>
      <t>Calculation of External Affairs Labor Costs (1) Charged to Regulated Affiliates, (2) Related to Lobbying Activity, and (3) Specifically Charged to Ohio Companies</t>
    </r>
    <r>
      <rPr>
        <sz val="10"/>
        <color theme="1"/>
        <rFont val="Times New Roman"/>
        <family val="2"/>
      </rPr>
      <t xml:space="preserve">
Of estimated costs associated with internal lobbyist labor for 2015 through 2021 that was determined to have been (a) charged to regulated affiliates and (b) related to lobbying activities, $5,164,170.33 was determined to have been allocated to non-Ohio companies, </t>
    </r>
    <r>
      <rPr>
        <b/>
        <sz val="10"/>
        <color theme="1"/>
        <rFont val="Times New Roman"/>
        <family val="1"/>
      </rPr>
      <t>$2,417,726.11</t>
    </r>
    <r>
      <rPr>
        <sz val="10"/>
        <color theme="1"/>
        <rFont val="Times New Roman"/>
        <family val="1"/>
      </rPr>
      <t xml:space="preserve"> of which related to the Audit Period (</t>
    </r>
    <r>
      <rPr>
        <b/>
        <sz val="10"/>
        <color rgb="FFFF0000"/>
        <rFont val="Times New Roman"/>
        <family val="1"/>
      </rPr>
      <t>K</t>
    </r>
    <r>
      <rPr>
        <sz val="10"/>
        <color theme="1"/>
        <rFont val="Times New Roman"/>
        <family val="1"/>
      </rPr>
      <t xml:space="preserve">). The remaining $2,326,722.66 in estimated costs was determined to have been allocated to the Ohio Companies, </t>
    </r>
    <r>
      <rPr>
        <b/>
        <sz val="10"/>
        <color theme="1"/>
        <rFont val="Times New Roman"/>
        <family val="1"/>
      </rPr>
      <t>$1,301,351.49</t>
    </r>
    <r>
      <rPr>
        <sz val="10"/>
        <color theme="1"/>
        <rFont val="Times New Roman"/>
        <family val="1"/>
      </rPr>
      <t xml:space="preserve"> of which related to the Audit Period (</t>
    </r>
    <r>
      <rPr>
        <b/>
        <sz val="10"/>
        <color rgb="FFFF0000"/>
        <rFont val="Times New Roman"/>
        <family val="1"/>
      </rPr>
      <t>L</t>
    </r>
    <r>
      <rPr>
        <sz val="10"/>
        <color theme="1"/>
        <rFont val="Times New Roman"/>
        <family val="1"/>
      </rPr>
      <t>).</t>
    </r>
  </si>
  <si>
    <t>Sum of Est. Lobby Time to Reg.</t>
  </si>
  <si>
    <t>Less: Non-Ohio Companies</t>
  </si>
  <si>
    <t>Equals: Ohio Companies</t>
  </si>
  <si>
    <t>J</t>
  </si>
  <si>
    <t>K</t>
  </si>
  <si>
    <t>L = J - K</t>
  </si>
  <si>
    <r>
      <rPr>
        <i/>
        <u/>
        <sz val="10"/>
        <color theme="1"/>
        <rFont val="Times New Roman"/>
        <family val="1"/>
      </rPr>
      <t>Impact of Estimated Costs on FERC Accounts</t>
    </r>
    <r>
      <rPr>
        <sz val="10"/>
        <color theme="1"/>
        <rFont val="Times New Roman"/>
        <family val="2"/>
      </rPr>
      <t xml:space="preserve">
Estimated costs associated with internal lobbyist labor for 2015 through 2021 that was determined to have been (a) allocated to the Ohio Companies and (b) related to lobbying activities were determined to have impacted the following FERC accounts (based upon accounting treatment of underlying cost centers—refer to </t>
    </r>
    <r>
      <rPr>
        <i/>
        <sz val="10"/>
        <color theme="1"/>
        <rFont val="Times New Roman"/>
        <family val="1"/>
      </rPr>
      <t>5. Detail</t>
    </r>
    <r>
      <rPr>
        <sz val="10"/>
        <color theme="1"/>
        <rFont val="Times New Roman"/>
        <family val="2"/>
      </rPr>
      <t xml:space="preserve"> and </t>
    </r>
    <r>
      <rPr>
        <i/>
        <sz val="10"/>
        <color theme="1"/>
        <rFont val="Times New Roman"/>
        <family val="1"/>
      </rPr>
      <t>12. Support</t>
    </r>
    <r>
      <rPr>
        <sz val="10"/>
        <color theme="1"/>
        <rFont val="Times New Roman"/>
        <family val="2"/>
      </rPr>
      <t xml:space="preserve"> for additional detail on how these amounts were determined):
   •  107, Construction work in progress - $428,187.75 for all years; </t>
    </r>
    <r>
      <rPr>
        <b/>
        <sz val="10"/>
        <color theme="1"/>
        <rFont val="Times New Roman"/>
        <family val="1"/>
      </rPr>
      <t>$210,278.35</t>
    </r>
    <r>
      <rPr>
        <sz val="10"/>
        <color theme="1"/>
        <rFont val="Times New Roman"/>
        <family val="2"/>
      </rPr>
      <t xml:space="preserve"> for the Audit Period (</t>
    </r>
    <r>
      <rPr>
        <b/>
        <sz val="10"/>
        <color rgb="FFFF0000"/>
        <rFont val="Times New Roman"/>
        <family val="1"/>
      </rPr>
      <t>M</t>
    </r>
    <r>
      <rPr>
        <sz val="10"/>
        <color theme="1"/>
        <rFont val="Times New Roman"/>
        <family val="2"/>
      </rPr>
      <t xml:space="preserve">)
   •  426.4, Expenditures for certain civic, political and related activities - $7,135.23 for all years; </t>
    </r>
    <r>
      <rPr>
        <b/>
        <sz val="10"/>
        <color theme="1"/>
        <rFont val="Times New Roman"/>
        <family val="1"/>
      </rPr>
      <t>$0</t>
    </r>
    <r>
      <rPr>
        <sz val="10"/>
        <color theme="1"/>
        <rFont val="Times New Roman"/>
        <family val="2"/>
      </rPr>
      <t xml:space="preserve"> for the Audit Period
   •  426.5, Other deductions - $543,810.35 for all years; </t>
    </r>
    <r>
      <rPr>
        <b/>
        <sz val="10"/>
        <color theme="1"/>
        <rFont val="Times New Roman"/>
        <family val="1"/>
      </rPr>
      <t>$464,249.90</t>
    </r>
    <r>
      <rPr>
        <sz val="10"/>
        <color theme="1"/>
        <rFont val="Times New Roman"/>
        <family val="2"/>
      </rPr>
      <t xml:space="preserve"> for the Audit Period (</t>
    </r>
    <r>
      <rPr>
        <b/>
        <sz val="10"/>
        <color rgb="FFFF0000"/>
        <rFont val="Times New Roman"/>
        <family val="1"/>
      </rPr>
      <t>N</t>
    </r>
    <r>
      <rPr>
        <sz val="10"/>
        <color theme="1"/>
        <rFont val="Times New Roman"/>
        <family val="2"/>
      </rPr>
      <t xml:space="preserve">)
   •  923, Outside services employed - $1,347,589.32 for all years; </t>
    </r>
    <r>
      <rPr>
        <b/>
        <sz val="10"/>
        <color theme="1"/>
        <rFont val="Times New Roman"/>
        <family val="1"/>
      </rPr>
      <t>$626,823.24</t>
    </r>
    <r>
      <rPr>
        <sz val="10"/>
        <color theme="1"/>
        <rFont val="Times New Roman"/>
        <family val="2"/>
      </rPr>
      <t xml:space="preserve"> for the Audit Period (</t>
    </r>
    <r>
      <rPr>
        <b/>
        <sz val="10"/>
        <color rgb="FFFF0000"/>
        <rFont val="Times New Roman"/>
        <family val="1"/>
      </rPr>
      <t>O</t>
    </r>
    <r>
      <rPr>
        <sz val="10"/>
        <color theme="1"/>
        <rFont val="Times New Roman"/>
        <family val="2"/>
      </rPr>
      <t>)</t>
    </r>
  </si>
  <si>
    <t>Co</t>
  </si>
  <si>
    <t>Sum of Amount</t>
  </si>
  <si>
    <t>Column Labels</t>
  </si>
  <si>
    <t>M</t>
  </si>
  <si>
    <t>N</t>
  </si>
  <si>
    <t>O</t>
  </si>
  <si>
    <t>P</t>
  </si>
  <si>
    <r>
      <rPr>
        <i/>
        <u/>
        <sz val="10"/>
        <color theme="1"/>
        <rFont val="Times New Roman"/>
        <family val="1"/>
      </rPr>
      <t>Impact of Estimated Costs on Above-the-Line FERC Accounts</t>
    </r>
    <r>
      <rPr>
        <sz val="10"/>
        <color theme="1"/>
        <rFont val="Times New Roman"/>
        <family val="2"/>
      </rPr>
      <t xml:space="preserve">
Estimated costs associated with internal lobbyist labor for 2015 through 2021 that was determined to have been (a) allocated to the Ohio Companies, (b) related to lobbying activities, and (c) impacted above-the-line FERC accounts (which have the potential to impact rates, riders, and other cost recovery mechanisms) were as follows:
   •  107, Construction work in progress - $428,187.75 for all years; </t>
    </r>
    <r>
      <rPr>
        <b/>
        <sz val="10"/>
        <color theme="1"/>
        <rFont val="Times New Roman"/>
        <family val="1"/>
      </rPr>
      <t>$210,278.35</t>
    </r>
    <r>
      <rPr>
        <sz val="10"/>
        <color theme="1"/>
        <rFont val="Times New Roman"/>
        <family val="2"/>
      </rPr>
      <t xml:space="preserve"> for the Audit Period (</t>
    </r>
    <r>
      <rPr>
        <b/>
        <sz val="10"/>
        <color rgb="FFFF0000"/>
        <rFont val="Times New Roman"/>
        <family val="1"/>
      </rPr>
      <t>Q</t>
    </r>
    <r>
      <rPr>
        <sz val="10"/>
        <color theme="1"/>
        <rFont val="Times New Roman"/>
        <family val="2"/>
      </rPr>
      <t xml:space="preserve">)
   •  923, Outside services employed - $1,347,589.32 for all years; </t>
    </r>
    <r>
      <rPr>
        <b/>
        <sz val="10"/>
        <color theme="1"/>
        <rFont val="Times New Roman"/>
        <family val="1"/>
      </rPr>
      <t>$626,823.24</t>
    </r>
    <r>
      <rPr>
        <sz val="10"/>
        <color theme="1"/>
        <rFont val="Times New Roman"/>
        <family val="2"/>
      </rPr>
      <t xml:space="preserve"> for the Audit Period (</t>
    </r>
    <r>
      <rPr>
        <b/>
        <sz val="10"/>
        <color rgb="FFFF0000"/>
        <rFont val="Times New Roman"/>
        <family val="1"/>
      </rPr>
      <t>R</t>
    </r>
    <r>
      <rPr>
        <sz val="10"/>
        <color theme="1"/>
        <rFont val="Times New Roman"/>
        <family val="2"/>
      </rPr>
      <t>)</t>
    </r>
  </si>
  <si>
    <t>Impact to Above-the-Line for All Years (2015 - 2021)</t>
  </si>
  <si>
    <t>(All)</t>
  </si>
  <si>
    <t>FERC</t>
  </si>
  <si>
    <t>WP03.03</t>
  </si>
  <si>
    <t>Q</t>
  </si>
  <si>
    <t>R</t>
  </si>
  <si>
    <t>S</t>
  </si>
  <si>
    <r>
      <rPr>
        <i/>
        <u/>
        <sz val="10"/>
        <color theme="1"/>
        <rFont val="Times New Roman"/>
        <family val="1"/>
      </rPr>
      <t>Marcum Recalculation of Estimated Costs Affecting Above-the-Line Ohio Company FERC Accounts</t>
    </r>
    <r>
      <rPr>
        <sz val="10"/>
        <color theme="1"/>
        <rFont val="Times New Roman"/>
        <family val="2"/>
      </rPr>
      <t xml:space="preserve">
Marcum performed a recalculation of the Ohio Companies </t>
    </r>
    <r>
      <rPr>
        <sz val="10"/>
        <color theme="1"/>
        <rFont val="Times New Roman"/>
        <family val="1"/>
      </rPr>
      <t xml:space="preserve">estimate for External Affairs labor costs and identified no differences in amounts impacting the Ohio Companies' above-the-line FERC accounts during the Audit Period. Refer to </t>
    </r>
    <r>
      <rPr>
        <i/>
        <sz val="10"/>
        <color theme="1"/>
        <rFont val="Times New Roman"/>
        <family val="1"/>
      </rPr>
      <t>2. Alloc. $ Recalc.</t>
    </r>
    <r>
      <rPr>
        <sz val="10"/>
        <color theme="1"/>
        <rFont val="Times New Roman"/>
        <family val="1"/>
      </rPr>
      <t xml:space="preserve"> and </t>
    </r>
    <r>
      <rPr>
        <i/>
        <sz val="10"/>
        <color theme="1"/>
        <rFont val="Times New Roman"/>
        <family val="1"/>
      </rPr>
      <t xml:space="preserve">3. Total $ Recalc. </t>
    </r>
    <r>
      <rPr>
        <sz val="10"/>
        <color theme="1"/>
        <rFont val="Times New Roman"/>
        <family val="1"/>
      </rPr>
      <t>for Marcum's detailed recalculation of estimated costs.</t>
    </r>
  </si>
  <si>
    <t>Ohio Companies' Estimate</t>
  </si>
  <si>
    <t>Marcum Recalculation</t>
  </si>
  <si>
    <t>Variance</t>
  </si>
  <si>
    <t>Recalculation of Lobbying Labor Costs Allocated to Ohio Companies</t>
  </si>
  <si>
    <t>This tab documents Marcum's recalculation of the Ohio Companies' estimate of the cost of labor by internal lobbyists allocated to the Ohio Companies from 2015 through 2021.</t>
  </si>
  <si>
    <t>WP03.02 3/</t>
  </si>
  <si>
    <t>Attachment 8
Tab: 4a Support</t>
  </si>
  <si>
    <t>Attachment 8
Tab: 5a Support</t>
  </si>
  <si>
    <t>Attachment 8
Tab: 6a Support</t>
  </si>
  <si>
    <t>Attachment 8
Tab: 7a Support</t>
  </si>
  <si>
    <t>Attachment 8
Tab: 8a Support</t>
  </si>
  <si>
    <t>Attachment 8
Tab: 9a Support</t>
  </si>
  <si>
    <t>Formula</t>
  </si>
  <si>
    <t>Attachment 8
Tab: 10a Support</t>
  </si>
  <si>
    <t>Attachment 8
Tab: 11a Support</t>
  </si>
  <si>
    <t>Attachment 8
Tab: 12a Support</t>
  </si>
  <si>
    <t>Tab: Total $ Rx</t>
  </si>
  <si>
    <t>Attachment 8
Tab: 5a Support
Tab: 9a Support</t>
  </si>
  <si>
    <t>Attachment 8
Tab: 11 - 11a</t>
  </si>
  <si>
    <t>SOURCE</t>
  </si>
  <si>
    <t>Ohio Companies Estimate</t>
  </si>
  <si>
    <t>Marcum Check Formula</t>
  </si>
  <si>
    <t>Name</t>
  </si>
  <si>
    <t>Total Dollars</t>
  </si>
  <si>
    <t>100% Alloc. to Corp.</t>
  </si>
  <si>
    <t>Exec. Time</t>
  </si>
  <si>
    <t>DC to Unreg.</t>
  </si>
  <si>
    <t>Alloc. to Unreg.</t>
  </si>
  <si>
    <t>Partial Alloc. to Corp.</t>
  </si>
  <si>
    <t>$ to Reg. Affiliates</t>
  </si>
  <si>
    <t>FERC 426.5,
Other Deductions</t>
  </si>
  <si>
    <t>Remaining $ to
Reg. Affiliates</t>
  </si>
  <si>
    <t>Est. Lobby. Time for Reg. (Interviews)</t>
  </si>
  <si>
    <t>Add'l Possible Lobby. Time DC to Reg.</t>
  </si>
  <si>
    <t>Est. Lobby Time to Reg.</t>
  </si>
  <si>
    <t>Est. Non-Lobby.
Time for Reg.</t>
  </si>
  <si>
    <t>Check</t>
  </si>
  <si>
    <t>FERC 426.4,
Civic/Political</t>
  </si>
  <si>
    <t>FERC 923,
Out. Svcs. Employed</t>
  </si>
  <si>
    <t>FERC 107,
Construction WIP</t>
  </si>
  <si>
    <t>Total
CEI</t>
  </si>
  <si>
    <t>Total
OE</t>
  </si>
  <si>
    <t>Total
TE</t>
  </si>
  <si>
    <t>Total
Ohio Companies</t>
  </si>
  <si>
    <t>Total
Non-Ohio Companies</t>
  </si>
  <si>
    <t>Above the Line
CEI</t>
  </si>
  <si>
    <t>Above the Line
OE</t>
  </si>
  <si>
    <t>Above the Line
TE</t>
  </si>
  <si>
    <t>Above the Line
Ohio Companies</t>
  </si>
  <si>
    <t>% Alloc. to FE Corp.</t>
  </si>
  <si>
    <t>Alloc. to FE Corp.</t>
  </si>
  <si>
    <t>% Est. Lobby. Time for Reg. (Interviews)</t>
  </si>
  <si>
    <t>Notes</t>
  </si>
  <si>
    <t>Full productive hours attributed to employee for 2020, but employee start date was 6/8/2020.</t>
  </si>
  <si>
    <t>Full productive hours attributed to employee for 2020, but employee was terminated 10/29/2020.</t>
  </si>
  <si>
    <t>1,716.37 productive hours attributed to employee for 2018; however, standard 2018 productive hours for cost center 506002/activity MGRK is 1,730.62.</t>
  </si>
  <si>
    <t>142.33 productive hours attributed to employee in 2021 (~8.33% of standard 2021 productive hours for cost center 506002/activity EXECK); however, employment persisted until 2/23/2021 termination (~14.52% of year).</t>
  </si>
  <si>
    <t>$201.44 price attributed to employee in 2019; however, standard 2019 price for cost center 506037/activity EXECK is $185.26.</t>
  </si>
  <si>
    <t>142.33 productive hours attributed to employee in 2021 (~8.33% of standard 2021 productive hours for cost center 506018/activity EXECK); however, employment persisted until 2/23/2021 termination (~14.52% of year).</t>
  </si>
  <si>
    <t>$112.16 price attributed to employee in 2018; however, standard 2018 price for cost center 506035/activity MGRK is $139.64.</t>
  </si>
  <si>
    <t>1,723.29 productive hours attributed to employee for 2020; however, standard 2020 productive hours for cost center 506016/activity EXECK is 1,708.76.</t>
  </si>
  <si>
    <t>Recalculation of Lobbying Labor Costs</t>
  </si>
  <si>
    <t>This tab documents Marcum's recalculation of the Ohio Companies' estimate of total costs related to the labor by internal lobbyists from 2015 through 2021.</t>
  </si>
  <si>
    <t>Term Start</t>
  </si>
  <si>
    <t>Term End</t>
  </si>
  <si>
    <t>Year Start</t>
  </si>
  <si>
    <t>Year End</t>
  </si>
  <si>
    <t>Cost Center</t>
  </si>
  <si>
    <t>Activity</t>
  </si>
  <si>
    <t>CONCAT</t>
  </si>
  <si>
    <t>Price
3. Support</t>
  </si>
  <si>
    <t>Price
4a. Support</t>
  </si>
  <si>
    <t>Prod. Hours
3. Support</t>
  </si>
  <si>
    <t>% of Year</t>
  </si>
  <si>
    <t>Calculated Prod. Hours</t>
  </si>
  <si>
    <t>Prod. Hours
4a. Support</t>
  </si>
  <si>
    <t>Total Dollars
Recalculated</t>
  </si>
  <si>
    <t>Total Dollars
4a. Support</t>
  </si>
  <si>
    <t>MGRK</t>
  </si>
  <si>
    <t>EXECK</t>
  </si>
  <si>
    <t>1,716.37 productive hours attributed to employee for 2018; however, standard 2018 productive hours for cost center 506002/activity MGRK is 1,730.62. Per discussion with Accounting personnel, the Ohio Companies opted to use the more recent rate. Reasonable; w/f/i.</t>
  </si>
  <si>
    <t>MGR</t>
  </si>
  <si>
    <t>SPRFK2</t>
  </si>
  <si>
    <t>Productive Hours &amp; Pricing for External Affairs Personnel</t>
  </si>
  <si>
    <r>
      <t>Source</t>
    </r>
    <r>
      <rPr>
        <sz val="10"/>
        <color theme="1"/>
        <rFont val="Times New Roman"/>
        <family val="2"/>
      </rPr>
      <t xml:space="preserve">: Set 1 DR-33 Attachment 8, Tab </t>
    </r>
    <r>
      <rPr>
        <i/>
        <sz val="10"/>
        <color theme="1"/>
        <rFont val="Times New Roman"/>
        <family val="1"/>
      </rPr>
      <t>3. Support</t>
    </r>
  </si>
  <si>
    <t>This tab contains the SAP cost centers and activity types used by the Ohio Companies to calculate their estimate labor costs for internal lobbyists from 2015 through 2021.</t>
  </si>
  <si>
    <t>Activity Type</t>
  </si>
  <si>
    <t>Cost Center Tex</t>
  </si>
  <si>
    <t>Activity Type Text</t>
  </si>
  <si>
    <t>COcr</t>
  </si>
  <si>
    <t>Total Price</t>
  </si>
  <si>
    <t>Productive Hours</t>
  </si>
  <si>
    <t>EXEC</t>
  </si>
  <si>
    <t xml:space="preserve">Nthrn Reg Admin     </t>
  </si>
  <si>
    <t xml:space="preserve">Executive           </t>
  </si>
  <si>
    <t xml:space="preserve">USD </t>
  </si>
  <si>
    <t xml:space="preserve">Managers            </t>
  </si>
  <si>
    <t>OADM</t>
  </si>
  <si>
    <t xml:space="preserve">Administrative OT   </t>
  </si>
  <si>
    <t>OGR</t>
  </si>
  <si>
    <t xml:space="preserve">Manager - Overtime  </t>
  </si>
  <si>
    <t>OLINE2</t>
  </si>
  <si>
    <t xml:space="preserve">Lineman Level II OT </t>
  </si>
  <si>
    <t>OPRF1</t>
  </si>
  <si>
    <t xml:space="preserve">Prof Level I OT     </t>
  </si>
  <si>
    <t>OPRF2</t>
  </si>
  <si>
    <t xml:space="preserve">Prof Level II OT    </t>
  </si>
  <si>
    <t>OXEC</t>
  </si>
  <si>
    <t>Executive - Overtime</t>
  </si>
  <si>
    <t>SADM</t>
  </si>
  <si>
    <t xml:space="preserve">Administrative      </t>
  </si>
  <si>
    <t>SLINE2</t>
  </si>
  <si>
    <t xml:space="preserve">Lineman Level II    </t>
  </si>
  <si>
    <t>SPRF1</t>
  </si>
  <si>
    <t xml:space="preserve">Prof Level I        </t>
  </si>
  <si>
    <t>SPRF2</t>
  </si>
  <si>
    <t xml:space="preserve">Prof Level II       </t>
  </si>
  <si>
    <t xml:space="preserve">N NJ - VP Admin     </t>
  </si>
  <si>
    <t>SrVP-ExternalAffairs</t>
  </si>
  <si>
    <t>OPRFK1</t>
  </si>
  <si>
    <t>SPRFK1</t>
  </si>
  <si>
    <t>State &amp; Mrkt Plcy VP</t>
  </si>
  <si>
    <t xml:space="preserve">Corp Affairs Admin  </t>
  </si>
  <si>
    <t xml:space="preserve">Rate Dept NJ        </t>
  </si>
  <si>
    <t>OGRK</t>
  </si>
  <si>
    <t xml:space="preserve">Manger - Overtime   </t>
  </si>
  <si>
    <t>OPRFK2</t>
  </si>
  <si>
    <t xml:space="preserve">Gvrnmntl Affairs OH </t>
  </si>
  <si>
    <t>OADMK</t>
  </si>
  <si>
    <t>SADMK</t>
  </si>
  <si>
    <t xml:space="preserve">Gvrnmntl Affairs PA </t>
  </si>
  <si>
    <t xml:space="preserve">Gvrnmntl Affairs NJ </t>
  </si>
  <si>
    <t>Fed Gvrnt Affairs DC</t>
  </si>
  <si>
    <t xml:space="preserve">Energy Policy       </t>
  </si>
  <si>
    <t>Local Affairs &amp; Econ</t>
  </si>
  <si>
    <t>State Leg Affairs OH</t>
  </si>
  <si>
    <t>State Leg Affairs PA</t>
  </si>
  <si>
    <t>State Leg Affairs NJ</t>
  </si>
  <si>
    <t>State Leg Affairs WV</t>
  </si>
  <si>
    <t>State Leg Affairs MD</t>
  </si>
  <si>
    <t>Governmental Affairs</t>
  </si>
  <si>
    <t xml:space="preserve">Gvrnmntl Affairs MD </t>
  </si>
  <si>
    <t xml:space="preserve">MP Ext Affairs      </t>
  </si>
  <si>
    <t xml:space="preserve">Market Policy       </t>
  </si>
  <si>
    <t>OLINE1</t>
  </si>
  <si>
    <t xml:space="preserve">Lineman Level I OT  </t>
  </si>
  <si>
    <t>OUCM1</t>
  </si>
  <si>
    <t>Substn Tech Lvl I OT</t>
  </si>
  <si>
    <t>SLINE</t>
  </si>
  <si>
    <t xml:space="preserve">Lineman-all ST      </t>
  </si>
  <si>
    <t>OSDNTK</t>
  </si>
  <si>
    <t xml:space="preserve">Student/Trainee OT  </t>
  </si>
  <si>
    <t xml:space="preserve">KM Support          </t>
  </si>
  <si>
    <t xml:space="preserve">EXECK </t>
  </si>
  <si>
    <t xml:space="preserve">Legal &amp; Reg Policy  </t>
  </si>
  <si>
    <t>Time Spent Lobbying per Interviews + Direct Charged Time Possibly Lobbying - Capital and O&amp;M Dollars</t>
  </si>
  <si>
    <r>
      <t xml:space="preserve">Source: Set 1 DR-33 Attachment 8, Tab </t>
    </r>
    <r>
      <rPr>
        <i/>
        <sz val="10"/>
        <color theme="1"/>
        <rFont val="Times New Roman"/>
        <family val="1"/>
      </rPr>
      <t>12. Support</t>
    </r>
  </si>
  <si>
    <t>This tab contains a summary of estimated labor costs by internal lobbyists by year, cost center, and FirstEnergy subsidiary along with allocation percentages.</t>
  </si>
  <si>
    <t>Interviews</t>
  </si>
  <si>
    <t>Direct Charge</t>
  </si>
  <si>
    <t>TOTAL</t>
  </si>
  <si>
    <t>CE01</t>
  </si>
  <si>
    <t>JC01</t>
  </si>
  <si>
    <t>ME01</t>
  </si>
  <si>
    <t>MP01</t>
  </si>
  <si>
    <t>MP02</t>
  </si>
  <si>
    <t>OE01</t>
  </si>
  <si>
    <t>PE10</t>
  </si>
  <si>
    <t>PN01</t>
  </si>
  <si>
    <t>PP01</t>
  </si>
  <si>
    <t>TE01</t>
  </si>
  <si>
    <t>WP01</t>
  </si>
  <si>
    <t>10a. Support</t>
  </si>
  <si>
    <t>Source</t>
  </si>
  <si>
    <t>Cost Type</t>
  </si>
  <si>
    <t>Total Alloc. %</t>
  </si>
  <si>
    <t>Total Alloc. % After Corp. &amp; Unreg.</t>
  </si>
  <si>
    <t>Amount</t>
  </si>
  <si>
    <t>Adj. Amount</t>
  </si>
  <si>
    <t>506004</t>
  </si>
  <si>
    <t>O&amp;M</t>
  </si>
  <si>
    <t>N/A</t>
  </si>
  <si>
    <t>Capital</t>
  </si>
  <si>
    <t>502502</t>
  </si>
  <si>
    <t>464023</t>
  </si>
  <si>
    <t>464470</t>
  </si>
  <si>
    <t>471470</t>
  </si>
  <si>
    <t>474024</t>
  </si>
  <si>
    <t>474470</t>
  </si>
  <si>
    <t>484024</t>
  </si>
  <si>
    <t>484470</t>
  </si>
  <si>
    <t>502036</t>
  </si>
  <si>
    <t>Internal Lobbying</t>
  </si>
  <si>
    <t>Sum of Dollars to Regulated Entities</t>
  </si>
  <si>
    <t>Internal lobbying charged to Ohio Companies.</t>
  </si>
  <si>
    <t>CE01 Total</t>
  </si>
  <si>
    <t>OE01 Total</t>
  </si>
  <si>
    <t>TE01 Total</t>
  </si>
  <si>
    <t>Vendor Lobbying Analysis Summary / Revenue Requirements 2015-March 2022</t>
  </si>
  <si>
    <r>
      <t xml:space="preserve">OE </t>
    </r>
    <r>
      <rPr>
        <b/>
        <vertAlign val="superscript"/>
        <sz val="11"/>
        <color theme="3" tint="0.39997558519241921"/>
        <rFont val="Calibri"/>
        <family val="2"/>
        <scheme val="minor"/>
      </rPr>
      <t>(1)</t>
    </r>
  </si>
  <si>
    <r>
      <t xml:space="preserve">CE </t>
    </r>
    <r>
      <rPr>
        <b/>
        <vertAlign val="superscript"/>
        <sz val="11"/>
        <color theme="3" tint="0.39997558519241921"/>
        <rFont val="Calibri"/>
        <family val="2"/>
        <scheme val="minor"/>
      </rPr>
      <t>(1)</t>
    </r>
  </si>
  <si>
    <r>
      <t xml:space="preserve">TE </t>
    </r>
    <r>
      <rPr>
        <b/>
        <vertAlign val="superscript"/>
        <sz val="11"/>
        <color theme="3" tint="0.39997558519241921"/>
        <rFont val="Calibri"/>
        <family val="2"/>
        <scheme val="minor"/>
      </rPr>
      <t>(1)</t>
    </r>
  </si>
  <si>
    <t>Total</t>
  </si>
  <si>
    <t>Total Lobbying Vendor Payments</t>
  </si>
  <si>
    <t>Included in Base or Formula Rates Expense</t>
  </si>
  <si>
    <t>Expense Recovered or being Recovered</t>
  </si>
  <si>
    <r>
      <t>Included In Capital for Recovery</t>
    </r>
    <r>
      <rPr>
        <b/>
        <vertAlign val="superscript"/>
        <sz val="11"/>
        <color theme="3" tint="0.39997558519241921"/>
        <rFont val="Calibri"/>
        <family val="2"/>
        <scheme val="minor"/>
      </rPr>
      <t xml:space="preserve"> (2)</t>
    </r>
  </si>
  <si>
    <t>Not included for Recovery</t>
  </si>
  <si>
    <t>Cumulative Revenue Requirements</t>
  </si>
  <si>
    <t>Included in Base and Formula Rates</t>
  </si>
  <si>
    <r>
      <t>Included in Riders</t>
    </r>
    <r>
      <rPr>
        <b/>
        <vertAlign val="superscript"/>
        <sz val="11"/>
        <color theme="3" tint="0.39997558519241921"/>
        <rFont val="Calibri"/>
        <family val="2"/>
        <scheme val="minor"/>
      </rPr>
      <t xml:space="preserve"> (1)</t>
    </r>
  </si>
  <si>
    <t>Total Revenue Requirements</t>
  </si>
  <si>
    <r>
      <rPr>
        <vertAlign val="superscript"/>
        <sz val="11"/>
        <color theme="3" tint="0.39997558519241921"/>
        <rFont val="Times New Roman"/>
        <family val="1"/>
      </rPr>
      <t>(1)</t>
    </r>
    <r>
      <rPr>
        <sz val="11"/>
        <color theme="3" tint="0.39997558519241921"/>
        <rFont val="Times New Roman"/>
        <family val="1"/>
      </rPr>
      <t xml:space="preserve">  Payments made for OH Companies’ Capital were included in Rider DCR rate calculations however if these capital costs were excluded from the calculation it would not impact the rates customers paid because this rider has revenue requirements greater than revenues allowed to be collected annually for Rider DCR.  A very small amount of Capital was allocated to the AMI Rider calculation which are reflected in the OH Revenue Requirements for Riders.</t>
    </r>
  </si>
  <si>
    <r>
      <rPr>
        <vertAlign val="superscript"/>
        <sz val="11"/>
        <color theme="3" tint="0.39997558519241921"/>
        <rFont val="Times New Roman"/>
        <family val="1"/>
      </rPr>
      <t xml:space="preserve">(2) </t>
    </r>
    <r>
      <rPr>
        <sz val="11"/>
        <color theme="3" tint="0.39997558519241921"/>
        <rFont val="Times New Roman"/>
        <family val="1"/>
      </rPr>
      <t xml:space="preserve"> Capital includes all amounts booked to CWIP 107 with the assumption that it was placed in service the month of the payment.</t>
    </r>
  </si>
  <si>
    <t>Employee Lobbying Analysis Summary / Revenue Requirements 2015-March 2022</t>
  </si>
  <si>
    <r>
      <t xml:space="preserve">OE </t>
    </r>
    <r>
      <rPr>
        <b/>
        <vertAlign val="superscript"/>
        <sz val="11"/>
        <color theme="1"/>
        <rFont val="Calibri"/>
        <family val="2"/>
        <scheme val="minor"/>
      </rPr>
      <t>(1)</t>
    </r>
  </si>
  <si>
    <r>
      <t xml:space="preserve">CE </t>
    </r>
    <r>
      <rPr>
        <b/>
        <vertAlign val="superscript"/>
        <sz val="11"/>
        <color theme="1"/>
        <rFont val="Calibri"/>
        <family val="2"/>
        <scheme val="minor"/>
      </rPr>
      <t>(1)</t>
    </r>
  </si>
  <si>
    <r>
      <t xml:space="preserve">TE </t>
    </r>
    <r>
      <rPr>
        <b/>
        <vertAlign val="superscript"/>
        <sz val="11"/>
        <color theme="1"/>
        <rFont val="Calibri"/>
        <family val="2"/>
        <scheme val="minor"/>
      </rPr>
      <t>(1)</t>
    </r>
  </si>
  <si>
    <t xml:space="preserve">Total Employee Lobbying </t>
  </si>
  <si>
    <r>
      <t>Included In Capital for Recovery</t>
    </r>
    <r>
      <rPr>
        <b/>
        <vertAlign val="superscript"/>
        <sz val="11"/>
        <color theme="1"/>
        <rFont val="Calibri"/>
        <family val="2"/>
        <scheme val="minor"/>
      </rPr>
      <t xml:space="preserve"> (2)</t>
    </r>
  </si>
  <si>
    <t>Total Employee Lobbying</t>
  </si>
  <si>
    <r>
      <t>Included in Riders</t>
    </r>
    <r>
      <rPr>
        <b/>
        <vertAlign val="superscript"/>
        <sz val="11"/>
        <color theme="1"/>
        <rFont val="Calibri"/>
        <family val="2"/>
        <scheme val="minor"/>
      </rPr>
      <t xml:space="preserve"> (1)</t>
    </r>
  </si>
  <si>
    <r>
      <rPr>
        <vertAlign val="superscript"/>
        <sz val="11"/>
        <color theme="1"/>
        <rFont val="Times New Roman"/>
        <family val="1"/>
      </rPr>
      <t>(1)</t>
    </r>
    <r>
      <rPr>
        <sz val="11"/>
        <color theme="1"/>
        <rFont val="Times New Roman"/>
        <family val="1"/>
      </rPr>
      <t xml:space="preserve">  Payments made for OH Companies’ Capital were included in Rider DCR rate calculations however if these capital costs were excluded from the calculation it would not impact the rates customers paid because this rider has revenue requirements greater than revenues allowed to be collected annually for Rider DCR.  A very small amount of Capital was allocated to the AMI Rider calculation which are reflected in the OH Revenue Requirements for Riders.</t>
    </r>
  </si>
  <si>
    <r>
      <rPr>
        <vertAlign val="superscript"/>
        <sz val="11"/>
        <color theme="1"/>
        <rFont val="Times New Roman"/>
        <family val="1"/>
      </rPr>
      <t xml:space="preserve">(2) </t>
    </r>
    <r>
      <rPr>
        <sz val="11"/>
        <color theme="1"/>
        <rFont val="Times New Roman"/>
        <family val="1"/>
      </rPr>
      <t xml:space="preserve"> Capital includes all amounts booked to CWIP 107 with the assumption that the capitalized portion of labor $ was incurred evenly over 12 months each year.</t>
    </r>
  </si>
  <si>
    <t>Total Lobbying Analysis Summary / Revenue Requirements 2015-March 2022</t>
  </si>
  <si>
    <t>Total Lobbying Analysis</t>
  </si>
  <si>
    <t>Pole Attachments</t>
  </si>
  <si>
    <r>
      <rPr>
        <vertAlign val="superscript"/>
        <sz val="11"/>
        <color theme="3" tint="0.39997558519241921"/>
        <rFont val="Times New Roman"/>
        <family val="1"/>
      </rPr>
      <t xml:space="preserve">(2) </t>
    </r>
    <r>
      <rPr>
        <sz val="11"/>
        <color theme="3" tint="0.39997558519241921"/>
        <rFont val="Times New Roman"/>
        <family val="1"/>
      </rPr>
      <t xml:space="preserve"> Capital includes all amounts booked to CWIP 107 with the assumption that it was placed in service the month of the payment and the capitalized portion of labor $ was incurred evenly over 12 months each year.</t>
    </r>
  </si>
  <si>
    <t>To record a liablity for the Ohio Companies related to lobbying transactions.</t>
  </si>
  <si>
    <t>Outline:</t>
  </si>
  <si>
    <t>1. External Affairs provided a list of all employees who were registered lobbyists from the years 2015-2021.</t>
  </si>
  <si>
    <t>2. HR provided the cost centers of said employee's and what time code they were associated with from 2015-2021.</t>
  </si>
  <si>
    <t>3. BPP provided activity rate and productive hours per cost center per year.</t>
  </si>
  <si>
    <t>4. Based on activity type and cost center employee was in we calculated an estimated fully-loaded cost per employee per year. (activity rate of cost center*productive hours of cost center)</t>
  </si>
  <si>
    <t>4a. Based on above calculation there was approximately $34,963,334 total dollars associated with these employees.</t>
  </si>
  <si>
    <t>5. Based on cost center 15/27 employees costs were allocated 100% to corp.</t>
  </si>
  <si>
    <t>5a. $16,367,953 was allocated 100% to corp. Leaving $18,595,381 allocated to regulated entities</t>
  </si>
  <si>
    <t>6. Based on External Affairs organizational structure 2/27 are no longer with the company or have roles that do no lobbying.</t>
  </si>
  <si>
    <t>6a. $2,858,667 was from leadership. Leaving $15,736,714 to investigate.</t>
  </si>
  <si>
    <t>7. Some employees would direct charge their time.</t>
  </si>
  <si>
    <t>7a. Four employees direct charged Ungreulated Companies for a total of $121,908. Leaving $15,614,806 to investigate.</t>
  </si>
  <si>
    <t>8. Based on how cost centers allocated a certin percentage went to Unregulated entities for 2015-2019.</t>
  </si>
  <si>
    <t>8a. $906,161 was allocated to Unregulated entity company codes. Leaving $14,708,645 to investigate.</t>
  </si>
  <si>
    <t>9. Based on how cost centers allocated a certin percentage went to Corp for 2015-2021.</t>
  </si>
  <si>
    <t>9a. $429,925 was allocated to Corp. Leaving $14,278,720 to investigate.</t>
  </si>
  <si>
    <t>10.Accounting provided the FERC accounts that cost centers of 4 employees went to FERC 426.5</t>
  </si>
  <si>
    <t>10a.$2,815,002 went toFERC 426.5. Leaving $11,463,718 to investigate.</t>
  </si>
  <si>
    <t>11. Steve Vucenovic and Austin Lent Interviewed remaining employees in question.</t>
  </si>
  <si>
    <t>11. Matt Gregorits 2015-2018: 40%</t>
  </si>
  <si>
    <t>11. (Greg) Matt Hefner 2015-2021: 10%</t>
  </si>
  <si>
    <t>11. Colin Mount 2015-2018: 0%</t>
  </si>
  <si>
    <t>11. Mike Eckard 2019-2021: 40%(2019-2020) 20% (2021)</t>
  </si>
  <si>
    <t>11. Jim Harkness Cant Interview, no longer at FE.</t>
  </si>
  <si>
    <t>11. Marty Hall 2015-2017: 50% Per LD2's</t>
  </si>
  <si>
    <t>11a. After we take into account the percentage of time spent lobbying we are left with $7,490,893</t>
  </si>
  <si>
    <t>12.$1,573,543 was Capital
      $5,917,350 was O&amp;M</t>
  </si>
  <si>
    <t>1300: $337,508</t>
  </si>
  <si>
    <t>1302: $141,759</t>
  </si>
  <si>
    <t>1310: $93,681</t>
  </si>
  <si>
    <t>CE01: $820,824</t>
  </si>
  <si>
    <t>JC01: $1,335,998</t>
  </si>
  <si>
    <t>ME01: $601,016</t>
  </si>
  <si>
    <t>MP01: $623,336</t>
  </si>
  <si>
    <t>MP02: $176,978</t>
  </si>
  <si>
    <t>OE01: $1,123,422</t>
  </si>
  <si>
    <t>PE10: $347,072</t>
  </si>
  <si>
    <t>PN01: $668,619</t>
  </si>
  <si>
    <t>PP01: $162,167</t>
  </si>
  <si>
    <t>TE01: $382,476</t>
  </si>
  <si>
    <t>WP01: $676,036</t>
  </si>
  <si>
    <t>HRIS-Employee Ad-Hoc Reporting - Confidential</t>
  </si>
  <si>
    <t>Author</t>
  </si>
  <si>
    <t>987</t>
  </si>
  <si>
    <t>Status of Data</t>
  </si>
  <si>
    <t>12/5/2021 19:53:19</t>
  </si>
  <si>
    <t>Information</t>
  </si>
  <si>
    <t>Last Refreshed</t>
  </si>
  <si>
    <t>12/6/2021 11:21:35</t>
  </si>
  <si>
    <t>Current User</t>
  </si>
  <si>
    <t>45437</t>
  </si>
  <si>
    <t>Key Date</t>
  </si>
  <si>
    <t>12/6/2021</t>
  </si>
  <si>
    <t>Last Changed by</t>
  </si>
  <si>
    <t>Changed At</t>
  </si>
  <si>
    <t>8/24/2018 21:14:36</t>
  </si>
  <si>
    <t>InfoProvider</t>
  </si>
  <si>
    <t>ZHR_M09</t>
  </si>
  <si>
    <t>Query Technical Name</t>
  </si>
  <si>
    <t>ZZHR_M09_Q011_HRIS</t>
  </si>
  <si>
    <t>Relevance of Data (Date)</t>
  </si>
  <si>
    <t>12/5/2021</t>
  </si>
  <si>
    <t>Query Description</t>
  </si>
  <si>
    <t>Relevance of Data (Time)</t>
  </si>
  <si>
    <t>19:53:19</t>
  </si>
  <si>
    <t>Filter</t>
  </si>
  <si>
    <t>Table</t>
  </si>
  <si>
    <t>1st Program Grouping</t>
  </si>
  <si>
    <t/>
  </si>
  <si>
    <t>Employee</t>
  </si>
  <si>
    <t>Calendar day</t>
  </si>
  <si>
    <t>Number of Employees</t>
  </si>
  <si>
    <t>2nd Program Grouping</t>
  </si>
  <si>
    <t>1653</t>
  </si>
  <si>
    <t>Holman,Julie A</t>
  </si>
  <si>
    <t>1/31/2015</t>
  </si>
  <si>
    <t>506035</t>
  </si>
  <si>
    <t>State Legislative - NJ</t>
  </si>
  <si>
    <t>GPU1/MGRK</t>
  </si>
  <si>
    <t>Managers</t>
  </si>
  <si>
    <t>AAP Category</t>
  </si>
  <si>
    <t>2/28/2015</t>
  </si>
  <si>
    <t>Action Reason</t>
  </si>
  <si>
    <t>3/1/2015</t>
  </si>
  <si>
    <t>Action Type</t>
  </si>
  <si>
    <t>3/31/2015</t>
  </si>
  <si>
    <t>4/30/2015</t>
  </si>
  <si>
    <t>Age</t>
  </si>
  <si>
    <t>5/31/2015</t>
  </si>
  <si>
    <t>Alt Job Grouping</t>
  </si>
  <si>
    <t>6/30/2015</t>
  </si>
  <si>
    <t>Annual Salary</t>
  </si>
  <si>
    <t>7/31/2015</t>
  </si>
  <si>
    <t>Annual Working Hours</t>
  </si>
  <si>
    <t>8/31/2015</t>
  </si>
  <si>
    <t>Area / Unit Date</t>
  </si>
  <si>
    <t>9/30/2015</t>
  </si>
  <si>
    <t>AYE SAP ID</t>
  </si>
  <si>
    <t>10/31/2015</t>
  </si>
  <si>
    <t>11/30/2015</t>
  </si>
  <si>
    <t>CFIP Team</t>
  </si>
  <si>
    <t>12/31/2015</t>
  </si>
  <si>
    <t>Comm DT for Deferral</t>
  </si>
  <si>
    <t>1/31/2016</t>
  </si>
  <si>
    <t>Company Code</t>
  </si>
  <si>
    <t>2/29/2016</t>
  </si>
  <si>
    <t>Cost Center CO Area(Use with CC-Does NOT Display)</t>
  </si>
  <si>
    <t>3/1/2016</t>
  </si>
  <si>
    <t>Cost Center Level 01</t>
  </si>
  <si>
    <t>3/31/2016</t>
  </si>
  <si>
    <t>Cost Center Level 02</t>
  </si>
  <si>
    <t>4/30/2016</t>
  </si>
  <si>
    <t>Cost Center Level 03</t>
  </si>
  <si>
    <t>5/31/2016</t>
  </si>
  <si>
    <t>Cost Center Level 04</t>
  </si>
  <si>
    <t>6/30/2016</t>
  </si>
  <si>
    <t>Cost Center Level 05</t>
  </si>
  <si>
    <t>7/31/2016</t>
  </si>
  <si>
    <t>Cost Center Level 06</t>
  </si>
  <si>
    <t>8/31/2016</t>
  </si>
  <si>
    <t>Cost Center Level 07</t>
  </si>
  <si>
    <t>9/30/2016</t>
  </si>
  <si>
    <t>Cost Center Level 08</t>
  </si>
  <si>
    <t>10/31/2016</t>
  </si>
  <si>
    <t>Cost Center with Levels</t>
  </si>
  <si>
    <t>11/30/2016</t>
  </si>
  <si>
    <t>12/31/2016</t>
  </si>
  <si>
    <t>Current Activity Type</t>
  </si>
  <si>
    <t>1/31/2017</t>
  </si>
  <si>
    <t>Current Employment Status</t>
  </si>
  <si>
    <t>2/28/2017</t>
  </si>
  <si>
    <t>Current Vital Position</t>
  </si>
  <si>
    <t>3/1/2017</t>
  </si>
  <si>
    <t>Date in Current Job</t>
  </si>
  <si>
    <t>3/19/2017</t>
  </si>
  <si>
    <t>Date of Birth</t>
  </si>
  <si>
    <t>3/31/2017</t>
  </si>
  <si>
    <t>Death Date</t>
  </si>
  <si>
    <t>4154</t>
  </si>
  <si>
    <t>Bonawitz,Tammy J</t>
  </si>
  <si>
    <t>506034</t>
  </si>
  <si>
    <t>State Legislative - PA</t>
  </si>
  <si>
    <t>Disability Indicator</t>
  </si>
  <si>
    <t>E-Mail Address</t>
  </si>
  <si>
    <t>Employee Diversity Indicator</t>
  </si>
  <si>
    <t>Employee Group</t>
  </si>
  <si>
    <t>Employee Minority Indicator</t>
  </si>
  <si>
    <t>Employee Race</t>
  </si>
  <si>
    <t>Employee Subgroup</t>
  </si>
  <si>
    <t>Employment Status</t>
  </si>
  <si>
    <t>Ethnicity</t>
  </si>
  <si>
    <t>Family Member</t>
  </si>
  <si>
    <t>Gender</t>
  </si>
  <si>
    <t>Generation - DOB</t>
  </si>
  <si>
    <t>Home State</t>
  </si>
  <si>
    <t>HR Administrator</t>
  </si>
  <si>
    <t>ICP Plan Comp Program 1</t>
  </si>
  <si>
    <t>ICP Plan Comp Program 2</t>
  </si>
  <si>
    <t>In-Plan Pension Date</t>
  </si>
  <si>
    <t>Job / EEO Category</t>
  </si>
  <si>
    <t>Job Classification</t>
  </si>
  <si>
    <t>Job Grouping</t>
  </si>
  <si>
    <t>Job</t>
  </si>
  <si>
    <t>Key Figures</t>
  </si>
  <si>
    <t>,Number of Employees</t>
  </si>
  <si>
    <t>Latest Hire Date</t>
  </si>
  <si>
    <t>Latest Separation Date</t>
  </si>
  <si>
    <t>Length of Service</t>
  </si>
  <si>
    <t>LGBTQ Indicator</t>
  </si>
  <si>
    <t>LTD End Date</t>
  </si>
  <si>
    <t>Mail Drop</t>
  </si>
  <si>
    <t>Marital Status</t>
  </si>
  <si>
    <t>4/30/2017</t>
  </si>
  <si>
    <t>Medicare ID</t>
  </si>
  <si>
    <t>5/31/2017</t>
  </si>
  <si>
    <t>Merger Integration Team</t>
  </si>
  <si>
    <t>6/30/2017</t>
  </si>
  <si>
    <t>Military Status</t>
  </si>
  <si>
    <t>7/31/2017</t>
  </si>
  <si>
    <t>Most Recent Length of Svc</t>
  </si>
  <si>
    <t>8/31/2017</t>
  </si>
  <si>
    <t>Name of the Chief of the Organization</t>
  </si>
  <si>
    <t>9/30/2017</t>
  </si>
  <si>
    <t>NSM Date</t>
  </si>
  <si>
    <t>10/31/2017</t>
  </si>
  <si>
    <t>NSM Indicator</t>
  </si>
  <si>
    <t>11/30/2017</t>
  </si>
  <si>
    <t>Org Chief - as of Cal Date</t>
  </si>
  <si>
    <t>12/31/2017</t>
  </si>
  <si>
    <t>Org Level 1</t>
  </si>
  <si>
    <t>1/31/2018</t>
  </si>
  <si>
    <t>Org Level 2</t>
  </si>
  <si>
    <t>2/28/2018</t>
  </si>
  <si>
    <t>Org Level 3</t>
  </si>
  <si>
    <t>3/1/2018</t>
  </si>
  <si>
    <t>Organizational Unit</t>
  </si>
  <si>
    <t>3/31/2018</t>
  </si>
  <si>
    <t>Orgunit Director</t>
  </si>
  <si>
    <t>4/30/2018</t>
  </si>
  <si>
    <t>Orgunit Executive</t>
  </si>
  <si>
    <t>5/31/2018</t>
  </si>
  <si>
    <t>Orgunit Manager</t>
  </si>
  <si>
    <t>6/30/2018</t>
  </si>
  <si>
    <t>Original Hire Date</t>
  </si>
  <si>
    <t>7/31/2018</t>
  </si>
  <si>
    <t>Pay Grade Area</t>
  </si>
  <si>
    <t>8/31/2018</t>
  </si>
  <si>
    <t>Pay Grade Level</t>
  </si>
  <si>
    <t>9/30/2018</t>
  </si>
  <si>
    <t>Pay Grade Type-Tier</t>
  </si>
  <si>
    <t>10/31/2018</t>
  </si>
  <si>
    <t>Pay Grade</t>
  </si>
  <si>
    <t>11/30/2018</t>
  </si>
  <si>
    <t>Pay Scale Area</t>
  </si>
  <si>
    <t>12/31/2018</t>
  </si>
  <si>
    <t>Pay Scale Group</t>
  </si>
  <si>
    <t>1/31/2019</t>
  </si>
  <si>
    <t>Pay Scale Level</t>
  </si>
  <si>
    <t>2/28/2019</t>
  </si>
  <si>
    <t>Pay Scale Type</t>
  </si>
  <si>
    <t>3/31/2019</t>
  </si>
  <si>
    <t>Payroll Area</t>
  </si>
  <si>
    <t>4/30/2019</t>
  </si>
  <si>
    <t>Pension Plan</t>
  </si>
  <si>
    <t>5/31/2019</t>
  </si>
  <si>
    <t>Pers Cell Phone</t>
  </si>
  <si>
    <t>6/30/2019</t>
  </si>
  <si>
    <t>Pers Subarea/Union Local</t>
  </si>
  <si>
    <t>7/31/2019</t>
  </si>
  <si>
    <t>Personnel Area</t>
  </si>
  <si>
    <t>8/31/2019</t>
  </si>
  <si>
    <t>PG Rating Date</t>
  </si>
  <si>
    <t>9/30/2019</t>
  </si>
  <si>
    <t>PG Rating Hi-Performing Female</t>
  </si>
  <si>
    <t>10/31/2019</t>
  </si>
  <si>
    <t>PG Rating Hi-Performing Minority</t>
  </si>
  <si>
    <t>11/30/2019</t>
  </si>
  <si>
    <t>PG Rating</t>
  </si>
  <si>
    <t>12/31/2019</t>
  </si>
  <si>
    <t>Position</t>
  </si>
  <si>
    <t>1/31/2020</t>
  </si>
  <si>
    <t>Protected Veteran St</t>
  </si>
  <si>
    <t>2/28/2020</t>
  </si>
  <si>
    <t>PSI Student</t>
  </si>
  <si>
    <t>2/29/2020</t>
  </si>
  <si>
    <t>3/31/2020</t>
  </si>
  <si>
    <t>Retirement Date</t>
  </si>
  <si>
    <t>4/30/2020</t>
  </si>
  <si>
    <t>S SP/Alt Pay Comm Dt</t>
  </si>
  <si>
    <t>5/31/2020</t>
  </si>
  <si>
    <t>Salary Range</t>
  </si>
  <si>
    <t>6/30/2020</t>
  </si>
  <si>
    <t>SSN (Country Grp - Use with SSN-Does NOT Display)</t>
  </si>
  <si>
    <t>7/31/2020</t>
  </si>
  <si>
    <t>SSN</t>
  </si>
  <si>
    <t>8/31/2020</t>
  </si>
  <si>
    <t>Supervisor - as of Cal Date</t>
  </si>
  <si>
    <t>9/30/2020</t>
  </si>
  <si>
    <t>Supervisor Name</t>
  </si>
  <si>
    <t>10/31/2020</t>
  </si>
  <si>
    <t>Union Recall Date</t>
  </si>
  <si>
    <t>11/30/2020</t>
  </si>
  <si>
    <t>Utility/ Non Utility Indicator</t>
  </si>
  <si>
    <t>12/31/2020</t>
  </si>
  <si>
    <t>Veteran Discharge Date</t>
  </si>
  <si>
    <t>1/31/2021</t>
  </si>
  <si>
    <t>Veteran Status 1</t>
  </si>
  <si>
    <t>2/28/2021</t>
  </si>
  <si>
    <t>Veteran Status 2</t>
  </si>
  <si>
    <t>3/31/2021</t>
  </si>
  <si>
    <t>Veteran Status 3</t>
  </si>
  <si>
    <t>4/30/2021</t>
  </si>
  <si>
    <t>Veteran Status 4</t>
  </si>
  <si>
    <t>5/31/2021</t>
  </si>
  <si>
    <t>Veteran Status 5</t>
  </si>
  <si>
    <t>6/30/2021</t>
  </si>
  <si>
    <t>Veteran Status 6</t>
  </si>
  <si>
    <t>7/31/2021</t>
  </si>
  <si>
    <t>Veteran Status 7</t>
  </si>
  <si>
    <t>8/31/2021</t>
  </si>
  <si>
    <t>Veteran Status 8</t>
  </si>
  <si>
    <t>9/30/2021</t>
  </si>
  <si>
    <t>Veteran Status 9</t>
  </si>
  <si>
    <t>10/31/2021</t>
  </si>
  <si>
    <t>Veteran Status A</t>
  </si>
  <si>
    <t>11/30/2021</t>
  </si>
  <si>
    <t>Visier Security Group</t>
  </si>
  <si>
    <t>6761</t>
  </si>
  <si>
    <t>Connelly,Kevin F</t>
  </si>
  <si>
    <t>505008</t>
  </si>
  <si>
    <t>Rate Department - NJ</t>
  </si>
  <si>
    <t>Vital Position</t>
  </si>
  <si>
    <t>WFA-Age EOY</t>
  </si>
  <si>
    <t>WFA-Age Range</t>
  </si>
  <si>
    <t>WFA-Critical Knowledge Holder</t>
  </si>
  <si>
    <t>WFA-Job Risk</t>
  </si>
  <si>
    <t>5/1/2015</t>
  </si>
  <si>
    <t>WFA-Length of Service - EOY</t>
  </si>
  <si>
    <t>WFA-Retirement Age Range</t>
  </si>
  <si>
    <t>WFA-SF Attrition Impact</t>
  </si>
  <si>
    <t>WFA-SF Attrition Reason</t>
  </si>
  <si>
    <t>WFA-SF Attrition Risk</t>
  </si>
  <si>
    <t>Work Center</t>
  </si>
  <si>
    <t>Work Contract</t>
  </si>
  <si>
    <t>Work Hrs / Pay Per</t>
  </si>
  <si>
    <t>Work State</t>
  </si>
  <si>
    <t>Years-Months in Job</t>
  </si>
  <si>
    <t>3/27/2016</t>
  </si>
  <si>
    <t>6/1/2018</t>
  </si>
  <si>
    <t>18946</t>
  </si>
  <si>
    <t>Bailey,Joel D</t>
  </si>
  <si>
    <t>506018</t>
  </si>
  <si>
    <t>Local Affairs &amp; Econ Devel - VP</t>
  </si>
  <si>
    <t>GPU1/EXECK</t>
  </si>
  <si>
    <t>Executive</t>
  </si>
  <si>
    <t>8/1/2015</t>
  </si>
  <si>
    <t>1/1/2018</t>
  </si>
  <si>
    <t>9/2/2018</t>
  </si>
  <si>
    <t>3/1/2019</t>
  </si>
  <si>
    <t>12/1/2019</t>
  </si>
  <si>
    <t>19020</t>
  </si>
  <si>
    <t>Dowling,Michael J</t>
  </si>
  <si>
    <t>1/1/2015</t>
  </si>
  <si>
    <t>501007</t>
  </si>
  <si>
    <t>Sr VP-External Affairs</t>
  </si>
  <si>
    <t>7/1/2017</t>
  </si>
  <si>
    <t>19201</t>
  </si>
  <si>
    <t>Mendenhall,Kelley E</t>
  </si>
  <si>
    <t>501016</t>
  </si>
  <si>
    <t>State Reg Affairs &amp; Market Policy VP</t>
  </si>
  <si>
    <t>1/6/2019</t>
  </si>
  <si>
    <t>504500</t>
  </si>
  <si>
    <t>KM Support</t>
  </si>
  <si>
    <t>30677</t>
  </si>
  <si>
    <t>Kruft,Charles J</t>
  </si>
  <si>
    <t>506331</t>
  </si>
  <si>
    <t>Governmental Affairs - MD</t>
  </si>
  <si>
    <t>11/1/2015</t>
  </si>
  <si>
    <t>33115</t>
  </si>
  <si>
    <t>Mader,Mark A</t>
  </si>
  <si>
    <t>2/26/2021</t>
  </si>
  <si>
    <t>33124</t>
  </si>
  <si>
    <t>Hefner,Matthew G</t>
  </si>
  <si>
    <t>506435</t>
  </si>
  <si>
    <t>Mon Power External Affairs</t>
  </si>
  <si>
    <t>9/6/2015</t>
  </si>
  <si>
    <t>12/11/2016</t>
  </si>
  <si>
    <t>11/12/2017</t>
  </si>
  <si>
    <t>8/5/2018</t>
  </si>
  <si>
    <t>10/28/2018</t>
  </si>
  <si>
    <t>33125</t>
  </si>
  <si>
    <t>Eckard,J Michael</t>
  </si>
  <si>
    <t>506006</t>
  </si>
  <si>
    <t>Federal Governmental Affairs - DC</t>
  </si>
  <si>
    <t>506016</t>
  </si>
  <si>
    <t>Energy Policy</t>
  </si>
  <si>
    <t>3/7/2021</t>
  </si>
  <si>
    <t>8/1/2021</t>
  </si>
  <si>
    <t>33714</t>
  </si>
  <si>
    <t>Mount,Samuel C</t>
  </si>
  <si>
    <t>509353</t>
  </si>
  <si>
    <t>Market Policy</t>
  </si>
  <si>
    <t>506002</t>
  </si>
  <si>
    <t>Governmental Affairs - OH</t>
  </si>
  <si>
    <t>33829</t>
  </si>
  <si>
    <t>Grealy,Anne M</t>
  </si>
  <si>
    <t>506330</t>
  </si>
  <si>
    <t>Governmental Affairs GO</t>
  </si>
  <si>
    <t>1/1/2016</t>
  </si>
  <si>
    <t>1/18/2016</t>
  </si>
  <si>
    <t>12/25/2016</t>
  </si>
  <si>
    <t>8/1/2017</t>
  </si>
  <si>
    <t>8/6/2017</t>
  </si>
  <si>
    <t>506037</t>
  </si>
  <si>
    <t>State Legislative - MD</t>
  </si>
  <si>
    <t>8/30/2020</t>
  </si>
  <si>
    <t>10/10/2021</t>
  </si>
  <si>
    <t>506044</t>
  </si>
  <si>
    <t>State &amp; Fed Gov  Affairs - Leadership</t>
  </si>
  <si>
    <t>34052</t>
  </si>
  <si>
    <t>Tompkins,Daniel P</t>
  </si>
  <si>
    <t>4/5/2015</t>
  </si>
  <si>
    <t>12/12/2015</t>
  </si>
  <si>
    <t>11/6/2018</t>
  </si>
  <si>
    <t>34107</t>
  </si>
  <si>
    <t>Gray,Sammy L</t>
  </si>
  <si>
    <t>506036</t>
  </si>
  <si>
    <t>State Legislative - WV</t>
  </si>
  <si>
    <t>42501</t>
  </si>
  <si>
    <t>Wisham,Lorna</t>
  </si>
  <si>
    <t>5/27/2018</t>
  </si>
  <si>
    <t>421001</t>
  </si>
  <si>
    <t>Northern Region Admin</t>
  </si>
  <si>
    <t>GPU1/MGR</t>
  </si>
  <si>
    <t>9/3/2018</t>
  </si>
  <si>
    <t>504101</t>
  </si>
  <si>
    <t>Corporate Affairs Admin</t>
  </si>
  <si>
    <t>43457</t>
  </si>
  <si>
    <t>Biltz,Justin T</t>
  </si>
  <si>
    <t>5/29/2016</t>
  </si>
  <si>
    <t>6/5/2016</t>
  </si>
  <si>
    <t>5/12/2019</t>
  </si>
  <si>
    <t>45564</t>
  </si>
  <si>
    <t>Gregorits,Matthew N</t>
  </si>
  <si>
    <t>Governmental Affairs - PA</t>
  </si>
  <si>
    <t>8/29/2021</t>
  </si>
  <si>
    <t>45566</t>
  </si>
  <si>
    <t>Roth Fulton,Sharon</t>
  </si>
  <si>
    <t>46288</t>
  </si>
  <si>
    <t>Alexander Jr,Anthony</t>
  </si>
  <si>
    <t>GPU1/SPRFK2</t>
  </si>
  <si>
    <t>Prof Level II</t>
  </si>
  <si>
    <t>3/3/2019</t>
  </si>
  <si>
    <t>7/21/2019</t>
  </si>
  <si>
    <t>9/13/2020</t>
  </si>
  <si>
    <t>47211</t>
  </si>
  <si>
    <t>Hall,Martin L</t>
  </si>
  <si>
    <t>47778</t>
  </si>
  <si>
    <t>Pine,Ty</t>
  </si>
  <si>
    <t>506033</t>
  </si>
  <si>
    <t>State Legislative - OH</t>
  </si>
  <si>
    <t>50092</t>
  </si>
  <si>
    <t>Harkness,James A</t>
  </si>
  <si>
    <t>506005</t>
  </si>
  <si>
    <t>Governmental Affairs - NJ</t>
  </si>
  <si>
    <t>51024</t>
  </si>
  <si>
    <t>Tintle,Kieran C</t>
  </si>
  <si>
    <t>462005</t>
  </si>
  <si>
    <t>North Jersey - VP Admin</t>
  </si>
  <si>
    <t>11/26/2017</t>
  </si>
  <si>
    <t>2/22/2018</t>
  </si>
  <si>
    <t>7/9/2019</t>
  </si>
  <si>
    <t>56465</t>
  </si>
  <si>
    <t>Hendry,Andrew D</t>
  </si>
  <si>
    <t>4/29/2019</t>
  </si>
  <si>
    <t>5/1/2019</t>
  </si>
  <si>
    <t>56877</t>
  </si>
  <si>
    <t>Gordon,Daisy L</t>
  </si>
  <si>
    <t>7/22/2019</t>
  </si>
  <si>
    <t>7/25/2019</t>
  </si>
  <si>
    <t>6/19/2021</t>
  </si>
  <si>
    <t>57514</t>
  </si>
  <si>
    <t>Shaffer,Andrew B</t>
  </si>
  <si>
    <t>6/8/2020</t>
  </si>
  <si>
    <t>Cost Centers</t>
  </si>
  <si>
    <t>Activity Price</t>
  </si>
  <si>
    <t>EXECK, EXECK, MGRK, EXECK</t>
  </si>
  <si>
    <t>Total Dollars allocated 100% to Corp</t>
  </si>
  <si>
    <t>Data Pull from QV Allocation Factor Database</t>
  </si>
  <si>
    <t>Cost Owner Text</t>
  </si>
  <si>
    <t>Cost Owner</t>
  </si>
  <si>
    <t>Fiscal Period</t>
  </si>
  <si>
    <t>% Allocation</t>
  </si>
  <si>
    <t>2015012</t>
  </si>
  <si>
    <t>1000</t>
  </si>
  <si>
    <t>2016012</t>
  </si>
  <si>
    <t>2017012</t>
  </si>
  <si>
    <t>2018012</t>
  </si>
  <si>
    <t>2019012</t>
  </si>
  <si>
    <t>2020012</t>
  </si>
  <si>
    <t>2021012</t>
  </si>
  <si>
    <t>Total Dollars After Direct Charging</t>
  </si>
  <si>
    <t>*Assumes 100% of time was lobbying</t>
  </si>
  <si>
    <t>Sum of Val.in rep.cur.</t>
  </si>
  <si>
    <t>Total Dollars Direct Charged</t>
  </si>
  <si>
    <t>2016</t>
  </si>
  <si>
    <t>300223</t>
  </si>
  <si>
    <t>502515</t>
  </si>
  <si>
    <t>2017</t>
  </si>
  <si>
    <t>650719</t>
  </si>
  <si>
    <t xml:space="preserve"> </t>
  </si>
  <si>
    <t>External Affairs Billings to Unregulated</t>
  </si>
  <si>
    <t>1100</t>
  </si>
  <si>
    <t>1101</t>
  </si>
  <si>
    <t>1105</t>
  </si>
  <si>
    <t>1108</t>
  </si>
  <si>
    <t>1200</t>
  </si>
  <si>
    <t>1400</t>
  </si>
  <si>
    <t>1600</t>
  </si>
  <si>
    <t>6001</t>
  </si>
  <si>
    <t>Dollars Allocated to Unregulated Entities</t>
  </si>
  <si>
    <t>1300</t>
  </si>
  <si>
    <t>1302</t>
  </si>
  <si>
    <t>1310</t>
  </si>
  <si>
    <t>Dollars Allocated to Corp</t>
  </si>
  <si>
    <t>Dollars Allocated to FERC 426</t>
  </si>
  <si>
    <t>Co Code for Reg Acct</t>
  </si>
  <si>
    <t>1300 American Transm Sys Inc, 1302 Trans-Allegheny Int Line, 1310 Mid-Atlantic Inter Transm...</t>
  </si>
  <si>
    <t>FERC Account Number</t>
  </si>
  <si>
    <t>Actual
 01/2019 - 12/2019</t>
  </si>
  <si>
    <t>426.50</t>
  </si>
  <si>
    <t>OtherDeductions</t>
  </si>
  <si>
    <t>American Transm Sys Inc</t>
  </si>
  <si>
    <t>FERC Mapping to GL (</t>
  </si>
  <si>
    <t>Trans-Allegheny Int Line</t>
  </si>
  <si>
    <t>Final CC Type</t>
  </si>
  <si>
    <t>Mid-Atlantic Inter Transm</t>
  </si>
  <si>
    <t>Final CCollector</t>
  </si>
  <si>
    <t>Cleveland Electric Co</t>
  </si>
  <si>
    <t>Final Cost Ctr</t>
  </si>
  <si>
    <t>JCP&amp;L</t>
  </si>
  <si>
    <t>Final Cost Elem</t>
  </si>
  <si>
    <t>Met-Ed</t>
  </si>
  <si>
    <t>Final Order</t>
  </si>
  <si>
    <t>Monongahela Power Co-Del</t>
  </si>
  <si>
    <t>Final Profit Ctr</t>
  </si>
  <si>
    <t>Ohio Edison Company</t>
  </si>
  <si>
    <t>Final WBS Elem</t>
  </si>
  <si>
    <t>Potomac Edison Other</t>
  </si>
  <si>
    <t>Final WBS' Project type</t>
  </si>
  <si>
    <t>Toledo Edison Co</t>
  </si>
  <si>
    <t>Fiscal year/period</t>
  </si>
  <si>
    <t>West Penn Power Company</t>
  </si>
  <si>
    <t>Fiscal year</t>
  </si>
  <si>
    <t>Result</t>
  </si>
  <si>
    <t>923.00</t>
  </si>
  <si>
    <t>OutsideSvcxEmployed</t>
  </si>
  <si>
    <t>Material</t>
  </si>
  <si>
    <t>Penelec</t>
  </si>
  <si>
    <t>Posting period</t>
  </si>
  <si>
    <t>Pennsylvania Power Co</t>
  </si>
  <si>
    <t>Receivr zero balance</t>
  </si>
  <si>
    <t>Source CC Type</t>
  </si>
  <si>
    <t>Source CCollector</t>
  </si>
  <si>
    <t>Source CO Doc Number</t>
  </si>
  <si>
    <t>Source Comp Code</t>
  </si>
  <si>
    <t>Source Cost Ctr</t>
  </si>
  <si>
    <t>GPU1/506002 Governmental Affairs - OH, GPU1/506005 Governmental Affairs - NJ...</t>
  </si>
  <si>
    <t>WP01 West Penn Power Company, TE01 Toledo Edison Co, PP01 Pennsylvania Power Co, PN01 Penelec...</t>
  </si>
  <si>
    <t>Actual
 01/2020 - 12/2020</t>
  </si>
  <si>
    <t>Monongahela Power Co-Gen</t>
  </si>
  <si>
    <t>GPU1/506004 Governmental Affairs - PA, GPU1/506005 Governmental Affairs - NJ...</t>
  </si>
  <si>
    <t>Actual
 01/2021 - 12/2021</t>
  </si>
  <si>
    <t>Total Dollars After Direct Charging and Allocations</t>
  </si>
  <si>
    <t>*Note Dan Tompkins time for 2018 was later found to go 100% to Corp. We also added Mike Eckard to Interview schedule.</t>
  </si>
  <si>
    <t>Questions asked</t>
  </si>
  <si>
    <t>Lobbying is defined as "This account shall include expenditures for the purpose of influencing public opinion with respect to the election or appointment of public officials, referenda, legislation, or ordinances (either with respect to the possible adoption of new referenda, legislation or ordinances or repeal or modification of existing referenda, legislation or ordinances) or approval, modification, or revocation of franchises; or for the purpose of influencing the decisions of public officials, but shall not include such expenditures which are directly related to appearances before regulatory or other governmental bodies in connection with the reporting utility's existing or proposed operations."</t>
  </si>
  <si>
    <t>1. How much time did you spend lobbying in XXXX?</t>
  </si>
  <si>
    <t>2. Did you direct charge that time?</t>
  </si>
  <si>
    <t>Including FES 10% each year</t>
  </si>
  <si>
    <t>March 2018-Oct2020 VP Federnal Affairs</t>
  </si>
  <si>
    <t>Nov 2020-Present VP External Affairs</t>
  </si>
  <si>
    <t>Total Dollars After Direct Charging and Allocation of Cost Center</t>
  </si>
  <si>
    <t>Total Dollars Spent Lobbying</t>
  </si>
  <si>
    <t>2015-2018: 40%</t>
  </si>
  <si>
    <t>2015-2021: 10%</t>
  </si>
  <si>
    <t>Cant Interview, no longer at FE.</t>
  </si>
  <si>
    <t>2019-2020: 40%, 2021: 20%</t>
  </si>
  <si>
    <t>2015-2018: 50%</t>
  </si>
  <si>
    <t>2015-2018: 0%</t>
  </si>
  <si>
    <t>** 50% of time per LD2's</t>
  </si>
  <si>
    <t>Direct Charged Time Possibly Lobbying</t>
  </si>
  <si>
    <t>Capital Percentage</t>
  </si>
  <si>
    <t>Direct Charged Time Possibly Lobbying Capital Percentage</t>
  </si>
  <si>
    <t>O&amp;M Percentage</t>
  </si>
  <si>
    <t>Direct Charged Time Possibly Lobbying O&amp;M Percentage</t>
  </si>
  <si>
    <t>Capital Dollars</t>
  </si>
  <si>
    <t>Direct Charged Time Possibly Lobbying Capital Dollars</t>
  </si>
  <si>
    <t>O&amp;M Dollars</t>
  </si>
  <si>
    <t>Direct Charged Time Possibly Lobbying O&amp;M Dollars</t>
  </si>
  <si>
    <t>Total Allocation %</t>
  </si>
  <si>
    <t>Allocation % After Corp &amp; Unreg</t>
  </si>
  <si>
    <t>Dollars to Regulated Entities</t>
  </si>
  <si>
    <t>CO</t>
  </si>
  <si>
    <t>External Affairs Billings to Regulated</t>
  </si>
  <si>
    <t xml:space="preserve">Direct Charged Time Possibly Lobbying </t>
  </si>
  <si>
    <t>Ext Affairs Bill to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</si>
</sst>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 #,##0"/>
    <numFmt numFmtId="169" formatCode="#,##0.0%"/>
    <numFmt numFmtId="170" formatCode="\$\ #,##0.00\ ;\$\ &quot;(&quot;#,##0.00&quot;)&quot;"/>
    <numFmt numFmtId="171" formatCode="_(* #,##0.0_);_(* \(#,##0.0\);_(* &quot;-&quot;??_);_(@_)"/>
  </numFmts>
  <fonts count="40" x14ac:knownFonts="1">
    <font>
      <sz val="10"/>
      <color theme="1"/>
      <name val="Times New Roman"/>
      <family val="2"/>
    </font>
    <font>
      <sz val="11"/>
      <color theme="1"/>
      <name val="Calibri"/>
      <family val="2"/>
      <scheme val="minor"/>
    </font>
    <font>
      <sz val="10"/>
      <color theme="1"/>
      <name val="Times New Roman"/>
      <family val="2"/>
    </font>
    <font>
      <sz val="10"/>
      <color rgb="FFFF0000"/>
      <name val="Times New Roman"/>
      <family val="2"/>
    </font>
    <font>
      <i/>
      <sz val="10"/>
      <color theme="1"/>
      <name val="Times New Roman"/>
      <family val="1"/>
    </font>
    <font>
      <b/>
      <sz val="10"/>
      <color theme="1"/>
      <name val="Times New Roman"/>
      <family val="1"/>
    </font>
    <font>
      <sz val="10"/>
      <color theme="1"/>
      <name val="Times New Roman"/>
      <family val="1"/>
    </font>
    <font>
      <b/>
      <sz val="10"/>
      <color theme="0"/>
      <name val="Times New Roman"/>
      <family val="1"/>
    </font>
    <font>
      <b/>
      <sz val="10"/>
      <name val="Times New Roman"/>
      <family val="1"/>
    </font>
    <font>
      <b/>
      <i/>
      <sz val="10"/>
      <name val="Times New Roman"/>
      <family val="1"/>
    </font>
    <font>
      <sz val="10"/>
      <color theme="3" tint="0.39997558519241921"/>
      <name val="Times New Roman"/>
      <family val="1"/>
    </font>
    <font>
      <sz val="11"/>
      <color theme="1"/>
      <name val="Calibri"/>
      <family val="2"/>
      <scheme val="minor"/>
    </font>
    <font>
      <b/>
      <sz val="11"/>
      <color theme="1"/>
      <name val="Calibri"/>
      <family val="2"/>
      <scheme val="minor"/>
    </font>
    <font>
      <sz val="9"/>
      <color theme="1"/>
      <name val="Calibri"/>
      <family val="2"/>
      <scheme val="minor"/>
    </font>
    <font>
      <b/>
      <sz val="10"/>
      <color theme="0"/>
      <name val="Calibri"/>
      <family val="2"/>
      <scheme val="minor"/>
    </font>
    <font>
      <sz val="10"/>
      <name val="Arial"/>
      <family val="2"/>
    </font>
    <font>
      <b/>
      <sz val="11"/>
      <color rgb="FF000000"/>
      <name val="Calibri"/>
      <family val="2"/>
    </font>
    <font>
      <b/>
      <u/>
      <sz val="11"/>
      <color theme="1"/>
      <name val="Calibri"/>
      <family val="2"/>
      <scheme val="minor"/>
    </font>
    <font>
      <b/>
      <vertAlign val="superscript"/>
      <sz val="11"/>
      <color theme="1"/>
      <name val="Calibri"/>
      <family val="2"/>
      <scheme val="minor"/>
    </font>
    <font>
      <u val="singleAccounting"/>
      <sz val="11"/>
      <color theme="1"/>
      <name val="Calibri"/>
      <family val="2"/>
      <scheme val="minor"/>
    </font>
    <font>
      <sz val="11"/>
      <color theme="1"/>
      <name val="Times New Roman"/>
      <family val="1"/>
    </font>
    <font>
      <vertAlign val="superscript"/>
      <sz val="11"/>
      <color theme="1"/>
      <name val="Times New Roman"/>
      <family val="1"/>
    </font>
    <font>
      <b/>
      <sz val="8"/>
      <name val="Arial"/>
      <family val="2"/>
    </font>
    <font>
      <b/>
      <sz val="10"/>
      <name val="Arial"/>
      <family val="2"/>
    </font>
    <font>
      <sz val="8"/>
      <name val="Arial"/>
      <family val="2"/>
    </font>
    <font>
      <sz val="11"/>
      <name val="Calibri"/>
      <family val="2"/>
      <scheme val="minor"/>
    </font>
    <font>
      <b/>
      <sz val="8"/>
      <color rgb="FF363636"/>
      <name val="Tahoma"/>
      <family val="2"/>
    </font>
    <font>
      <sz val="8"/>
      <color rgb="FF363636"/>
      <name val="Tahoma"/>
      <family val="2"/>
    </font>
    <font>
      <b/>
      <sz val="10"/>
      <color theme="1"/>
      <name val="Arial"/>
      <family val="2"/>
    </font>
    <font>
      <sz val="11"/>
      <color theme="1"/>
      <name val="Calibri"/>
      <family val="2"/>
    </font>
    <font>
      <sz val="11"/>
      <color theme="3" tint="0.39997558519241921"/>
      <name val="Calibri"/>
      <family val="2"/>
      <scheme val="minor"/>
    </font>
    <font>
      <b/>
      <u/>
      <sz val="11"/>
      <color theme="3" tint="0.39997558519241921"/>
      <name val="Calibri"/>
      <family val="2"/>
      <scheme val="minor"/>
    </font>
    <font>
      <b/>
      <sz val="11"/>
      <color theme="3" tint="0.39997558519241921"/>
      <name val="Calibri"/>
      <family val="2"/>
      <scheme val="minor"/>
    </font>
    <font>
      <b/>
      <vertAlign val="superscript"/>
      <sz val="11"/>
      <color theme="3" tint="0.39997558519241921"/>
      <name val="Calibri"/>
      <family val="2"/>
      <scheme val="minor"/>
    </font>
    <font>
      <u val="singleAccounting"/>
      <sz val="11"/>
      <color theme="3" tint="0.39997558519241921"/>
      <name val="Calibri"/>
      <family val="2"/>
      <scheme val="minor"/>
    </font>
    <font>
      <sz val="11"/>
      <color theme="3" tint="0.39997558519241921"/>
      <name val="Times New Roman"/>
      <family val="1"/>
    </font>
    <font>
      <vertAlign val="superscript"/>
      <sz val="11"/>
      <color theme="3" tint="0.39997558519241921"/>
      <name val="Times New Roman"/>
      <family val="1"/>
    </font>
    <font>
      <b/>
      <sz val="10"/>
      <color rgb="FFFF0000"/>
      <name val="Times New Roman"/>
      <family val="1"/>
    </font>
    <font>
      <i/>
      <u/>
      <sz val="10"/>
      <color theme="1"/>
      <name val="Times New Roman"/>
      <family val="1"/>
    </font>
    <font>
      <sz val="10"/>
      <color rgb="FFFF0000"/>
      <name val="Times New Roman"/>
      <family val="1"/>
    </font>
  </fonts>
  <fills count="21">
    <fill>
      <patternFill patternType="none"/>
    </fill>
    <fill>
      <patternFill patternType="gray125"/>
    </fill>
    <fill>
      <patternFill patternType="solid">
        <fgColor theme="3" tint="-0.499984740745262"/>
        <bgColor indexed="64"/>
      </patternFill>
    </fill>
    <fill>
      <patternFill patternType="solid">
        <fgColor rgb="FFFFC00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EFF2F5"/>
        <bgColor indexed="64"/>
      </patternFill>
    </fill>
    <fill>
      <patternFill patternType="solid">
        <fgColor rgb="FFFFCCCC"/>
        <bgColor indexed="64"/>
      </patternFill>
    </fill>
    <fill>
      <patternFill patternType="solid">
        <fgColor theme="1"/>
        <bgColor indexed="64"/>
      </patternFill>
    </fill>
    <fill>
      <patternFill patternType="solid">
        <fgColor indexed="61"/>
        <bgColor indexed="64"/>
      </patternFill>
    </fill>
    <fill>
      <patternFill patternType="solid">
        <fgColor indexed="54"/>
        <bgColor indexed="64"/>
      </patternFill>
    </fill>
    <fill>
      <patternFill patternType="solid">
        <fgColor indexed="58"/>
        <bgColor indexed="64"/>
      </patternFill>
    </fill>
    <fill>
      <patternFill patternType="solid">
        <fgColor indexed="9"/>
        <bgColor indexed="64"/>
      </patternFill>
    </fill>
    <fill>
      <patternFill patternType="solid">
        <fgColor indexed="49"/>
        <bgColor indexed="64"/>
      </patternFill>
    </fill>
    <fill>
      <patternFill patternType="solid">
        <fgColor rgb="FFF5F5F5"/>
        <bgColor indexed="64"/>
      </patternFill>
    </fill>
    <fill>
      <patternFill patternType="solid">
        <fgColor rgb="FFFFFFFF"/>
        <bgColor indexed="64"/>
      </patternFill>
    </fill>
    <fill>
      <patternFill patternType="solid">
        <fgColor theme="4" tint="0.79995117038483843"/>
        <bgColor indexed="64"/>
      </patternFill>
    </fill>
    <fill>
      <patternFill patternType="solid">
        <fgColor indexed="43"/>
        <bgColor indexed="64"/>
      </patternFill>
    </fill>
    <fill>
      <patternFill patternType="solid">
        <fgColor theme="3" tint="0.39997558519241921"/>
        <bgColor indexed="64"/>
      </patternFill>
    </fill>
    <fill>
      <patternFill patternType="solid">
        <fgColor rgb="FFFFFF00"/>
        <bgColor indexed="64"/>
      </patternFill>
    </fill>
    <fill>
      <patternFill patternType="solid">
        <fgColor rgb="FFE8EBF0"/>
        <bgColor indexed="64"/>
      </patternFill>
    </fill>
  </fills>
  <borders count="68">
    <border>
      <left/>
      <right/>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thin">
        <color indexed="22"/>
      </top>
      <bottom style="thin">
        <color indexed="22"/>
      </bottom>
      <diagonal/>
    </border>
    <border>
      <left style="thin">
        <color indexed="40"/>
      </left>
      <right/>
      <top style="thin">
        <color indexed="22"/>
      </top>
      <bottom style="thin">
        <color indexed="22"/>
      </bottom>
      <diagonal/>
    </border>
    <border>
      <left style="thin">
        <color indexed="54"/>
      </left>
      <right/>
      <top style="thin">
        <color indexed="54"/>
      </top>
      <bottom/>
      <diagonal/>
    </border>
    <border>
      <left/>
      <right/>
      <top style="thin">
        <color indexed="54"/>
      </top>
      <bottom/>
      <diagonal/>
    </border>
    <border>
      <left/>
      <right style="thin">
        <color indexed="54"/>
      </right>
      <top style="thin">
        <color indexed="54"/>
      </top>
      <bottom/>
      <diagonal/>
    </border>
    <border>
      <left style="thin">
        <color indexed="54"/>
      </left>
      <right/>
      <top/>
      <bottom/>
      <diagonal/>
    </border>
    <border>
      <left/>
      <right style="thin">
        <color indexed="54"/>
      </right>
      <top/>
      <bottom/>
      <diagonal/>
    </border>
    <border>
      <left style="thin">
        <color indexed="54"/>
      </left>
      <right/>
      <top/>
      <bottom style="thin">
        <color indexed="54"/>
      </bottom>
      <diagonal/>
    </border>
    <border>
      <left/>
      <right/>
      <top/>
      <bottom style="thin">
        <color indexed="54"/>
      </bottom>
      <diagonal/>
    </border>
    <border>
      <left/>
      <right style="thin">
        <color indexed="54"/>
      </right>
      <top/>
      <bottom style="thin">
        <color indexed="54"/>
      </bottom>
      <diagonal/>
    </border>
    <border>
      <left style="thin">
        <color indexed="54"/>
      </left>
      <right style="thin">
        <color indexed="54"/>
      </right>
      <top style="thin">
        <color indexed="54"/>
      </top>
      <bottom/>
      <diagonal/>
    </border>
    <border>
      <left style="thin">
        <color indexed="18"/>
      </left>
      <right style="thin">
        <color indexed="18"/>
      </right>
      <top style="thin">
        <color indexed="18"/>
      </top>
      <bottom style="thin">
        <color indexed="18"/>
      </bottom>
      <diagonal/>
    </border>
    <border>
      <left style="thin">
        <color indexed="54"/>
      </left>
      <right style="thin">
        <color indexed="54"/>
      </right>
      <top/>
      <bottom/>
      <diagonal/>
    </border>
    <border>
      <left style="thin">
        <color indexed="54"/>
      </left>
      <right style="thin">
        <color indexed="54"/>
      </right>
      <top/>
      <bottom style="thin">
        <color indexed="5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rgb="FFDCDCDC"/>
      </left>
      <right style="thin">
        <color rgb="FFDCDCDC"/>
      </right>
      <top style="medium">
        <color rgb="FFDCDCDC"/>
      </top>
      <bottom style="thin">
        <color rgb="FFDCDCDC"/>
      </bottom>
      <diagonal/>
    </border>
    <border>
      <left style="thin">
        <color rgb="FFDCDCDC"/>
      </left>
      <right style="medium">
        <color rgb="FFDCDCDC"/>
      </right>
      <top style="medium">
        <color rgb="FFDCDCDC"/>
      </top>
      <bottom style="thin">
        <color rgb="FFDCDCDC"/>
      </bottom>
      <diagonal/>
    </border>
    <border>
      <left style="thin">
        <color rgb="FFDCDCDC"/>
      </left>
      <right style="thin">
        <color rgb="FFDCDCDC"/>
      </right>
      <top style="thin">
        <color rgb="FFDCDCDC"/>
      </top>
      <bottom style="thin">
        <color rgb="FFDCDCDC"/>
      </bottom>
      <diagonal/>
    </border>
    <border>
      <left style="thin">
        <color rgb="FFDCDCDC"/>
      </left>
      <right/>
      <top style="thin">
        <color rgb="FFDCDCDC"/>
      </top>
      <bottom style="thin">
        <color rgb="FFDCDCDC"/>
      </bottom>
      <diagonal/>
    </border>
    <border>
      <left style="thin">
        <color auto="1"/>
      </left>
      <right style="thin">
        <color auto="1"/>
      </right>
      <top style="thin">
        <color auto="1"/>
      </top>
      <bottom/>
      <diagonal/>
    </border>
    <border>
      <left style="thin">
        <color auto="1"/>
      </left>
      <right/>
      <top/>
      <bottom style="double">
        <color auto="1"/>
      </bottom>
      <diagonal/>
    </border>
    <border>
      <left/>
      <right style="thin">
        <color auto="1"/>
      </right>
      <top style="thin">
        <color auto="1"/>
      </top>
      <bottom style="double">
        <color auto="1"/>
      </bottom>
      <diagonal/>
    </border>
    <border>
      <left style="thin">
        <color rgb="FFDCDCDC"/>
      </left>
      <right style="thin">
        <color rgb="FFDCDCDC"/>
      </right>
      <top/>
      <bottom/>
      <diagonal/>
    </border>
    <border>
      <left/>
      <right/>
      <top/>
      <bottom style="double">
        <color auto="1"/>
      </bottom>
      <diagonal/>
    </border>
    <border>
      <left/>
      <right style="thin">
        <color auto="1"/>
      </right>
      <top/>
      <bottom style="double">
        <color auto="1"/>
      </bottom>
      <diagonal/>
    </border>
    <border>
      <left/>
      <right/>
      <top/>
      <bottom style="thin">
        <color theme="3" tint="0.39997558519241921"/>
      </bottom>
      <diagonal/>
    </border>
    <border>
      <left style="medium">
        <color auto="1"/>
      </left>
      <right/>
      <top/>
      <bottom style="medium">
        <color theme="3" tint="0.39997558519241921"/>
      </bottom>
      <diagonal/>
    </border>
    <border>
      <left/>
      <right/>
      <top/>
      <bottom style="medium">
        <color theme="3" tint="0.39997558519241921"/>
      </bottom>
      <diagonal/>
    </border>
    <border>
      <left/>
      <right style="medium">
        <color theme="3" tint="0.39997558519241921"/>
      </right>
      <top/>
      <bottom/>
      <diagonal/>
    </border>
    <border>
      <left/>
      <right style="medium">
        <color theme="3" tint="0.39997558519241921"/>
      </right>
      <top/>
      <bottom style="medium">
        <color theme="3" tint="0.39997558519241921"/>
      </bottom>
      <diagonal/>
    </border>
    <border>
      <left/>
      <right style="medium">
        <color theme="3" tint="0.39997558519241921"/>
      </right>
      <top/>
      <bottom style="medium">
        <color auto="1"/>
      </bottom>
      <diagonal/>
    </border>
    <border>
      <left/>
      <right style="medium">
        <color theme="3" tint="0.39997558519241921"/>
      </right>
      <top/>
      <bottom style="thin">
        <color theme="3" tint="0.39997558519241921"/>
      </bottom>
      <diagonal/>
    </border>
    <border>
      <left/>
      <right/>
      <top style="medium">
        <color theme="3" tint="0.39997558519241921"/>
      </top>
      <bottom/>
      <diagonal/>
    </border>
    <border>
      <left/>
      <right style="medium">
        <color theme="3" tint="0.39997558519241921"/>
      </right>
      <top style="medium">
        <color theme="3" tint="0.39997558519241921"/>
      </top>
      <bottom/>
      <diagonal/>
    </border>
    <border>
      <left style="medium">
        <color theme="3" tint="0.39997558519241921"/>
      </left>
      <right/>
      <top style="medium">
        <color theme="3" tint="0.39997558519241921"/>
      </top>
      <bottom/>
      <diagonal/>
    </border>
    <border>
      <left style="medium">
        <color theme="3" tint="0.39997558519241921"/>
      </left>
      <right/>
      <top/>
      <bottom/>
      <diagonal/>
    </border>
    <border>
      <left/>
      <right style="medium">
        <color theme="3" tint="0.39997558519241921"/>
      </right>
      <top/>
      <bottom style="thin">
        <color auto="1"/>
      </bottom>
      <diagonal/>
    </border>
    <border>
      <left style="medium">
        <color theme="3" tint="0.39997558519241921"/>
      </left>
      <right/>
      <top/>
      <bottom style="medium">
        <color theme="3" tint="0.39997558519241921"/>
      </bottom>
      <diagonal/>
    </border>
    <border>
      <left style="medium">
        <color theme="3" tint="0.39997558519241921"/>
      </left>
      <right style="medium">
        <color theme="3" tint="0.39997558519241921"/>
      </right>
      <top/>
      <bottom style="medium">
        <color theme="3" tint="0.39997558519241921"/>
      </bottom>
      <diagonal/>
    </border>
  </borders>
  <cellStyleXfs count="19">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11" fillId="0" borderId="0"/>
    <xf numFmtId="0" fontId="13" fillId="0" borderId="0"/>
    <xf numFmtId="43" fontId="11" fillId="0" borderId="0" applyFont="0" applyFill="0" applyBorder="0" applyAlignment="0" applyProtection="0"/>
    <xf numFmtId="44" fontId="11" fillId="0" borderId="0" applyFont="0" applyFill="0" applyBorder="0" applyAlignment="0" applyProtection="0"/>
    <xf numFmtId="0" fontId="15" fillId="0" borderId="0"/>
    <xf numFmtId="0" fontId="11" fillId="0" borderId="0"/>
    <xf numFmtId="9" fontId="11" fillId="0" borderId="0" applyFont="0" applyFill="0" applyBorder="0" applyAlignment="0" applyProtection="0"/>
    <xf numFmtId="0" fontId="22" fillId="10" borderId="15" applyBorder="0"/>
    <xf numFmtId="0" fontId="24" fillId="13" borderId="24" applyNumberFormat="0" applyProtection="0">
      <alignment horizontal="left" vertical="center" indent="1"/>
    </xf>
    <xf numFmtId="0" fontId="24" fillId="13" borderId="24" applyNumberFormat="0" applyProtection="0">
      <alignment horizontal="left" vertical="center" indent="1"/>
    </xf>
    <xf numFmtId="0" fontId="24" fillId="0" borderId="24" applyNumberFormat="0" applyProtection="0">
      <alignment horizontal="right" vertical="center"/>
    </xf>
    <xf numFmtId="0" fontId="24" fillId="17" borderId="24" applyNumberFormat="0" applyProtection="0">
      <alignment horizontal="left" vertical="center" indent="1"/>
    </xf>
    <xf numFmtId="0" fontId="24" fillId="17" borderId="24" applyNumberFormat="0" applyProtection="0">
      <alignment vertical="center"/>
    </xf>
    <xf numFmtId="0" fontId="29" fillId="0" borderId="0"/>
    <xf numFmtId="9" fontId="29" fillId="0" borderId="0" applyFont="0" applyFill="0" applyBorder="0" applyAlignment="0" applyProtection="0"/>
  </cellStyleXfs>
  <cellXfs count="364">
    <xf numFmtId="0" fontId="0" fillId="0" borderId="0" xfId="0"/>
    <xf numFmtId="0" fontId="6"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43" fontId="0" fillId="0" borderId="0" xfId="1" applyFont="1" applyAlignment="1">
      <alignment vertical="center"/>
    </xf>
    <xf numFmtId="0" fontId="0" fillId="0" borderId="0" xfId="0" applyAlignment="1">
      <alignment horizontal="left" vertical="center"/>
    </xf>
    <xf numFmtId="43" fontId="0" fillId="0" borderId="0" xfId="0" applyNumberFormat="1" applyAlignment="1">
      <alignment vertical="center"/>
    </xf>
    <xf numFmtId="43" fontId="0" fillId="0" borderId="0" xfId="1"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44" fontId="6" fillId="0" borderId="0" xfId="2" applyFont="1" applyAlignment="1">
      <alignment vertical="center"/>
    </xf>
    <xf numFmtId="0" fontId="6" fillId="0" borderId="0" xfId="0" applyFont="1" applyAlignment="1">
      <alignment vertical="center" wrapText="1"/>
    </xf>
    <xf numFmtId="44" fontId="6" fillId="0" borderId="0" xfId="0" applyNumberFormat="1" applyFont="1" applyAlignment="1">
      <alignment vertical="center"/>
    </xf>
    <xf numFmtId="43" fontId="6" fillId="0" borderId="0" xfId="1" applyFont="1" applyAlignment="1">
      <alignment vertical="center"/>
    </xf>
    <xf numFmtId="43" fontId="10" fillId="0" borderId="0" xfId="1" applyFont="1" applyAlignment="1">
      <alignment vertical="center"/>
    </xf>
    <xf numFmtId="165" fontId="0" fillId="0" borderId="0" xfId="0" applyNumberFormat="1" applyAlignment="1">
      <alignment horizontal="center" vertical="center"/>
    </xf>
    <xf numFmtId="164" fontId="0" fillId="0" borderId="0" xfId="3" applyNumberFormat="1" applyFont="1" applyAlignment="1">
      <alignment horizontal="center" vertical="center"/>
    </xf>
    <xf numFmtId="44" fontId="0" fillId="0" borderId="0" xfId="2" applyFont="1" applyAlignment="1">
      <alignment horizontal="center" vertical="center"/>
    </xf>
    <xf numFmtId="0" fontId="5" fillId="0" borderId="1" xfId="0" applyFont="1" applyBorder="1" applyAlignment="1">
      <alignment horizontal="center" vertical="center"/>
    </xf>
    <xf numFmtId="165" fontId="5" fillId="0" borderId="1" xfId="0" applyNumberFormat="1" applyFont="1" applyBorder="1" applyAlignment="1">
      <alignment horizontal="center" vertical="center"/>
    </xf>
    <xf numFmtId="44" fontId="6" fillId="0" borderId="0" xfId="2" applyFont="1" applyFill="1" applyAlignment="1">
      <alignment vertical="center"/>
    </xf>
    <xf numFmtId="43" fontId="6" fillId="0" borderId="0" xfId="0" applyNumberFormat="1" applyFont="1" applyAlignment="1">
      <alignment vertical="center"/>
    </xf>
    <xf numFmtId="9" fontId="6" fillId="0" borderId="0" xfId="3" applyFont="1" applyAlignment="1">
      <alignment vertical="center"/>
    </xf>
    <xf numFmtId="0" fontId="0" fillId="0" borderId="0" xfId="0" pivotButton="1"/>
    <xf numFmtId="0" fontId="0" fillId="0" borderId="0" xfId="0" applyAlignment="1">
      <alignment horizontal="left"/>
    </xf>
    <xf numFmtId="43" fontId="0" fillId="0" borderId="0" xfId="0" applyNumberFormat="1"/>
    <xf numFmtId="0" fontId="0" fillId="0" borderId="0" xfId="0" pivotButton="1" applyAlignment="1">
      <alignment vertical="center"/>
    </xf>
    <xf numFmtId="0" fontId="0" fillId="0" borderId="0" xfId="0" pivotButton="1" applyAlignment="1">
      <alignment horizontal="center" vertical="center" wrapText="1"/>
    </xf>
    <xf numFmtId="0" fontId="0" fillId="0" borderId="0" xfId="0" applyAlignment="1">
      <alignment horizontal="center" vertical="center" wrapText="1"/>
    </xf>
    <xf numFmtId="0" fontId="12" fillId="0" borderId="0" xfId="4" applyFont="1"/>
    <xf numFmtId="0" fontId="11" fillId="0" borderId="0" xfId="4"/>
    <xf numFmtId="166" fontId="11" fillId="0" borderId="0" xfId="4" applyNumberFormat="1"/>
    <xf numFmtId="0" fontId="11" fillId="0" borderId="0" xfId="4" applyAlignment="1">
      <alignment horizontal="left" indent="1"/>
    </xf>
    <xf numFmtId="0" fontId="11" fillId="0" borderId="0" xfId="4" applyAlignment="1">
      <alignment horizontal="center"/>
    </xf>
    <xf numFmtId="6" fontId="11" fillId="0" borderId="0" xfId="4" applyNumberFormat="1"/>
    <xf numFmtId="0" fontId="11" fillId="0" borderId="0" xfId="4" applyAlignment="1">
      <alignment wrapText="1"/>
    </xf>
    <xf numFmtId="0" fontId="12" fillId="0" borderId="0" xfId="4" applyFont="1" applyAlignment="1">
      <alignment horizontal="left"/>
    </xf>
    <xf numFmtId="43" fontId="11" fillId="0" borderId="0" xfId="4" applyNumberFormat="1"/>
    <xf numFmtId="0" fontId="11" fillId="0" borderId="0" xfId="4" applyAlignment="1">
      <alignment horizontal="right"/>
    </xf>
    <xf numFmtId="43" fontId="0" fillId="0" borderId="0" xfId="6" applyFont="1"/>
    <xf numFmtId="0" fontId="11" fillId="0" borderId="7" xfId="4" applyBorder="1"/>
    <xf numFmtId="0" fontId="11" fillId="0" borderId="8" xfId="4" applyBorder="1"/>
    <xf numFmtId="0" fontId="17" fillId="0" borderId="7" xfId="4" applyFont="1" applyBorder="1"/>
    <xf numFmtId="0" fontId="12" fillId="0" borderId="1" xfId="4" applyFont="1" applyBorder="1" applyAlignment="1">
      <alignment horizontal="center"/>
    </xf>
    <xf numFmtId="0" fontId="12" fillId="0" borderId="9" xfId="4" applyFont="1" applyBorder="1" applyAlignment="1">
      <alignment horizontal="center"/>
    </xf>
    <xf numFmtId="0" fontId="11" fillId="0" borderId="7" xfId="4" applyBorder="1" applyAlignment="1">
      <alignment horizontal="right"/>
    </xf>
    <xf numFmtId="42" fontId="11" fillId="0" borderId="0" xfId="4" applyNumberFormat="1"/>
    <xf numFmtId="42" fontId="11" fillId="0" borderId="8" xfId="4" applyNumberFormat="1" applyBorder="1"/>
    <xf numFmtId="166" fontId="19" fillId="0" borderId="0" xfId="6" applyNumberFormat="1" applyFont="1" applyBorder="1"/>
    <xf numFmtId="166" fontId="19" fillId="0" borderId="8" xfId="6" applyNumberFormat="1" applyFont="1" applyBorder="1"/>
    <xf numFmtId="0" fontId="12" fillId="0" borderId="7" xfId="4" applyFont="1" applyBorder="1" applyAlignment="1">
      <alignment horizontal="right"/>
    </xf>
    <xf numFmtId="167" fontId="12" fillId="0" borderId="0" xfId="7" applyNumberFormat="1" applyFont="1" applyBorder="1"/>
    <xf numFmtId="167" fontId="12" fillId="0" borderId="8" xfId="7" applyNumberFormat="1" applyFont="1" applyBorder="1"/>
    <xf numFmtId="42" fontId="12" fillId="0" borderId="0" xfId="4" applyNumberFormat="1" applyFont="1"/>
    <xf numFmtId="42" fontId="12" fillId="0" borderId="8" xfId="4" applyNumberFormat="1" applyFont="1" applyBorder="1"/>
    <xf numFmtId="0" fontId="17" fillId="0" borderId="4" xfId="4" applyFont="1" applyBorder="1" applyAlignment="1">
      <alignment horizontal="center"/>
    </xf>
    <xf numFmtId="0" fontId="11" fillId="0" borderId="5" xfId="4" applyBorder="1"/>
    <xf numFmtId="0" fontId="11" fillId="0" borderId="6" xfId="4" applyBorder="1"/>
    <xf numFmtId="0" fontId="12" fillId="0" borderId="7" xfId="4" applyFont="1" applyBorder="1" applyAlignment="1">
      <alignment horizontal="right" wrapText="1"/>
    </xf>
    <xf numFmtId="167" fontId="12" fillId="0" borderId="0" xfId="7" applyNumberFormat="1" applyFont="1" applyFill="1" applyBorder="1"/>
    <xf numFmtId="166" fontId="12" fillId="0" borderId="0" xfId="6" applyNumberFormat="1" applyFont="1" applyFill="1" applyBorder="1"/>
    <xf numFmtId="166" fontId="12" fillId="0" borderId="8" xfId="6" applyNumberFormat="1" applyFont="1" applyBorder="1"/>
    <xf numFmtId="0" fontId="12" fillId="0" borderId="10" xfId="4" applyFont="1" applyBorder="1" applyAlignment="1">
      <alignment horizontal="right"/>
    </xf>
    <xf numFmtId="167" fontId="12" fillId="0" borderId="11" xfId="7" applyNumberFormat="1" applyFont="1" applyFill="1" applyBorder="1"/>
    <xf numFmtId="167" fontId="12" fillId="0" borderId="12" xfId="7" applyNumberFormat="1" applyFont="1" applyBorder="1"/>
    <xf numFmtId="0" fontId="11" fillId="0" borderId="0" xfId="4" applyAlignment="1">
      <alignment vertical="top"/>
    </xf>
    <xf numFmtId="0" fontId="20" fillId="0" borderId="8" xfId="4" applyFont="1" applyBorder="1" applyAlignment="1">
      <alignment horizontal="left" vertical="top" wrapText="1"/>
    </xf>
    <xf numFmtId="0" fontId="11" fillId="0" borderId="12" xfId="4" applyBorder="1"/>
    <xf numFmtId="0" fontId="17" fillId="0" borderId="0" xfId="4" applyFont="1"/>
    <xf numFmtId="9" fontId="11" fillId="0" borderId="0" xfId="4" applyNumberFormat="1"/>
    <xf numFmtId="166" fontId="0" fillId="0" borderId="0" xfId="6" applyNumberFormat="1" applyFont="1"/>
    <xf numFmtId="0" fontId="11" fillId="0" borderId="0" xfId="4" applyAlignment="1">
      <alignment horizontal="left" indent="3"/>
    </xf>
    <xf numFmtId="167" fontId="0" fillId="0" borderId="0" xfId="7" applyNumberFormat="1" applyFont="1"/>
    <xf numFmtId="167" fontId="11" fillId="0" borderId="0" xfId="4" applyNumberFormat="1"/>
    <xf numFmtId="0" fontId="11" fillId="0" borderId="0" xfId="4" quotePrefix="1"/>
    <xf numFmtId="0" fontId="11" fillId="9" borderId="13" xfId="4" applyFill="1" applyBorder="1"/>
    <xf numFmtId="0" fontId="11" fillId="9" borderId="13" xfId="4" applyFill="1" applyBorder="1" applyAlignment="1">
      <alignment vertical="center"/>
    </xf>
    <xf numFmtId="0" fontId="22" fillId="9" borderId="13" xfId="4" applyFont="1" applyFill="1" applyBorder="1" applyAlignment="1">
      <alignment horizontal="right" vertical="center"/>
    </xf>
    <xf numFmtId="0" fontId="11" fillId="9" borderId="13" xfId="4" quotePrefix="1" applyFill="1" applyBorder="1" applyAlignment="1">
      <alignment vertical="center"/>
    </xf>
    <xf numFmtId="0" fontId="11" fillId="9" borderId="14" xfId="4" applyFill="1" applyBorder="1"/>
    <xf numFmtId="0" fontId="23" fillId="11" borderId="15" xfId="11" applyFont="1" applyFill="1" applyBorder="1"/>
    <xf numFmtId="0" fontId="22" fillId="11" borderId="16" xfId="11" applyFill="1" applyBorder="1"/>
    <xf numFmtId="0" fontId="22" fillId="11" borderId="17" xfId="11" applyFill="1" applyBorder="1"/>
    <xf numFmtId="0" fontId="24" fillId="0" borderId="0" xfId="4" applyFont="1"/>
    <xf numFmtId="0" fontId="11" fillId="12" borderId="15" xfId="4" applyFill="1" applyBorder="1"/>
    <xf numFmtId="0" fontId="11" fillId="12" borderId="16" xfId="4" quotePrefix="1" applyFill="1" applyBorder="1"/>
    <xf numFmtId="0" fontId="11" fillId="12" borderId="16" xfId="4" applyFill="1" applyBorder="1"/>
    <xf numFmtId="0" fontId="11" fillId="12" borderId="17" xfId="4" quotePrefix="1" applyFill="1" applyBorder="1"/>
    <xf numFmtId="0" fontId="11" fillId="12" borderId="18" xfId="4" applyFill="1" applyBorder="1"/>
    <xf numFmtId="0" fontId="11" fillId="12" borderId="0" xfId="4" quotePrefix="1" applyFill="1"/>
    <xf numFmtId="0" fontId="11" fillId="12" borderId="0" xfId="4" applyFill="1"/>
    <xf numFmtId="0" fontId="11" fillId="12" borderId="19" xfId="4" quotePrefix="1" applyFill="1" applyBorder="1"/>
    <xf numFmtId="0" fontId="11" fillId="12" borderId="20" xfId="4" applyFill="1" applyBorder="1"/>
    <xf numFmtId="0" fontId="11" fillId="12" borderId="21" xfId="4" quotePrefix="1" applyFill="1" applyBorder="1"/>
    <xf numFmtId="0" fontId="11" fillId="12" borderId="21" xfId="4" applyFill="1" applyBorder="1"/>
    <xf numFmtId="0" fontId="11" fillId="12" borderId="22" xfId="4" quotePrefix="1" applyFill="1" applyBorder="1"/>
    <xf numFmtId="0" fontId="23" fillId="11" borderId="0" xfId="4" applyFont="1" applyFill="1"/>
    <xf numFmtId="49" fontId="11" fillId="12" borderId="23" xfId="4" applyNumberFormat="1" applyFill="1" applyBorder="1"/>
    <xf numFmtId="49" fontId="11" fillId="12" borderId="23" xfId="4" quotePrefix="1" applyNumberFormat="1" applyFill="1" applyBorder="1"/>
    <xf numFmtId="0" fontId="24" fillId="13" borderId="24" xfId="12" quotePrefix="1" applyNumberFormat="1">
      <alignment horizontal="left" vertical="center" indent="1"/>
    </xf>
    <xf numFmtId="0" fontId="24" fillId="13" borderId="24" xfId="13" quotePrefix="1" applyNumberFormat="1">
      <alignment horizontal="left" vertical="center" indent="1"/>
    </xf>
    <xf numFmtId="49" fontId="11" fillId="12" borderId="25" xfId="4" applyNumberFormat="1" applyFill="1" applyBorder="1"/>
    <xf numFmtId="49" fontId="11" fillId="12" borderId="25" xfId="4" quotePrefix="1" applyNumberFormat="1" applyFill="1" applyBorder="1"/>
    <xf numFmtId="3" fontId="24" fillId="0" borderId="24" xfId="14" applyNumberFormat="1">
      <alignment horizontal="right" vertical="center"/>
    </xf>
    <xf numFmtId="168" fontId="24" fillId="0" borderId="24" xfId="14" applyNumberFormat="1">
      <alignment horizontal="right" vertical="center"/>
    </xf>
    <xf numFmtId="49" fontId="11" fillId="12" borderId="26" xfId="4" applyNumberFormat="1" applyFill="1" applyBorder="1"/>
    <xf numFmtId="49" fontId="11" fillId="12" borderId="26" xfId="4" quotePrefix="1" applyNumberFormat="1" applyFill="1" applyBorder="1"/>
    <xf numFmtId="44" fontId="0" fillId="0" borderId="0" xfId="7" applyFont="1"/>
    <xf numFmtId="0" fontId="11" fillId="0" borderId="33" xfId="4" applyBorder="1"/>
    <xf numFmtId="0" fontId="11" fillId="0" borderId="34" xfId="4" applyBorder="1"/>
    <xf numFmtId="0" fontId="12" fillId="0" borderId="27" xfId="4" applyFont="1" applyBorder="1"/>
    <xf numFmtId="0" fontId="12" fillId="0" borderId="28" xfId="4" applyFont="1" applyBorder="1"/>
    <xf numFmtId="0" fontId="12" fillId="0" borderId="29" xfId="4" applyFont="1" applyBorder="1"/>
    <xf numFmtId="166" fontId="0" fillId="0" borderId="33" xfId="6" applyNumberFormat="1" applyFont="1" applyFill="1" applyBorder="1"/>
    <xf numFmtId="166" fontId="0" fillId="0" borderId="0" xfId="6" applyNumberFormat="1" applyFont="1" applyFill="1" applyBorder="1"/>
    <xf numFmtId="166" fontId="0" fillId="0" borderId="34" xfId="6" applyNumberFormat="1" applyFont="1" applyFill="1" applyBorder="1"/>
    <xf numFmtId="166" fontId="0" fillId="0" borderId="0" xfId="6" applyNumberFormat="1" applyFont="1" applyFill="1"/>
    <xf numFmtId="0" fontId="11" fillId="0" borderId="35" xfId="4" applyBorder="1"/>
    <xf numFmtId="0" fontId="11" fillId="0" borderId="1" xfId="4" applyBorder="1"/>
    <xf numFmtId="0" fontId="11" fillId="0" borderId="36" xfId="4" applyBorder="1"/>
    <xf numFmtId="166" fontId="0" fillId="0" borderId="35" xfId="6" applyNumberFormat="1" applyFont="1" applyFill="1" applyBorder="1"/>
    <xf numFmtId="166" fontId="0" fillId="0" borderId="1" xfId="6" applyNumberFormat="1" applyFont="1" applyFill="1" applyBorder="1"/>
    <xf numFmtId="166" fontId="0" fillId="0" borderId="36" xfId="6" applyNumberFormat="1" applyFont="1" applyFill="1" applyBorder="1"/>
    <xf numFmtId="166" fontId="12" fillId="0" borderId="37" xfId="4" applyNumberFormat="1" applyFont="1" applyBorder="1"/>
    <xf numFmtId="167" fontId="12" fillId="0" borderId="38" xfId="7" applyNumberFormat="1" applyFont="1" applyBorder="1"/>
    <xf numFmtId="0" fontId="12" fillId="0" borderId="39" xfId="4" applyFont="1" applyBorder="1"/>
    <xf numFmtId="0" fontId="11" fillId="0" borderId="40" xfId="4" applyBorder="1"/>
    <xf numFmtId="0" fontId="11" fillId="0" borderId="33" xfId="4" applyBorder="1" applyAlignment="1">
      <alignment horizontal="center"/>
    </xf>
    <xf numFmtId="0" fontId="11" fillId="0" borderId="34" xfId="4" applyBorder="1" applyAlignment="1">
      <alignment horizontal="center"/>
    </xf>
    <xf numFmtId="0" fontId="25" fillId="0" borderId="40" xfId="4" applyFont="1" applyBorder="1" applyAlignment="1">
      <alignment horizontal="left" vertical="center" indent="2"/>
    </xf>
    <xf numFmtId="0" fontId="25" fillId="0" borderId="41" xfId="4" applyFont="1" applyBorder="1" applyAlignment="1">
      <alignment horizontal="left" vertical="center" indent="2"/>
    </xf>
    <xf numFmtId="167" fontId="12" fillId="0" borderId="42" xfId="7" applyNumberFormat="1" applyFont="1" applyBorder="1"/>
    <xf numFmtId="167" fontId="12" fillId="0" borderId="37" xfId="7" applyNumberFormat="1" applyFont="1" applyBorder="1"/>
    <xf numFmtId="167" fontId="12" fillId="0" borderId="43" xfId="7" applyNumberFormat="1" applyFont="1" applyBorder="1"/>
    <xf numFmtId="0" fontId="11" fillId="0" borderId="0" xfId="4" applyAlignment="1">
      <alignment vertical="center"/>
    </xf>
    <xf numFmtId="0" fontId="26" fillId="14" borderId="44" xfId="4" applyFont="1" applyFill="1" applyBorder="1" applyAlignment="1">
      <alignment horizontal="left" vertical="center"/>
    </xf>
    <xf numFmtId="0" fontId="26" fillId="14" borderId="45" xfId="4" applyFont="1" applyFill="1" applyBorder="1" applyAlignment="1">
      <alignment horizontal="center" vertical="center"/>
    </xf>
    <xf numFmtId="0" fontId="27" fillId="15" borderId="46" xfId="4" applyFont="1" applyFill="1" applyBorder="1" applyAlignment="1">
      <alignment horizontal="left" vertical="center"/>
    </xf>
    <xf numFmtId="0" fontId="27" fillId="15" borderId="46" xfId="4" applyFont="1" applyFill="1" applyBorder="1" applyAlignment="1">
      <alignment horizontal="center" vertical="center"/>
    </xf>
    <xf numFmtId="169" fontId="27" fillId="15" borderId="46" xfId="4" applyNumberFormat="1" applyFont="1" applyFill="1" applyBorder="1" applyAlignment="1">
      <alignment horizontal="right" vertical="center"/>
    </xf>
    <xf numFmtId="0" fontId="27" fillId="15" borderId="47" xfId="4" applyFont="1" applyFill="1" applyBorder="1" applyAlignment="1">
      <alignment horizontal="left" vertical="center"/>
    </xf>
    <xf numFmtId="0" fontId="12" fillId="0" borderId="48" xfId="4" applyFont="1" applyBorder="1"/>
    <xf numFmtId="0" fontId="25" fillId="0" borderId="40" xfId="4" applyFont="1" applyBorder="1"/>
    <xf numFmtId="0" fontId="25" fillId="0" borderId="41" xfId="4" applyFont="1" applyBorder="1"/>
    <xf numFmtId="167" fontId="12" fillId="0" borderId="49" xfId="7" applyNumberFormat="1" applyFont="1" applyBorder="1"/>
    <xf numFmtId="0" fontId="12" fillId="0" borderId="0" xfId="4" applyFont="1" applyAlignment="1">
      <alignment horizontal="center"/>
    </xf>
    <xf numFmtId="0" fontId="12" fillId="0" borderId="33" xfId="4" applyFont="1" applyBorder="1" applyAlignment="1">
      <alignment horizontal="center"/>
    </xf>
    <xf numFmtId="0" fontId="12" fillId="0" borderId="34" xfId="4" applyFont="1" applyBorder="1" applyAlignment="1">
      <alignment horizontal="center"/>
    </xf>
    <xf numFmtId="0" fontId="12" fillId="0" borderId="30" xfId="4" applyFont="1" applyBorder="1"/>
    <xf numFmtId="0" fontId="12" fillId="0" borderId="31" xfId="4" applyFont="1" applyBorder="1"/>
    <xf numFmtId="0" fontId="12" fillId="0" borderId="32" xfId="4" applyFont="1" applyBorder="1"/>
    <xf numFmtId="0" fontId="12" fillId="0" borderId="33" xfId="4" applyFont="1" applyBorder="1"/>
    <xf numFmtId="166" fontId="0" fillId="0" borderId="30" xfId="6" applyNumberFormat="1" applyFont="1" applyFill="1" applyBorder="1"/>
    <xf numFmtId="166" fontId="0" fillId="0" borderId="31" xfId="6" applyNumberFormat="1" applyFont="1" applyFill="1" applyBorder="1"/>
    <xf numFmtId="166" fontId="0" fillId="0" borderId="32" xfId="6" applyNumberFormat="1" applyFont="1" applyFill="1" applyBorder="1"/>
    <xf numFmtId="0" fontId="25" fillId="0" borderId="34" xfId="4" applyFont="1" applyBorder="1"/>
    <xf numFmtId="166" fontId="0" fillId="0" borderId="33" xfId="6" applyNumberFormat="1" applyFont="1" applyBorder="1"/>
    <xf numFmtId="166" fontId="0" fillId="0" borderId="0" xfId="6" applyNumberFormat="1" applyFont="1" applyBorder="1"/>
    <xf numFmtId="166" fontId="0" fillId="0" borderId="34" xfId="6" applyNumberFormat="1" applyFont="1" applyBorder="1"/>
    <xf numFmtId="167" fontId="12" fillId="0" borderId="50" xfId="7" applyNumberFormat="1" applyFont="1" applyBorder="1"/>
    <xf numFmtId="0" fontId="28" fillId="16" borderId="2" xfId="4" applyFont="1" applyFill="1" applyBorder="1" applyAlignment="1">
      <alignment vertical="top"/>
    </xf>
    <xf numFmtId="0" fontId="28" fillId="16" borderId="2" xfId="4" applyFont="1" applyFill="1" applyBorder="1"/>
    <xf numFmtId="0" fontId="28" fillId="0" borderId="2" xfId="4" applyFont="1" applyBorder="1" applyAlignment="1">
      <alignment horizontal="left" vertical="top"/>
    </xf>
    <xf numFmtId="166" fontId="28" fillId="0" borderId="2" xfId="4" applyNumberFormat="1" applyFont="1" applyBorder="1" applyAlignment="1">
      <alignment vertical="top"/>
    </xf>
    <xf numFmtId="0" fontId="28" fillId="0" borderId="0" xfId="4" applyFont="1" applyAlignment="1">
      <alignment horizontal="left" vertical="top" indent="1"/>
    </xf>
    <xf numFmtId="166" fontId="28" fillId="0" borderId="0" xfId="4" applyNumberFormat="1" applyFont="1" applyAlignment="1">
      <alignment vertical="top"/>
    </xf>
    <xf numFmtId="0" fontId="11" fillId="0" borderId="0" xfId="4" applyAlignment="1">
      <alignment horizontal="left" vertical="top" indent="2"/>
    </xf>
    <xf numFmtId="166" fontId="11" fillId="0" borderId="0" xfId="4" applyNumberFormat="1" applyAlignment="1">
      <alignment vertical="top"/>
    </xf>
    <xf numFmtId="0" fontId="28" fillId="16" borderId="3" xfId="4" applyFont="1" applyFill="1" applyBorder="1" applyAlignment="1">
      <alignment horizontal="left" vertical="top"/>
    </xf>
    <xf numFmtId="166" fontId="28" fillId="16" borderId="3" xfId="4" applyNumberFormat="1" applyFont="1" applyFill="1" applyBorder="1" applyAlignment="1">
      <alignment vertical="top"/>
    </xf>
    <xf numFmtId="0" fontId="27" fillId="15" borderId="0" xfId="4" applyFont="1" applyFill="1" applyAlignment="1">
      <alignment horizontal="left" vertical="center"/>
    </xf>
    <xf numFmtId="0" fontId="26" fillId="15" borderId="46" xfId="4" applyFont="1" applyFill="1" applyBorder="1" applyAlignment="1">
      <alignment horizontal="left" vertical="center"/>
    </xf>
    <xf numFmtId="0" fontId="26" fillId="15" borderId="46" xfId="4" applyFont="1" applyFill="1" applyBorder="1" applyAlignment="1">
      <alignment horizontal="center" vertical="center"/>
    </xf>
    <xf numFmtId="169" fontId="26" fillId="15" borderId="46" xfId="4" applyNumberFormat="1" applyFont="1" applyFill="1" applyBorder="1" applyAlignment="1">
      <alignment horizontal="right" vertical="center"/>
    </xf>
    <xf numFmtId="0" fontId="26" fillId="15" borderId="51" xfId="4" applyFont="1" applyFill="1" applyBorder="1" applyAlignment="1">
      <alignment horizontal="left" vertical="center"/>
    </xf>
    <xf numFmtId="0" fontId="24" fillId="13" borderId="24" xfId="13" quotePrefix="1" applyNumberFormat="1" applyAlignment="1">
      <alignment horizontal="left" vertical="center" wrapText="1" indent="1"/>
    </xf>
    <xf numFmtId="170" fontId="24" fillId="0" borderId="24" xfId="14" applyNumberFormat="1">
      <alignment horizontal="right" vertical="center"/>
    </xf>
    <xf numFmtId="0" fontId="24" fillId="17" borderId="24" xfId="15" quotePrefix="1" applyNumberFormat="1">
      <alignment horizontal="left" vertical="center" indent="1"/>
    </xf>
    <xf numFmtId="170" fontId="24" fillId="17" borderId="24" xfId="16" applyNumberFormat="1">
      <alignment vertical="center"/>
    </xf>
    <xf numFmtId="166" fontId="0" fillId="0" borderId="30" xfId="6" applyNumberFormat="1" applyFont="1" applyBorder="1"/>
    <xf numFmtId="166" fontId="0" fillId="0" borderId="31" xfId="6" applyNumberFormat="1" applyFont="1" applyBorder="1"/>
    <xf numFmtId="166" fontId="0" fillId="0" borderId="32" xfId="6" applyNumberFormat="1" applyFont="1" applyBorder="1"/>
    <xf numFmtId="166" fontId="0" fillId="0" borderId="35" xfId="6" applyNumberFormat="1" applyFont="1" applyBorder="1"/>
    <xf numFmtId="166" fontId="0" fillId="0" borderId="1" xfId="6" applyNumberFormat="1" applyFont="1" applyBorder="1"/>
    <xf numFmtId="166" fontId="0" fillId="0" borderId="36" xfId="6" applyNumberFormat="1" applyFont="1" applyBorder="1"/>
    <xf numFmtId="0" fontId="11" fillId="0" borderId="0" xfId="4" applyAlignment="1">
      <alignment horizontal="right" vertical="top"/>
    </xf>
    <xf numFmtId="167" fontId="12" fillId="0" borderId="33" xfId="7" applyNumberFormat="1" applyFont="1" applyBorder="1"/>
    <xf numFmtId="167" fontId="12" fillId="0" borderId="34" xfId="7" applyNumberFormat="1" applyFont="1" applyBorder="1"/>
    <xf numFmtId="167" fontId="12" fillId="0" borderId="35" xfId="7" applyNumberFormat="1" applyFont="1" applyBorder="1"/>
    <xf numFmtId="166" fontId="11" fillId="0" borderId="1" xfId="4" applyNumberFormat="1" applyBorder="1" applyAlignment="1">
      <alignment vertical="top"/>
    </xf>
    <xf numFmtId="167" fontId="12" fillId="0" borderId="1" xfId="7" applyNumberFormat="1" applyFont="1" applyBorder="1"/>
    <xf numFmtId="167" fontId="12" fillId="0" borderId="36" xfId="7" applyNumberFormat="1" applyFont="1" applyBorder="1"/>
    <xf numFmtId="9" fontId="0" fillId="0" borderId="33" xfId="10" applyFont="1" applyBorder="1"/>
    <xf numFmtId="9" fontId="0" fillId="0" borderId="0" xfId="10" applyFont="1" applyBorder="1"/>
    <xf numFmtId="164" fontId="11" fillId="0" borderId="33" xfId="4" applyNumberFormat="1" applyBorder="1"/>
    <xf numFmtId="164" fontId="11" fillId="0" borderId="0" xfId="4" applyNumberFormat="1"/>
    <xf numFmtId="164" fontId="11" fillId="0" borderId="34" xfId="4" applyNumberFormat="1" applyBorder="1"/>
    <xf numFmtId="9" fontId="0" fillId="0" borderId="34" xfId="10" applyFont="1" applyBorder="1"/>
    <xf numFmtId="164" fontId="0" fillId="0" borderId="33" xfId="10" applyNumberFormat="1" applyFont="1" applyBorder="1"/>
    <xf numFmtId="164" fontId="0" fillId="0" borderId="0" xfId="10" applyNumberFormat="1" applyFont="1" applyBorder="1"/>
    <xf numFmtId="164" fontId="0" fillId="0" borderId="34" xfId="10" applyNumberFormat="1" applyFont="1" applyBorder="1"/>
    <xf numFmtId="9" fontId="0" fillId="0" borderId="1" xfId="10" applyFont="1" applyBorder="1"/>
    <xf numFmtId="9" fontId="0" fillId="0" borderId="36" xfId="10" applyFont="1" applyBorder="1"/>
    <xf numFmtId="9" fontId="0" fillId="0" borderId="1" xfId="10" applyFont="1" applyBorder="1" applyAlignment="1">
      <alignment vertical="top"/>
    </xf>
    <xf numFmtId="9" fontId="11" fillId="0" borderId="30" xfId="4" applyNumberFormat="1" applyBorder="1"/>
    <xf numFmtId="9" fontId="11" fillId="0" borderId="31" xfId="4" applyNumberFormat="1" applyBorder="1"/>
    <xf numFmtId="9" fontId="11" fillId="0" borderId="32" xfId="4" applyNumberFormat="1" applyBorder="1"/>
    <xf numFmtId="9" fontId="11" fillId="0" borderId="33" xfId="4" applyNumberFormat="1" applyBorder="1"/>
    <xf numFmtId="9" fontId="11" fillId="0" borderId="34" xfId="4" applyNumberFormat="1" applyBorder="1"/>
    <xf numFmtId="9" fontId="11" fillId="0" borderId="35" xfId="4" applyNumberFormat="1" applyBorder="1"/>
    <xf numFmtId="9" fontId="11" fillId="0" borderId="1" xfId="4" applyNumberFormat="1" applyBorder="1"/>
    <xf numFmtId="9" fontId="11" fillId="0" borderId="36" xfId="4" applyNumberFormat="1" applyBorder="1"/>
    <xf numFmtId="167" fontId="12" fillId="0" borderId="52" xfId="7" applyNumberFormat="1" applyFont="1" applyBorder="1"/>
    <xf numFmtId="167" fontId="12" fillId="0" borderId="53" xfId="7" applyNumberFormat="1" applyFont="1" applyBorder="1"/>
    <xf numFmtId="171" fontId="0" fillId="0" borderId="0" xfId="6" applyNumberFormat="1" applyFont="1"/>
    <xf numFmtId="0" fontId="12" fillId="0" borderId="27" xfId="4" applyFont="1" applyBorder="1" applyAlignment="1">
      <alignment horizontal="center" vertical="center"/>
    </xf>
    <xf numFmtId="0" fontId="12" fillId="0" borderId="28" xfId="4" applyFont="1" applyBorder="1" applyAlignment="1">
      <alignment horizontal="center" vertical="center"/>
    </xf>
    <xf numFmtId="0" fontId="12" fillId="0" borderId="28" xfId="4" applyFont="1" applyBorder="1" applyAlignment="1">
      <alignment horizontal="center" vertical="center" wrapText="1"/>
    </xf>
    <xf numFmtId="0" fontId="12" fillId="0" borderId="29" xfId="4" applyFont="1" applyBorder="1" applyAlignment="1">
      <alignment horizontal="center" vertical="center" wrapText="1"/>
    </xf>
    <xf numFmtId="164" fontId="0" fillId="0" borderId="0" xfId="10" applyNumberFormat="1" applyFont="1"/>
    <xf numFmtId="9" fontId="0" fillId="0" borderId="0" xfId="10" applyFont="1"/>
    <xf numFmtId="9" fontId="0" fillId="0" borderId="0" xfId="10" applyFont="1" applyFill="1" applyBorder="1"/>
    <xf numFmtId="0" fontId="12" fillId="0" borderId="37" xfId="4" applyFont="1" applyBorder="1"/>
    <xf numFmtId="164" fontId="12" fillId="0" borderId="37" xfId="10" applyNumberFormat="1" applyFont="1" applyBorder="1"/>
    <xf numFmtId="0" fontId="12" fillId="0" borderId="37" xfId="4" applyFont="1" applyBorder="1" applyAlignment="1">
      <alignment horizontal="right"/>
    </xf>
    <xf numFmtId="9" fontId="0" fillId="0" borderId="0" xfId="10" applyFont="1" applyAlignment="1">
      <alignment horizontal="right"/>
    </xf>
    <xf numFmtId="44" fontId="11" fillId="0" borderId="0" xfId="4" applyNumberFormat="1" applyAlignment="1">
      <alignment horizontal="right"/>
    </xf>
    <xf numFmtId="0" fontId="30" fillId="0" borderId="7" xfId="4" applyFont="1" applyBorder="1"/>
    <xf numFmtId="0" fontId="30" fillId="0" borderId="0" xfId="4" applyFont="1"/>
    <xf numFmtId="0" fontId="31" fillId="0" borderId="7" xfId="4" applyFont="1" applyBorder="1"/>
    <xf numFmtId="0" fontId="30" fillId="0" borderId="7" xfId="4" applyFont="1" applyBorder="1" applyAlignment="1">
      <alignment horizontal="right"/>
    </xf>
    <xf numFmtId="42" fontId="30" fillId="0" borderId="0" xfId="4" applyNumberFormat="1" applyFont="1"/>
    <xf numFmtId="166" fontId="34" fillId="0" borderId="0" xfId="6" applyNumberFormat="1" applyFont="1" applyBorder="1"/>
    <xf numFmtId="0" fontId="32" fillId="0" borderId="7" xfId="4" applyFont="1" applyBorder="1" applyAlignment="1">
      <alignment horizontal="right"/>
    </xf>
    <xf numFmtId="167" fontId="32" fillId="0" borderId="0" xfId="7" applyNumberFormat="1" applyFont="1" applyBorder="1"/>
    <xf numFmtId="42" fontId="32" fillId="0" borderId="0" xfId="4" applyNumberFormat="1" applyFont="1"/>
    <xf numFmtId="0" fontId="32" fillId="0" borderId="7" xfId="4" applyFont="1" applyBorder="1" applyAlignment="1">
      <alignment horizontal="right" wrapText="1"/>
    </xf>
    <xf numFmtId="167" fontId="32" fillId="0" borderId="0" xfId="7" applyNumberFormat="1" applyFont="1" applyFill="1" applyBorder="1"/>
    <xf numFmtId="166" fontId="32" fillId="0" borderId="0" xfId="6" applyNumberFormat="1" applyFont="1" applyFill="1" applyBorder="1"/>
    <xf numFmtId="0" fontId="31" fillId="0" borderId="7" xfId="4" applyFont="1" applyBorder="1" applyAlignment="1">
      <alignment horizontal="center"/>
    </xf>
    <xf numFmtId="0" fontId="32" fillId="0" borderId="55" xfId="4" applyFont="1" applyBorder="1" applyAlignment="1">
      <alignment horizontal="right"/>
    </xf>
    <xf numFmtId="167" fontId="32" fillId="0" borderId="56" xfId="7" applyNumberFormat="1" applyFont="1" applyFill="1" applyBorder="1"/>
    <xf numFmtId="0" fontId="30" fillId="0" borderId="55" xfId="4" applyFont="1" applyBorder="1"/>
    <xf numFmtId="0" fontId="30" fillId="0" borderId="56" xfId="4" applyFont="1" applyBorder="1"/>
    <xf numFmtId="0" fontId="16" fillId="0" borderId="56" xfId="4" applyFont="1" applyBorder="1" applyAlignment="1">
      <alignment vertical="center"/>
    </xf>
    <xf numFmtId="0" fontId="11" fillId="0" borderId="56" xfId="4" applyBorder="1"/>
    <xf numFmtId="0" fontId="30" fillId="0" borderId="57" xfId="4" applyFont="1" applyBorder="1"/>
    <xf numFmtId="42" fontId="30" fillId="0" borderId="57" xfId="4" applyNumberFormat="1" applyFont="1" applyBorder="1"/>
    <xf numFmtId="166" fontId="34" fillId="0" borderId="57" xfId="6" applyNumberFormat="1" applyFont="1" applyBorder="1"/>
    <xf numFmtId="167" fontId="32" fillId="0" borderId="57" xfId="7" applyNumberFormat="1" applyFont="1" applyBorder="1"/>
    <xf numFmtId="42" fontId="32" fillId="0" borderId="57" xfId="4" applyNumberFormat="1" applyFont="1" applyBorder="1"/>
    <xf numFmtId="0" fontId="30" fillId="0" borderId="58" xfId="4" applyFont="1" applyBorder="1"/>
    <xf numFmtId="166" fontId="32" fillId="0" borderId="57" xfId="6" applyNumberFormat="1" applyFont="1" applyBorder="1"/>
    <xf numFmtId="167" fontId="32" fillId="0" borderId="58" xfId="7" applyNumberFormat="1" applyFont="1" applyBorder="1"/>
    <xf numFmtId="0" fontId="30" fillId="0" borderId="57" xfId="4" applyFont="1" applyBorder="1" applyAlignment="1">
      <alignment vertical="top"/>
    </xf>
    <xf numFmtId="0" fontId="35" fillId="0" borderId="57" xfId="4" applyFont="1" applyBorder="1" applyAlignment="1">
      <alignment horizontal="left" vertical="top" wrapText="1"/>
    </xf>
    <xf numFmtId="0" fontId="30" fillId="0" borderId="59" xfId="4" applyFont="1" applyBorder="1"/>
    <xf numFmtId="0" fontId="32" fillId="0" borderId="54" xfId="4" applyFont="1" applyBorder="1" applyAlignment="1">
      <alignment horizontal="center"/>
    </xf>
    <xf numFmtId="0" fontId="32" fillId="0" borderId="60" xfId="4" applyFont="1" applyBorder="1" applyAlignment="1">
      <alignment horizontal="center"/>
    </xf>
    <xf numFmtId="0" fontId="37" fillId="0" borderId="0" xfId="0" applyFont="1" applyAlignment="1">
      <alignment horizontal="right" vertical="center"/>
    </xf>
    <xf numFmtId="0" fontId="38" fillId="0" borderId="0" xfId="0" applyFont="1" applyAlignment="1">
      <alignment vertical="center"/>
    </xf>
    <xf numFmtId="0" fontId="37" fillId="0" borderId="0" xfId="0" applyFont="1" applyAlignment="1">
      <alignment horizontal="right"/>
    </xf>
    <xf numFmtId="43" fontId="0" fillId="0" borderId="39" xfId="0" applyNumberFormat="1" applyBorder="1" applyAlignment="1">
      <alignment vertical="center"/>
    </xf>
    <xf numFmtId="0" fontId="11" fillId="19" borderId="0" xfId="4" applyFill="1"/>
    <xf numFmtId="44" fontId="6" fillId="4" borderId="39" xfId="2" applyFont="1" applyFill="1" applyBorder="1" applyAlignment="1">
      <alignment horizontal="center" vertical="center" wrapText="1"/>
    </xf>
    <xf numFmtId="44" fontId="6" fillId="6" borderId="39" xfId="2" applyFont="1" applyFill="1" applyBorder="1" applyAlignment="1">
      <alignment horizontal="center" vertical="center" wrapText="1"/>
    </xf>
    <xf numFmtId="0" fontId="32" fillId="0" borderId="1" xfId="4" applyFont="1" applyBorder="1" applyAlignment="1">
      <alignment horizontal="center"/>
    </xf>
    <xf numFmtId="166" fontId="32" fillId="0" borderId="0" xfId="6" applyNumberFormat="1" applyFont="1" applyBorder="1"/>
    <xf numFmtId="0" fontId="30" fillId="0" borderId="63" xfId="4" applyFont="1" applyBorder="1"/>
    <xf numFmtId="0" fontId="30" fillId="0" borderId="61" xfId="4" applyFont="1" applyBorder="1"/>
    <xf numFmtId="0" fontId="30" fillId="0" borderId="62" xfId="4" applyFont="1" applyBorder="1"/>
    <xf numFmtId="0" fontId="31" fillId="0" borderId="64" xfId="4" applyFont="1" applyBorder="1"/>
    <xf numFmtId="0" fontId="32" fillId="0" borderId="65" xfId="4" applyFont="1" applyBorder="1" applyAlignment="1">
      <alignment horizontal="center"/>
    </xf>
    <xf numFmtId="0" fontId="30" fillId="0" borderId="64" xfId="4" applyFont="1" applyBorder="1" applyAlignment="1">
      <alignment horizontal="right"/>
    </xf>
    <xf numFmtId="0" fontId="32" fillId="0" borderId="64" xfId="4" applyFont="1" applyBorder="1" applyAlignment="1">
      <alignment horizontal="right"/>
    </xf>
    <xf numFmtId="0" fontId="30" fillId="0" borderId="64" xfId="4" applyFont="1" applyBorder="1"/>
    <xf numFmtId="0" fontId="30" fillId="0" borderId="66" xfId="4" applyFont="1" applyBorder="1"/>
    <xf numFmtId="0" fontId="31" fillId="0" borderId="63" xfId="4" applyFont="1" applyBorder="1" applyAlignment="1">
      <alignment horizontal="center"/>
    </xf>
    <xf numFmtId="0" fontId="32" fillId="0" borderId="64" xfId="4" applyFont="1" applyBorder="1" applyAlignment="1">
      <alignment horizontal="right" wrapText="1"/>
    </xf>
    <xf numFmtId="0" fontId="32" fillId="0" borderId="66" xfId="4" applyFont="1" applyBorder="1" applyAlignment="1">
      <alignment horizontal="right"/>
    </xf>
    <xf numFmtId="167" fontId="32" fillId="0" borderId="58" xfId="7" applyNumberFormat="1" applyFont="1" applyFill="1" applyBorder="1"/>
    <xf numFmtId="0" fontId="11" fillId="0" borderId="11" xfId="4" applyBorder="1"/>
    <xf numFmtId="44" fontId="6" fillId="0" borderId="39" xfId="2" applyFont="1" applyBorder="1" applyAlignment="1">
      <alignment vertical="center"/>
    </xf>
    <xf numFmtId="0" fontId="37" fillId="0" borderId="0" xfId="0" applyFont="1"/>
    <xf numFmtId="0" fontId="37" fillId="0" borderId="0" xfId="0" applyFont="1" applyAlignment="1">
      <alignment vertical="center"/>
    </xf>
    <xf numFmtId="0" fontId="5" fillId="6" borderId="39" xfId="0" applyFont="1" applyFill="1" applyBorder="1" applyAlignment="1">
      <alignment horizontal="center" vertical="center"/>
    </xf>
    <xf numFmtId="0" fontId="7" fillId="2" borderId="39" xfId="0" applyFont="1" applyFill="1" applyBorder="1" applyAlignment="1">
      <alignment horizontal="center" vertical="center" wrapText="1"/>
    </xf>
    <xf numFmtId="0" fontId="8" fillId="3" borderId="39" xfId="0" applyFont="1" applyFill="1" applyBorder="1" applyAlignment="1">
      <alignment horizontal="center" vertical="center" wrapText="1"/>
    </xf>
    <xf numFmtId="0" fontId="9" fillId="5" borderId="39" xfId="0" applyFont="1" applyFill="1" applyBorder="1" applyAlignment="1">
      <alignment horizontal="center" vertical="center" wrapText="1"/>
    </xf>
    <xf numFmtId="0" fontId="6" fillId="0" borderId="39" xfId="0" applyFont="1" applyBorder="1" applyAlignment="1">
      <alignment vertical="center"/>
    </xf>
    <xf numFmtId="0" fontId="6" fillId="0" borderId="39" xfId="0" applyFont="1" applyBorder="1" applyAlignment="1">
      <alignment horizontal="center" vertical="center"/>
    </xf>
    <xf numFmtId="43" fontId="0" fillId="4" borderId="39" xfId="1" applyFont="1" applyFill="1" applyBorder="1" applyAlignment="1">
      <alignment horizontal="center" vertical="center"/>
    </xf>
    <xf numFmtId="43" fontId="0" fillId="6" borderId="39" xfId="1" applyFont="1" applyFill="1" applyBorder="1" applyAlignment="1">
      <alignment horizontal="center" vertical="center"/>
    </xf>
    <xf numFmtId="43" fontId="0" fillId="0" borderId="39" xfId="1" applyFont="1" applyFill="1" applyBorder="1" applyAlignment="1">
      <alignment horizontal="center" vertical="center"/>
    </xf>
    <xf numFmtId="9" fontId="0" fillId="0" borderId="39" xfId="3" applyFont="1" applyFill="1" applyBorder="1" applyAlignment="1">
      <alignment horizontal="center" vertical="center"/>
    </xf>
    <xf numFmtId="0" fontId="6" fillId="0" borderId="39" xfId="0" applyFont="1" applyBorder="1" applyAlignment="1">
      <alignment vertical="center" wrapText="1"/>
    </xf>
    <xf numFmtId="0" fontId="0" fillId="0" borderId="39" xfId="0" applyBorder="1" applyAlignment="1">
      <alignment vertical="center"/>
    </xf>
    <xf numFmtId="0" fontId="0" fillId="0" borderId="39" xfId="0" applyBorder="1" applyAlignment="1">
      <alignment vertical="center" wrapText="1"/>
    </xf>
    <xf numFmtId="43" fontId="3" fillId="7" borderId="39" xfId="1" applyFont="1" applyFill="1" applyBorder="1" applyAlignment="1">
      <alignment horizontal="center" vertical="center"/>
    </xf>
    <xf numFmtId="14" fontId="6" fillId="0" borderId="39" xfId="0" applyNumberFormat="1" applyFont="1" applyBorder="1" applyAlignment="1">
      <alignment horizontal="center" vertical="center"/>
    </xf>
    <xf numFmtId="0" fontId="0" fillId="0" borderId="39" xfId="0" applyBorder="1" applyAlignment="1">
      <alignment horizontal="center" vertical="center"/>
    </xf>
    <xf numFmtId="0" fontId="0" fillId="6" borderId="39" xfId="0" applyFill="1" applyBorder="1" applyAlignment="1">
      <alignment horizontal="center" vertical="center"/>
    </xf>
    <xf numFmtId="9" fontId="0" fillId="6" borderId="39" xfId="3" applyFont="1" applyFill="1" applyBorder="1" applyAlignment="1">
      <alignment horizontal="center" vertical="center"/>
    </xf>
    <xf numFmtId="14" fontId="0" fillId="0" borderId="39" xfId="0" applyNumberFormat="1" applyBorder="1" applyAlignment="1">
      <alignment horizontal="center" vertical="center"/>
    </xf>
    <xf numFmtId="43" fontId="39" fillId="6" borderId="39" xfId="1" applyFont="1" applyFill="1" applyBorder="1" applyAlignment="1">
      <alignment horizontal="center" vertical="center"/>
    </xf>
    <xf numFmtId="0" fontId="5" fillId="5" borderId="39" xfId="0" applyFont="1" applyFill="1" applyBorder="1" applyAlignment="1">
      <alignment horizontal="center" vertical="center"/>
    </xf>
    <xf numFmtId="0" fontId="7" fillId="2" borderId="39" xfId="0" applyFont="1" applyFill="1" applyBorder="1" applyAlignment="1">
      <alignment horizontal="center" vertical="center"/>
    </xf>
    <xf numFmtId="43" fontId="0" fillId="0" borderId="39" xfId="1" applyFont="1" applyBorder="1" applyAlignment="1">
      <alignment vertical="center"/>
    </xf>
    <xf numFmtId="44" fontId="5" fillId="0" borderId="31" xfId="2" applyFont="1" applyBorder="1" applyAlignment="1">
      <alignment vertical="center"/>
    </xf>
    <xf numFmtId="44" fontId="5" fillId="0" borderId="37" xfId="0" applyNumberFormat="1" applyFont="1" applyBorder="1" applyAlignment="1">
      <alignment vertical="center"/>
    </xf>
    <xf numFmtId="0" fontId="0" fillId="4" borderId="39" xfId="0" applyFill="1" applyBorder="1" applyAlignment="1">
      <alignment horizontal="center" vertical="center"/>
    </xf>
    <xf numFmtId="164" fontId="0" fillId="0" borderId="39" xfId="3" applyNumberFormat="1" applyFont="1" applyBorder="1" applyAlignment="1">
      <alignment horizontal="center" vertical="center"/>
    </xf>
    <xf numFmtId="165" fontId="0" fillId="0" borderId="39" xfId="0" applyNumberFormat="1" applyBorder="1" applyAlignment="1">
      <alignment horizontal="center" vertical="center"/>
    </xf>
    <xf numFmtId="43" fontId="0" fillId="4" borderId="39" xfId="1" applyFont="1" applyFill="1" applyBorder="1" applyAlignment="1">
      <alignment vertical="center"/>
    </xf>
    <xf numFmtId="43" fontId="3" fillId="4" borderId="39" xfId="1" applyFont="1" applyFill="1" applyBorder="1" applyAlignment="1">
      <alignment vertical="center"/>
    </xf>
    <xf numFmtId="0" fontId="0" fillId="6" borderId="39" xfId="0" applyFill="1" applyBorder="1" applyAlignment="1">
      <alignment horizontal="left" vertical="center"/>
    </xf>
    <xf numFmtId="0" fontId="20" fillId="0" borderId="0" xfId="4" applyFont="1" applyAlignment="1">
      <alignment horizontal="left" vertical="top" wrapText="1"/>
    </xf>
    <xf numFmtId="0" fontId="35" fillId="0" borderId="0" xfId="4" applyFont="1" applyAlignment="1">
      <alignment horizontal="left" vertical="top" wrapText="1"/>
    </xf>
    <xf numFmtId="0" fontId="12" fillId="0" borderId="30" xfId="4" applyFont="1" applyBorder="1" applyAlignment="1">
      <alignment horizontal="center"/>
    </xf>
    <xf numFmtId="0" fontId="12" fillId="0" borderId="31" xfId="4" applyFont="1" applyBorder="1" applyAlignment="1">
      <alignment horizontal="center"/>
    </xf>
    <xf numFmtId="0" fontId="12" fillId="0" borderId="32" xfId="4" applyFont="1" applyBorder="1" applyAlignment="1">
      <alignment horizontal="center"/>
    </xf>
    <xf numFmtId="0" fontId="12" fillId="0" borderId="37" xfId="4" applyFont="1" applyBorder="1" applyAlignment="1">
      <alignment horizontal="left"/>
    </xf>
    <xf numFmtId="0" fontId="11" fillId="0" borderId="0" xfId="4" applyAlignment="1">
      <alignment horizontal="left"/>
    </xf>
    <xf numFmtId="0" fontId="1" fillId="0" borderId="0" xfId="4" applyFont="1"/>
    <xf numFmtId="0" fontId="6" fillId="6" borderId="39" xfId="0" applyFont="1" applyFill="1" applyBorder="1" applyAlignment="1">
      <alignment horizontal="left" vertical="center" wrapText="1"/>
    </xf>
    <xf numFmtId="0" fontId="0" fillId="6" borderId="39" xfId="0" applyFill="1" applyBorder="1" applyAlignment="1">
      <alignment horizontal="left" vertical="center" wrapText="1"/>
    </xf>
    <xf numFmtId="0" fontId="0" fillId="6" borderId="39" xfId="0" applyFill="1" applyBorder="1" applyAlignment="1">
      <alignment horizontal="left" vertical="center"/>
    </xf>
    <xf numFmtId="0" fontId="0" fillId="20" borderId="39" xfId="0" applyFill="1" applyBorder="1" applyAlignment="1">
      <alignment horizontal="left" vertical="center" wrapText="1"/>
    </xf>
    <xf numFmtId="0" fontId="6" fillId="20" borderId="39" xfId="0" applyFont="1" applyFill="1" applyBorder="1" applyAlignment="1">
      <alignment horizontal="left" vertical="center" wrapText="1"/>
    </xf>
    <xf numFmtId="0" fontId="0" fillId="20" borderId="39" xfId="0" applyFill="1" applyBorder="1" applyAlignment="1">
      <alignment horizontal="left" vertical="center"/>
    </xf>
    <xf numFmtId="0" fontId="0" fillId="20" borderId="30" xfId="0" applyFill="1" applyBorder="1" applyAlignment="1">
      <alignment horizontal="left" vertical="center"/>
    </xf>
    <xf numFmtId="0" fontId="0" fillId="20" borderId="31" xfId="0" applyFill="1" applyBorder="1" applyAlignment="1">
      <alignment horizontal="left" vertical="center"/>
    </xf>
    <xf numFmtId="0" fontId="0" fillId="20" borderId="32" xfId="0" applyFill="1" applyBorder="1" applyAlignment="1">
      <alignment horizontal="left" vertical="center"/>
    </xf>
    <xf numFmtId="0" fontId="0" fillId="20" borderId="35" xfId="0" applyFill="1" applyBorder="1" applyAlignment="1">
      <alignment horizontal="left" vertical="center"/>
    </xf>
    <xf numFmtId="0" fontId="0" fillId="20" borderId="1" xfId="0" applyFill="1" applyBorder="1" applyAlignment="1">
      <alignment horizontal="left" vertical="center"/>
    </xf>
    <xf numFmtId="0" fontId="0" fillId="20" borderId="36" xfId="0" applyFill="1" applyBorder="1" applyAlignment="1">
      <alignment horizontal="left" vertical="center"/>
    </xf>
    <xf numFmtId="0" fontId="35" fillId="0" borderId="7" xfId="4" applyFont="1" applyBorder="1" applyAlignment="1">
      <alignment horizontal="left" wrapText="1"/>
    </xf>
    <xf numFmtId="0" fontId="35" fillId="0" borderId="0" xfId="4" applyFont="1" applyAlignment="1">
      <alignment horizontal="left" wrapText="1"/>
    </xf>
    <xf numFmtId="0" fontId="20" fillId="0" borderId="0" xfId="4" applyFont="1" applyAlignment="1">
      <alignment horizontal="left" vertical="top" wrapText="1"/>
    </xf>
    <xf numFmtId="0" fontId="20" fillId="0" borderId="7" xfId="4" applyFont="1" applyBorder="1" applyAlignment="1">
      <alignment horizontal="left" wrapText="1"/>
    </xf>
    <xf numFmtId="0" fontId="20" fillId="0" borderId="0" xfId="4" applyFont="1" applyAlignment="1">
      <alignment horizontal="left" wrapText="1"/>
    </xf>
    <xf numFmtId="0" fontId="14" fillId="18" borderId="67" xfId="4" applyFont="1" applyFill="1" applyBorder="1" applyAlignment="1">
      <alignment horizontal="center"/>
    </xf>
    <xf numFmtId="0" fontId="35" fillId="0" borderId="7" xfId="4" applyFont="1" applyBorder="1" applyAlignment="1">
      <alignment horizontal="left" vertical="top" wrapText="1"/>
    </xf>
    <xf numFmtId="0" fontId="35" fillId="0" borderId="0" xfId="4" applyFont="1" applyAlignment="1">
      <alignment horizontal="left" vertical="top" wrapText="1"/>
    </xf>
    <xf numFmtId="0" fontId="14" fillId="8" borderId="4" xfId="4" applyFont="1" applyFill="1" applyBorder="1" applyAlignment="1">
      <alignment horizontal="center"/>
    </xf>
    <xf numFmtId="0" fontId="14" fillId="8" borderId="5" xfId="4" applyFont="1" applyFill="1" applyBorder="1" applyAlignment="1">
      <alignment horizontal="center"/>
    </xf>
    <xf numFmtId="0" fontId="14" fillId="8" borderId="6" xfId="4" applyFont="1" applyFill="1" applyBorder="1" applyAlignment="1">
      <alignment horizontal="center"/>
    </xf>
    <xf numFmtId="0" fontId="20" fillId="0" borderId="7" xfId="4" applyFont="1" applyBorder="1" applyAlignment="1">
      <alignment horizontal="left" vertical="top" wrapText="1"/>
    </xf>
    <xf numFmtId="0" fontId="16" fillId="0" borderId="0" xfId="4" applyFont="1" applyAlignment="1">
      <alignment horizontal="center" vertical="center"/>
    </xf>
    <xf numFmtId="0" fontId="14" fillId="18" borderId="7" xfId="4" applyFont="1" applyFill="1" applyBorder="1" applyAlignment="1">
      <alignment horizontal="center"/>
    </xf>
    <xf numFmtId="0" fontId="14" fillId="18" borderId="0" xfId="4" applyFont="1" applyFill="1" applyAlignment="1">
      <alignment horizontal="center"/>
    </xf>
    <xf numFmtId="0" fontId="14" fillId="18" borderId="57" xfId="4" applyFont="1" applyFill="1" applyBorder="1" applyAlignment="1">
      <alignment horizontal="center"/>
    </xf>
    <xf numFmtId="0" fontId="12" fillId="0" borderId="27" xfId="4" applyFont="1" applyBorder="1" applyAlignment="1">
      <alignment horizontal="center"/>
    </xf>
    <xf numFmtId="0" fontId="12" fillId="0" borderId="28" xfId="4" applyFont="1" applyBorder="1" applyAlignment="1">
      <alignment horizontal="center"/>
    </xf>
    <xf numFmtId="0" fontId="12" fillId="0" borderId="29" xfId="4" applyFont="1" applyBorder="1" applyAlignment="1">
      <alignment horizontal="center"/>
    </xf>
    <xf numFmtId="0" fontId="12" fillId="0" borderId="30" xfId="4" applyFont="1" applyBorder="1" applyAlignment="1">
      <alignment horizontal="center"/>
    </xf>
    <xf numFmtId="0" fontId="12" fillId="0" borderId="31" xfId="4" applyFont="1" applyBorder="1" applyAlignment="1">
      <alignment horizontal="center"/>
    </xf>
    <xf numFmtId="0" fontId="12" fillId="0" borderId="32" xfId="4" applyFont="1" applyBorder="1" applyAlignment="1">
      <alignment horizontal="center"/>
    </xf>
    <xf numFmtId="0" fontId="12" fillId="0" borderId="37" xfId="4" applyFont="1" applyBorder="1" applyAlignment="1">
      <alignment horizontal="left"/>
    </xf>
    <xf numFmtId="0" fontId="11" fillId="0" borderId="0" xfId="4" applyAlignment="1">
      <alignment horizontal="left" vertical="top" wrapText="1"/>
    </xf>
    <xf numFmtId="0" fontId="11" fillId="0" borderId="0" xfId="4" applyAlignment="1">
      <alignment horizontal="left" vertical="center"/>
    </xf>
    <xf numFmtId="0" fontId="11" fillId="0" borderId="0" xfId="4" applyAlignment="1">
      <alignment horizontal="left"/>
    </xf>
  </cellXfs>
  <cellStyles count="19">
    <cellStyle name="Comma" xfId="1" builtinId="3"/>
    <cellStyle name="Comma 2" xfId="6" xr:uid="{14D6C80B-4A40-47C1-AA34-6C98CD58B66D}"/>
    <cellStyle name="Currency" xfId="2" builtinId="4"/>
    <cellStyle name="Currency 2" xfId="7" xr:uid="{7772F999-86A7-48E4-B49E-64757CBF2863}"/>
    <cellStyle name="Normal" xfId="0" builtinId="0"/>
    <cellStyle name="Normal 2" xfId="4" xr:uid="{B0E0AA0F-977E-4D91-A681-F6BDC81DEAD6}"/>
    <cellStyle name="Normal 2 2" xfId="5" xr:uid="{C96A6B19-B15A-4148-A6F9-0E1A8296BFFC}"/>
    <cellStyle name="Normal 3" xfId="9" xr:uid="{19BF3FED-68F9-4E0C-B6D4-07FBBF2BE2BF}"/>
    <cellStyle name="Normal 4" xfId="8" xr:uid="{43C5F2FE-5953-419C-994D-930C3A3101D8}"/>
    <cellStyle name="Normal 5" xfId="17" xr:uid="{EDD655BA-B63A-4F16-A1C2-39B7D43043F7}"/>
    <cellStyle name="Percent" xfId="3" builtinId="5"/>
    <cellStyle name="Percent 2" xfId="10" xr:uid="{2B2A14BE-C1DF-4686-8759-31A00DF59EF7}"/>
    <cellStyle name="Percent 3" xfId="18" xr:uid="{AD253EEE-845A-4E2F-95E6-EAE08F270A55}"/>
    <cellStyle name="SAPBEXaggData" xfId="16" xr:uid="{53981F68-BAF9-4C75-A52A-C6ACDA8AD433}"/>
    <cellStyle name="SAPBEXaggItem" xfId="15" xr:uid="{8B40E253-4E4A-46C7-AD51-5205FD771FE1}"/>
    <cellStyle name="SAPBEXchaText" xfId="12" xr:uid="{7680FA8A-5B41-4B82-B72E-296F92C6145B}"/>
    <cellStyle name="SAPBEXItemHeader" xfId="11" xr:uid="{726DC034-F2C2-4640-80CC-969E04857635}"/>
    <cellStyle name="SAPBEXstdData" xfId="14" xr:uid="{1701B941-92A1-4C31-A0BE-18B6B4D8DED0}"/>
    <cellStyle name="SAPBEXstdItem" xfId="13" xr:uid="{271183C0-9C53-45AF-B0C8-883CA0A559CF}"/>
  </cellStyles>
  <dxfs count="184">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5"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5"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5"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5"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9"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5"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7" tint="0.59993285927915285"/>
        </patternFill>
      </fill>
    </dxf>
    <dxf>
      <fill>
        <patternFill>
          <bgColor theme="5" tint="0.59993285927915285"/>
        </patternFill>
      </fill>
    </dxf>
    <dxf>
      <fill>
        <patternFill>
          <bgColor theme="9" tint="0.59993285927915285"/>
        </patternFill>
      </fill>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numFmt numFmtId="166" formatCode="_(* #,##0_);_(* \(#,##0\);_(* &quot;-&quot;??_);_(@_)"/>
    </dxf>
    <dxf>
      <numFmt numFmtId="166" formatCode="_(* #,##0_);_(* \(#,##0\);_(* &quot;-&quot;??_);_(@_)"/>
    </dxf>
    <dxf>
      <numFmt numFmtId="35" formatCode="_(* #,##0.00_);_(* \(#,##0.00\);_(* &quot;-&quot;??_);_(@_)"/>
    </dxf>
    <dxf>
      <numFmt numFmtId="35" formatCode="_(* #,##0.00_);_(* \(#,##0.00\);_(* &quot;-&quot;??_);_(@_)"/>
    </dxf>
    <dxf>
      <alignment wrapText="1"/>
    </dxf>
    <dxf>
      <alignment horizontal="center"/>
    </dxf>
    <dxf>
      <alignment horizontal="center"/>
    </dxf>
    <dxf>
      <alignment wrapText="1"/>
    </dxf>
    <dxf>
      <alignment wrapText="1"/>
    </dxf>
    <dxf>
      <alignment horizontal="center"/>
    </dxf>
    <dxf>
      <numFmt numFmtId="35" formatCode="_(* #,##0.00_);_(* \(#,##0.00\);_(* &quot;-&quot;??_);_(@_)"/>
    </dxf>
    <dxf>
      <alignment horizontal="center"/>
    </dxf>
    <dxf>
      <alignment wrapText="1"/>
    </dxf>
    <dxf>
      <alignment vertical="center"/>
    </dxf>
    <dxf>
      <alignment vertical="center"/>
    </dxf>
    <dxf>
      <alignment vertical="center"/>
    </dxf>
    <dxf>
      <alignment vertical="center"/>
    </dxf>
    <dxf>
      <alignment vertical="center"/>
    </dxf>
    <dxf>
      <alignment horizontal="center"/>
    </dxf>
    <dxf>
      <alignment wrapText="1"/>
    </dxf>
    <dxf>
      <numFmt numFmtId="35" formatCode="_(* #,##0.00_);_(* \(#,##0.00\);_(* &quot;-&quot;??_);_(@_)"/>
    </dxf>
    <dxf>
      <alignment horizontal="center"/>
    </dxf>
    <dxf>
      <alignment horizontal="center"/>
    </dxf>
    <dxf>
      <alignment wrapText="1"/>
    </dxf>
    <dxf>
      <numFmt numFmtId="35" formatCode="_(* #,##0.00_);_(* \(#,##0.00\);_(* &quot;-&quot;??_);_(@_)"/>
    </dxf>
    <dxf>
      <numFmt numFmtId="35" formatCode="_(* #,##0.00_);_(* \(#,##0.00\);_(* &quot;-&quot;??_);_(@_)"/>
    </dxf>
    <dxf>
      <alignment wrapText="1"/>
    </dxf>
    <dxf>
      <numFmt numFmtId="35" formatCode="_(* #,##0.00_);_(* \(#,##0.00\);_(* &quot;-&quot;??_);_(@_)"/>
    </dxf>
    <dxf>
      <numFmt numFmtId="35" formatCode="_(* #,##0.00_);_(* \(#,##0.00\);_(* &quot;-&quot;??_);_(@_)"/>
    </dxf>
    <dxf>
      <numFmt numFmtId="35" formatCode="_(* #,##0.00_);_(* \(#,##0.00\);_(* &quot;-&quot;??_);_(@_)"/>
    </dxf>
    <dxf>
      <alignment vertical="center"/>
    </dxf>
    <dxf>
      <alignment vertical="center"/>
    </dxf>
    <dxf>
      <alignment vertical="center"/>
    </dxf>
    <dxf>
      <alignment vertical="center"/>
    </dxf>
    <dxf>
      <alignment vertical="center"/>
    </dxf>
    <dxf>
      <alignment vertical="center"/>
    </dxf>
    <dxf>
      <alignment horizontal="center"/>
    </dxf>
    <dxf>
      <numFmt numFmtId="35" formatCode="_(* #,##0.00_);_(* \(#,##0.00\);_(* &quot;-&quot;??_);_(@_)"/>
    </dxf>
    <dxf>
      <alignment vertical="center"/>
    </dxf>
    <dxf>
      <alignment vertical="center"/>
    </dxf>
    <dxf>
      <alignment horizontal="center"/>
    </dxf>
    <dxf>
      <alignment horizontal="center"/>
    </dxf>
    <dxf>
      <numFmt numFmtId="35" formatCode="_(* #,##0.00_);_(* \(#,##0.00\);_(* &quot;-&quot;??_);_(@_)"/>
    </dxf>
    <dxf>
      <alignment vertical="center"/>
    </dxf>
    <dxf>
      <alignment horizontal="center"/>
    </dxf>
    <dxf>
      <alignment horizontal="center"/>
    </dxf>
    <dxf>
      <numFmt numFmtId="35" formatCode="_(* #,##0.00_);_(* \(#,##0.00\);_(* &quot;-&quot;??_);_(@_)"/>
    </dxf>
    <dxf>
      <numFmt numFmtId="35" formatCode="_(* #,##0.00_);_(* \(#,##0.00\);_(* &quot;-&quot;??_);_(@_)"/>
    </dxf>
    <dxf>
      <alignment wrapText="1"/>
    </dxf>
    <dxf>
      <alignment wrapText="1"/>
    </dxf>
    <dxf>
      <numFmt numFmtId="35" formatCode="_(* #,##0.00_);_(* \(#,##0.00\);_(* &quot;-&quot;??_);_(@_)"/>
    </dxf>
    <dxf>
      <alignment horizontal="center"/>
    </dxf>
    <dxf>
      <alignment wrapText="1"/>
    </dxf>
    <dxf>
      <alignment horizontal="center"/>
    </dxf>
    <dxf>
      <alignment wrapText="1"/>
    </dxf>
    <dxf>
      <alignment vertical="center"/>
    </dxf>
    <dxf>
      <alignment vertical="center"/>
    </dxf>
    <dxf>
      <alignment vertical="center"/>
    </dxf>
    <dxf>
      <alignment vertical="center"/>
    </dxf>
    <dxf>
      <alignment vertical="center"/>
    </dxf>
    <dxf>
      <alignment horizontal="center"/>
    </dxf>
    <dxf>
      <numFmt numFmtId="35" formatCode="_(* #,##0.00_);_(* \(#,##0.00\);_(* &quot;-&quot;??_);_(@_)"/>
    </dxf>
    <dxf>
      <alignment vertical="center"/>
    </dxf>
    <dxf>
      <alignment vertical="center"/>
    </dxf>
    <dxf>
      <alignment horizontal="center"/>
    </dxf>
    <dxf>
      <alignment horizontal="center"/>
    </dxf>
    <dxf>
      <alignment wrapText="1"/>
    </dxf>
    <dxf>
      <alignment horizontal="center"/>
    </dxf>
    <dxf>
      <numFmt numFmtId="35" formatCode="_(* #,##0.00_);_(* \(#,##0.00\);_(* &quot;-&quot;??_);_(@_)"/>
    </dxf>
    <dxf>
      <alignment horizontal="center"/>
    </dxf>
    <dxf>
      <alignment wrapText="1"/>
    </dxf>
    <dxf>
      <numFmt numFmtId="35" formatCode="_(* #,##0.00_);_(* \(#,##0.00\);_(* &quot;-&quot;??_);_(@_)"/>
    </dxf>
    <dxf>
      <numFmt numFmtId="35" formatCode="_(* #,##0.00_);_(* \(#,##0.00\);_(* &quot;-&quot;??_);_(@_)"/>
    </dxf>
    <dxf>
      <numFmt numFmtId="35" formatCode="_(* #,##0.00_);_(* \(#,##0.00\);_(* &quot;-&quot;??_);_(@_)"/>
    </dxf>
    <dxf>
      <alignment horizontal="center"/>
    </dxf>
    <dxf>
      <alignment wrapText="1"/>
    </dxf>
    <dxf>
      <alignment vertical="center"/>
    </dxf>
    <dxf>
      <alignment vertical="center"/>
    </dxf>
    <dxf>
      <alignment vertical="center"/>
    </dxf>
    <dxf>
      <alignment vertical="center"/>
    </dxf>
    <dxf>
      <alignment vertical="center"/>
    </dxf>
  </dxfs>
  <tableStyles count="0" defaultTableStyle="TableStyleMedium2" defaultPivotStyle="PivotStyleLight16"/>
  <colors>
    <mruColors>
      <color rgb="FFEFF2F5"/>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19844</xdr:colOff>
      <xdr:row>24</xdr:row>
      <xdr:rowOff>19428</xdr:rowOff>
    </xdr:to>
    <xdr:pic>
      <xdr:nvPicPr>
        <xdr:cNvPr id="2" name="Picture 1">
          <a:extLst>
            <a:ext uri="{FF2B5EF4-FFF2-40B4-BE49-F238E27FC236}">
              <a16:creationId xmlns:a16="http://schemas.microsoft.com/office/drawing/2014/main" id="{06170F03-2AE4-4F9C-A3ED-CDF8D9944121}"/>
            </a:ext>
          </a:extLst>
        </xdr:cNvPr>
        <xdr:cNvPicPr>
          <a:picLocks noChangeAspect="1"/>
        </xdr:cNvPicPr>
      </xdr:nvPicPr>
      <xdr:blipFill>
        <a:blip xmlns:r="http://schemas.openxmlformats.org/officeDocument/2006/relationships" r:embed="rId1"/>
        <a:stretch>
          <a:fillRect/>
        </a:stretch>
      </xdr:blipFill>
      <xdr:spPr>
        <a:xfrm>
          <a:off x="0" y="0"/>
          <a:ext cx="9160034" cy="43590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3</xdr:row>
      <xdr:rowOff>7620</xdr:rowOff>
    </xdr:from>
    <xdr:to>
      <xdr:col>14</xdr:col>
      <xdr:colOff>25452</xdr:colOff>
      <xdr:row>13</xdr:row>
      <xdr:rowOff>160190</xdr:rowOff>
    </xdr:to>
    <xdr:pic>
      <xdr:nvPicPr>
        <xdr:cNvPr id="2" name="Picture 1">
          <a:extLst>
            <a:ext uri="{FF2B5EF4-FFF2-40B4-BE49-F238E27FC236}">
              <a16:creationId xmlns:a16="http://schemas.microsoft.com/office/drawing/2014/main" id="{7D859E8B-8F28-4DB1-8551-DF7A0544CF8E}"/>
            </a:ext>
          </a:extLst>
        </xdr:cNvPr>
        <xdr:cNvPicPr>
          <a:picLocks noChangeAspect="1"/>
        </xdr:cNvPicPr>
      </xdr:nvPicPr>
      <xdr:blipFill>
        <a:blip xmlns:r="http://schemas.openxmlformats.org/officeDocument/2006/relationships" r:embed="rId1"/>
        <a:stretch>
          <a:fillRect/>
        </a:stretch>
      </xdr:blipFill>
      <xdr:spPr>
        <a:xfrm>
          <a:off x="624840" y="556260"/>
          <a:ext cx="7933107" cy="1958510"/>
        </a:xfrm>
        <a:prstGeom prst="rect">
          <a:avLst/>
        </a:prstGeom>
      </xdr:spPr>
    </xdr:pic>
    <xdr:clientData/>
  </xdr:twoCellAnchor>
  <xdr:twoCellAnchor editAs="oneCell">
    <xdr:from>
      <xdr:col>1</xdr:col>
      <xdr:colOff>0</xdr:colOff>
      <xdr:row>16</xdr:row>
      <xdr:rowOff>0</xdr:rowOff>
    </xdr:from>
    <xdr:to>
      <xdr:col>14</xdr:col>
      <xdr:colOff>685</xdr:colOff>
      <xdr:row>27</xdr:row>
      <xdr:rowOff>160206</xdr:rowOff>
    </xdr:to>
    <xdr:pic>
      <xdr:nvPicPr>
        <xdr:cNvPr id="3" name="Picture 2">
          <a:extLst>
            <a:ext uri="{FF2B5EF4-FFF2-40B4-BE49-F238E27FC236}">
              <a16:creationId xmlns:a16="http://schemas.microsoft.com/office/drawing/2014/main" id="{C88ADEA8-44BE-428D-AC6B-8214EDB278E0}"/>
            </a:ext>
          </a:extLst>
        </xdr:cNvPr>
        <xdr:cNvPicPr>
          <a:picLocks noChangeAspect="1"/>
        </xdr:cNvPicPr>
      </xdr:nvPicPr>
      <xdr:blipFill>
        <a:blip xmlns:r="http://schemas.openxmlformats.org/officeDocument/2006/relationships" r:embed="rId2"/>
        <a:stretch>
          <a:fillRect/>
        </a:stretch>
      </xdr:blipFill>
      <xdr:spPr>
        <a:xfrm>
          <a:off x="609600" y="2926080"/>
          <a:ext cx="7902625" cy="21490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15240</xdr:colOff>
      <xdr:row>1</xdr:row>
      <xdr:rowOff>38100</xdr:rowOff>
    </xdr:from>
    <xdr:to>
      <xdr:col>26</xdr:col>
      <xdr:colOff>134101</xdr:colOff>
      <xdr:row>22</xdr:row>
      <xdr:rowOff>91774</xdr:rowOff>
    </xdr:to>
    <xdr:pic>
      <xdr:nvPicPr>
        <xdr:cNvPr id="2" name="Picture 1">
          <a:extLst>
            <a:ext uri="{FF2B5EF4-FFF2-40B4-BE49-F238E27FC236}">
              <a16:creationId xmlns:a16="http://schemas.microsoft.com/office/drawing/2014/main" id="{83BB1C08-4D29-4FE3-A0CF-3DEB9C0F84B5}"/>
            </a:ext>
          </a:extLst>
        </xdr:cNvPr>
        <xdr:cNvPicPr>
          <a:picLocks noChangeAspect="1"/>
        </xdr:cNvPicPr>
      </xdr:nvPicPr>
      <xdr:blipFill>
        <a:blip xmlns:r="http://schemas.openxmlformats.org/officeDocument/2006/relationships" r:embed="rId1"/>
        <a:stretch>
          <a:fillRect/>
        </a:stretch>
      </xdr:blipFill>
      <xdr:spPr>
        <a:xfrm>
          <a:off x="11681460" y="220980"/>
          <a:ext cx="8691361" cy="3873199"/>
        </a:xfrm>
        <a:prstGeom prst="rect">
          <a:avLst/>
        </a:prstGeom>
      </xdr:spPr>
    </xdr:pic>
    <xdr:clientData/>
  </xdr:twoCellAnchor>
  <xdr:twoCellAnchor editAs="oneCell">
    <xdr:from>
      <xdr:col>13</xdr:col>
      <xdr:colOff>34291</xdr:colOff>
      <xdr:row>24</xdr:row>
      <xdr:rowOff>0</xdr:rowOff>
    </xdr:from>
    <xdr:to>
      <xdr:col>26</xdr:col>
      <xdr:colOff>57150</xdr:colOff>
      <xdr:row>42</xdr:row>
      <xdr:rowOff>134143</xdr:rowOff>
    </xdr:to>
    <xdr:pic>
      <xdr:nvPicPr>
        <xdr:cNvPr id="3" name="Picture 2">
          <a:extLst>
            <a:ext uri="{FF2B5EF4-FFF2-40B4-BE49-F238E27FC236}">
              <a16:creationId xmlns:a16="http://schemas.microsoft.com/office/drawing/2014/main" id="{EAB8C2ED-AFEC-4843-B626-46A798E739FB}"/>
            </a:ext>
          </a:extLst>
        </xdr:cNvPr>
        <xdr:cNvPicPr>
          <a:picLocks noChangeAspect="1"/>
        </xdr:cNvPicPr>
      </xdr:nvPicPr>
      <xdr:blipFill>
        <a:blip xmlns:r="http://schemas.openxmlformats.org/officeDocument/2006/relationships" r:embed="rId2"/>
        <a:stretch>
          <a:fillRect/>
        </a:stretch>
      </xdr:blipFill>
      <xdr:spPr>
        <a:xfrm>
          <a:off x="11700511" y="4404360"/>
          <a:ext cx="8614409" cy="3403123"/>
        </a:xfrm>
        <a:prstGeom prst="rect">
          <a:avLst/>
        </a:prstGeom>
      </xdr:spPr>
    </xdr:pic>
    <xdr:clientData/>
  </xdr:twoCellAnchor>
  <xdr:twoCellAnchor editAs="oneCell">
    <xdr:from>
      <xdr:col>27</xdr:col>
      <xdr:colOff>1</xdr:colOff>
      <xdr:row>1</xdr:row>
      <xdr:rowOff>0</xdr:rowOff>
    </xdr:from>
    <xdr:to>
      <xdr:col>38</xdr:col>
      <xdr:colOff>476251</xdr:colOff>
      <xdr:row>23</xdr:row>
      <xdr:rowOff>60006</xdr:rowOff>
    </xdr:to>
    <xdr:pic>
      <xdr:nvPicPr>
        <xdr:cNvPr id="4" name="Picture 3">
          <a:extLst>
            <a:ext uri="{FF2B5EF4-FFF2-40B4-BE49-F238E27FC236}">
              <a16:creationId xmlns:a16="http://schemas.microsoft.com/office/drawing/2014/main" id="{D8D1D119-DE1D-462D-B2AE-82E26476BC17}"/>
            </a:ext>
          </a:extLst>
        </xdr:cNvPr>
        <xdr:cNvPicPr>
          <a:picLocks noChangeAspect="1"/>
        </xdr:cNvPicPr>
      </xdr:nvPicPr>
      <xdr:blipFill>
        <a:blip xmlns:r="http://schemas.openxmlformats.org/officeDocument/2006/relationships" r:embed="rId3"/>
        <a:stretch>
          <a:fillRect/>
        </a:stretch>
      </xdr:blipFill>
      <xdr:spPr>
        <a:xfrm>
          <a:off x="20871181" y="182880"/>
          <a:ext cx="7181850" cy="4060506"/>
        </a:xfrm>
        <a:prstGeom prst="rect">
          <a:avLst/>
        </a:prstGeom>
      </xdr:spPr>
    </xdr:pic>
    <xdr:clientData/>
  </xdr:twoCellAnchor>
  <xdr:twoCellAnchor editAs="oneCell">
    <xdr:from>
      <xdr:col>27</xdr:col>
      <xdr:colOff>0</xdr:colOff>
      <xdr:row>24</xdr:row>
      <xdr:rowOff>0</xdr:rowOff>
    </xdr:from>
    <xdr:to>
      <xdr:col>42</xdr:col>
      <xdr:colOff>229412</xdr:colOff>
      <xdr:row>38</xdr:row>
      <xdr:rowOff>15463</xdr:rowOff>
    </xdr:to>
    <xdr:pic>
      <xdr:nvPicPr>
        <xdr:cNvPr id="5" name="Picture 4">
          <a:extLst>
            <a:ext uri="{FF2B5EF4-FFF2-40B4-BE49-F238E27FC236}">
              <a16:creationId xmlns:a16="http://schemas.microsoft.com/office/drawing/2014/main" id="{65DD8D13-B926-44E4-9545-0E7E216298B1}"/>
            </a:ext>
          </a:extLst>
        </xdr:cNvPr>
        <xdr:cNvPicPr>
          <a:picLocks noChangeAspect="1"/>
        </xdr:cNvPicPr>
      </xdr:nvPicPr>
      <xdr:blipFill>
        <a:blip xmlns:r="http://schemas.openxmlformats.org/officeDocument/2006/relationships" r:embed="rId4"/>
        <a:stretch>
          <a:fillRect/>
        </a:stretch>
      </xdr:blipFill>
      <xdr:spPr>
        <a:xfrm>
          <a:off x="20871180" y="4404360"/>
          <a:ext cx="9373412" cy="2575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293370</xdr:colOff>
      <xdr:row>36</xdr:row>
      <xdr:rowOff>92482</xdr:rowOff>
    </xdr:to>
    <xdr:pic>
      <xdr:nvPicPr>
        <xdr:cNvPr id="2" name="Picture 1">
          <a:extLst>
            <a:ext uri="{FF2B5EF4-FFF2-40B4-BE49-F238E27FC236}">
              <a16:creationId xmlns:a16="http://schemas.microsoft.com/office/drawing/2014/main" id="{52AD00AB-0CF9-4C4E-A477-55FD8E0257AB}"/>
            </a:ext>
          </a:extLst>
        </xdr:cNvPr>
        <xdr:cNvPicPr>
          <a:picLocks noChangeAspect="1"/>
        </xdr:cNvPicPr>
      </xdr:nvPicPr>
      <xdr:blipFill>
        <a:blip xmlns:r="http://schemas.openxmlformats.org/officeDocument/2006/relationships" r:embed="rId1"/>
        <a:stretch>
          <a:fillRect/>
        </a:stretch>
      </xdr:blipFill>
      <xdr:spPr>
        <a:xfrm>
          <a:off x="0" y="0"/>
          <a:ext cx="10658475" cy="66113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1905</xdr:colOff>
      <xdr:row>27</xdr:row>
      <xdr:rowOff>125797</xdr:rowOff>
    </xdr:to>
    <xdr:pic>
      <xdr:nvPicPr>
        <xdr:cNvPr id="2" name="Picture 1">
          <a:extLst>
            <a:ext uri="{FF2B5EF4-FFF2-40B4-BE49-F238E27FC236}">
              <a16:creationId xmlns:a16="http://schemas.microsoft.com/office/drawing/2014/main" id="{8D70EC07-3C89-4643-8EC8-2C94BFD0401A}"/>
            </a:ext>
          </a:extLst>
        </xdr:cNvPr>
        <xdr:cNvPicPr>
          <a:picLocks noChangeAspect="1"/>
        </xdr:cNvPicPr>
      </xdr:nvPicPr>
      <xdr:blipFill>
        <a:blip xmlns:r="http://schemas.openxmlformats.org/officeDocument/2006/relationships" r:embed="rId1"/>
        <a:stretch>
          <a:fillRect/>
        </a:stretch>
      </xdr:blipFill>
      <xdr:spPr>
        <a:xfrm>
          <a:off x="0" y="1"/>
          <a:ext cx="8559165" cy="5010216"/>
        </a:xfrm>
        <a:prstGeom prst="rect">
          <a:avLst/>
        </a:prstGeom>
      </xdr:spPr>
    </xdr:pic>
    <xdr:clientData/>
  </xdr:twoCellAnchor>
  <xdr:oneCellAnchor>
    <xdr:from>
      <xdr:col>6</xdr:col>
      <xdr:colOff>19050</xdr:colOff>
      <xdr:row>43</xdr:row>
      <xdr:rowOff>9525</xdr:rowOff>
    </xdr:from>
    <xdr:ext cx="47625" cy="47625"/>
    <xdr:pic>
      <xdr:nvPicPr>
        <xdr:cNvPr id="3" name="BExMO7VFCN4EL59982UR4AJ25JNJ" descr="XX6TINEJADZGKR0CTM7ZRT0RA" hidden="1">
          <a:extLst>
            <a:ext uri="{FF2B5EF4-FFF2-40B4-BE49-F238E27FC236}">
              <a16:creationId xmlns:a16="http://schemas.microsoft.com/office/drawing/2014/main" id="{B74E2226-7F81-4717-801D-57B7CD551FA6}"/>
            </a:ext>
          </a:extLst>
        </xdr:cNvPr>
        <xdr:cNvPicPr>
          <a:picLocks noChangeAspect="1" noChangeArrowheads="1"/>
        </xdr:cNvPicPr>
      </xdr:nvPicPr>
      <xdr:blipFill>
        <a:blip xmlns:r="http://schemas.openxmlformats.org/officeDocument/2006/relationships" r:embed="rId2"/>
        <a:stretch>
          <a:fillRect/>
        </a:stretch>
      </xdr:blipFill>
      <xdr:spPr bwMode="auto">
        <a:xfrm>
          <a:off x="6286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43</xdr:row>
      <xdr:rowOff>85725</xdr:rowOff>
    </xdr:from>
    <xdr:ext cx="47625" cy="47625"/>
    <xdr:pic>
      <xdr:nvPicPr>
        <xdr:cNvPr id="4" name="BExU3EX5JJCXCII4YKUJBFBGIJR2" descr="OF5ZI9PI5WH36VPANJ2DYLNMI" hidden="1">
          <a:extLst>
            <a:ext uri="{FF2B5EF4-FFF2-40B4-BE49-F238E27FC236}">
              <a16:creationId xmlns:a16="http://schemas.microsoft.com/office/drawing/2014/main" id="{CC263164-0018-4C2C-B0E5-99BDD1EBCC71}"/>
            </a:ext>
          </a:extLst>
        </xdr:cNvPr>
        <xdr:cNvPicPr>
          <a:picLocks noChangeAspect="1" noChangeArrowheads="1"/>
        </xdr:cNvPicPr>
      </xdr:nvPicPr>
      <xdr:blipFill>
        <a:blip xmlns:r="http://schemas.openxmlformats.org/officeDocument/2006/relationships" r:embed="rId3"/>
        <a:stretch>
          <a:fillRect/>
        </a:stretch>
      </xdr:blipFill>
      <xdr:spPr bwMode="auto">
        <a:xfrm>
          <a:off x="628650"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43</xdr:row>
      <xdr:rowOff>9525</xdr:rowOff>
    </xdr:from>
    <xdr:ext cx="47625" cy="47625"/>
    <xdr:pic>
      <xdr:nvPicPr>
        <xdr:cNvPr id="5" name="BEx1KD7H6UB1VYCJ7O61P562EIUY" descr="IQGV9140X0K0UPBL8OGU3I44J" hidden="1">
          <a:extLst>
            <a:ext uri="{FF2B5EF4-FFF2-40B4-BE49-F238E27FC236}">
              <a16:creationId xmlns:a16="http://schemas.microsoft.com/office/drawing/2014/main" id="{5CA3907B-7B2E-4BAE-957E-4E745568E578}"/>
            </a:ext>
          </a:extLst>
        </xdr:cNvPr>
        <xdr:cNvPicPr>
          <a:picLocks noChangeAspect="1" noChangeArrowheads="1"/>
        </xdr:cNvPicPr>
      </xdr:nvPicPr>
      <xdr:blipFill>
        <a:blip xmlns:r="http://schemas.openxmlformats.org/officeDocument/2006/relationships" r:embed="rId2"/>
        <a:stretch>
          <a:fillRect/>
        </a:stretch>
      </xdr:blipFill>
      <xdr:spPr bwMode="auto">
        <a:xfrm>
          <a:off x="12382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43</xdr:row>
      <xdr:rowOff>85725</xdr:rowOff>
    </xdr:from>
    <xdr:ext cx="47625" cy="47625"/>
    <xdr:pic>
      <xdr:nvPicPr>
        <xdr:cNvPr id="6" name="BEx5BJQWS6YWHH4ZMSUAMD641V6Y" descr="ZTMFMXCIQSECDX38ALEFHUB00" hidden="1">
          <a:extLst>
            <a:ext uri="{FF2B5EF4-FFF2-40B4-BE49-F238E27FC236}">
              <a16:creationId xmlns:a16="http://schemas.microsoft.com/office/drawing/2014/main" id="{C95E72F6-11AD-4744-885A-E5031A2F4593}"/>
            </a:ext>
          </a:extLst>
        </xdr:cNvPr>
        <xdr:cNvPicPr>
          <a:picLocks noChangeAspect="1" noChangeArrowheads="1"/>
        </xdr:cNvPicPr>
      </xdr:nvPicPr>
      <xdr:blipFill>
        <a:blip xmlns:r="http://schemas.openxmlformats.org/officeDocument/2006/relationships" r:embed="rId3"/>
        <a:stretch>
          <a:fillRect/>
        </a:stretch>
      </xdr:blipFill>
      <xdr:spPr bwMode="auto">
        <a:xfrm>
          <a:off x="1238250" y="794956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8</xdr:col>
      <xdr:colOff>19050</xdr:colOff>
      <xdr:row>43</xdr:row>
      <xdr:rowOff>9525</xdr:rowOff>
    </xdr:from>
    <xdr:ext cx="47625" cy="47625"/>
    <xdr:pic>
      <xdr:nvPicPr>
        <xdr:cNvPr id="7" name="BExVTO5Q8G2M7BPL4B2584LQS0R0" descr="OB6Q8NA4LZFE4GM9Y3V56BPMQ" hidden="1">
          <a:extLst>
            <a:ext uri="{FF2B5EF4-FFF2-40B4-BE49-F238E27FC236}">
              <a16:creationId xmlns:a16="http://schemas.microsoft.com/office/drawing/2014/main" id="{B1C412B6-98B4-4DAD-BDEE-1EB3A9D68CE0}"/>
            </a:ext>
          </a:extLst>
        </xdr:cNvPr>
        <xdr:cNvPicPr>
          <a:picLocks noChangeAspect="1" noChangeArrowheads="1"/>
        </xdr:cNvPicPr>
      </xdr:nvPicPr>
      <xdr:blipFill>
        <a:blip xmlns:r="http://schemas.openxmlformats.org/officeDocument/2006/relationships" r:embed="rId2"/>
        <a:stretch>
          <a:fillRect/>
        </a:stretch>
      </xdr:blipFill>
      <xdr:spPr bwMode="auto">
        <a:xfrm>
          <a:off x="42862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8</xdr:col>
      <xdr:colOff>19050</xdr:colOff>
      <xdr:row>43</xdr:row>
      <xdr:rowOff>85725</xdr:rowOff>
    </xdr:from>
    <xdr:ext cx="47625" cy="47625"/>
    <xdr:pic>
      <xdr:nvPicPr>
        <xdr:cNvPr id="8" name="BExIFSCLN1G86X78PFLTSMRP0US5" descr="9JK4SPV4DG7VTCZIILWHXQU5J" hidden="1">
          <a:extLst>
            <a:ext uri="{FF2B5EF4-FFF2-40B4-BE49-F238E27FC236}">
              <a16:creationId xmlns:a16="http://schemas.microsoft.com/office/drawing/2014/main" id="{A0E82ECB-5A00-4FA7-9BC9-6562BAE250EB}"/>
            </a:ext>
          </a:extLst>
        </xdr:cNvPr>
        <xdr:cNvPicPr>
          <a:picLocks noChangeAspect="1" noChangeArrowheads="1"/>
        </xdr:cNvPicPr>
      </xdr:nvPicPr>
      <xdr:blipFill>
        <a:blip xmlns:r="http://schemas.openxmlformats.org/officeDocument/2006/relationships" r:embed="rId3"/>
        <a:stretch>
          <a:fillRect/>
        </a:stretch>
      </xdr:blipFill>
      <xdr:spPr bwMode="auto">
        <a:xfrm>
          <a:off x="4286250"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43</xdr:row>
      <xdr:rowOff>9525</xdr:rowOff>
    </xdr:from>
    <xdr:ext cx="47625" cy="47625"/>
    <xdr:pic>
      <xdr:nvPicPr>
        <xdr:cNvPr id="9" name="BEx1I152WN2D3A85O2XN0DGXCWHN" descr="KHBZFMANRA4UMJR1AB4M5NJNT" hidden="1">
          <a:extLst>
            <a:ext uri="{FF2B5EF4-FFF2-40B4-BE49-F238E27FC236}">
              <a16:creationId xmlns:a16="http://schemas.microsoft.com/office/drawing/2014/main" id="{4191A614-E807-4DE0-8A31-B9D922B0C547}"/>
            </a:ext>
          </a:extLst>
        </xdr:cNvPr>
        <xdr:cNvPicPr>
          <a:picLocks noChangeAspect="1" noChangeArrowheads="1"/>
        </xdr:cNvPicPr>
      </xdr:nvPicPr>
      <xdr:blipFill>
        <a:blip xmlns:r="http://schemas.openxmlformats.org/officeDocument/2006/relationships" r:embed="rId2"/>
        <a:stretch>
          <a:fillRect/>
        </a:stretch>
      </xdr:blipFill>
      <xdr:spPr bwMode="auto">
        <a:xfrm>
          <a:off x="6286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43</xdr:row>
      <xdr:rowOff>85725</xdr:rowOff>
    </xdr:from>
    <xdr:ext cx="47625" cy="47625"/>
    <xdr:pic>
      <xdr:nvPicPr>
        <xdr:cNvPr id="10" name="BExW9676P0SKCVKK25QCGHPA3PAD" descr="9A4PWZ20RMSRF0PNECCDM75CA" hidden="1">
          <a:extLst>
            <a:ext uri="{FF2B5EF4-FFF2-40B4-BE49-F238E27FC236}">
              <a16:creationId xmlns:a16="http://schemas.microsoft.com/office/drawing/2014/main" id="{EC8BE01F-12EB-46C2-B8A7-ECF3F4EAB606}"/>
            </a:ext>
          </a:extLst>
        </xdr:cNvPr>
        <xdr:cNvPicPr>
          <a:picLocks noChangeAspect="1" noChangeArrowheads="1"/>
        </xdr:cNvPicPr>
      </xdr:nvPicPr>
      <xdr:blipFill>
        <a:blip xmlns:r="http://schemas.openxmlformats.org/officeDocument/2006/relationships" r:embed="rId3"/>
        <a:stretch>
          <a:fillRect/>
        </a:stretch>
      </xdr:blipFill>
      <xdr:spPr bwMode="auto">
        <a:xfrm>
          <a:off x="628650"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28575</xdr:colOff>
      <xdr:row>45</xdr:row>
      <xdr:rowOff>0</xdr:rowOff>
    </xdr:from>
    <xdr:ext cx="123825" cy="123825"/>
    <xdr:pic>
      <xdr:nvPicPr>
        <xdr:cNvPr id="11" name="BExW253QPOZK9KW8BJC3LBXGCG2N" descr="Y5HX37BEUWSN1NEFJKZJXI3SX" hidden="1">
          <a:extLst>
            <a:ext uri="{FF2B5EF4-FFF2-40B4-BE49-F238E27FC236}">
              <a16:creationId xmlns:a16="http://schemas.microsoft.com/office/drawing/2014/main" id="{31911EE5-17E1-487F-883A-A0EEC4E281FE}"/>
            </a:ext>
          </a:extLst>
        </xdr:cNvPr>
        <xdr:cNvPicPr>
          <a:picLocks noChangeAspect="1" noChangeArrowheads="1"/>
        </xdr:cNvPicPr>
      </xdr:nvPicPr>
      <xdr:blipFill>
        <a:blip xmlns:r="http://schemas.openxmlformats.org/officeDocument/2006/relationships" r:embed="rId4"/>
        <a:stretch>
          <a:fillRect/>
        </a:stretch>
      </xdr:blipFill>
      <xdr:spPr bwMode="auto">
        <a:xfrm>
          <a:off x="638175" y="82296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19050</xdr:colOff>
      <xdr:row>43</xdr:row>
      <xdr:rowOff>9525</xdr:rowOff>
    </xdr:from>
    <xdr:ext cx="47625" cy="47625"/>
    <xdr:pic>
      <xdr:nvPicPr>
        <xdr:cNvPr id="12" name="BExS5CPQ8P8JOQPK7ANNKHLSGOKU" hidden="1">
          <a:extLst>
            <a:ext uri="{FF2B5EF4-FFF2-40B4-BE49-F238E27FC236}">
              <a16:creationId xmlns:a16="http://schemas.microsoft.com/office/drawing/2014/main" id="{5BB56927-E136-4792-8EBC-9A54F87FEBED}"/>
            </a:ext>
          </a:extLst>
        </xdr:cNvPr>
        <xdr:cNvPicPr>
          <a:picLocks noChangeAspect="1" noChangeArrowheads="1"/>
        </xdr:cNvPicPr>
      </xdr:nvPicPr>
      <xdr:blipFill>
        <a:blip xmlns:r="http://schemas.openxmlformats.org/officeDocument/2006/relationships" r:embed="rId2"/>
        <a:stretch>
          <a:fillRect/>
        </a:stretch>
      </xdr:blipFill>
      <xdr:spPr bwMode="auto">
        <a:xfrm>
          <a:off x="6286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43</xdr:row>
      <xdr:rowOff>85725</xdr:rowOff>
    </xdr:from>
    <xdr:ext cx="47625" cy="47625"/>
    <xdr:pic>
      <xdr:nvPicPr>
        <xdr:cNvPr id="13" name="BExMM0AVUAIRNJLXB1FW8R0YB4ZZ" hidden="1">
          <a:extLst>
            <a:ext uri="{FF2B5EF4-FFF2-40B4-BE49-F238E27FC236}">
              <a16:creationId xmlns:a16="http://schemas.microsoft.com/office/drawing/2014/main" id="{EF3EC4F7-44CF-4CB5-9A9C-6E73DCD8A48C}"/>
            </a:ext>
          </a:extLst>
        </xdr:cNvPr>
        <xdr:cNvPicPr>
          <a:picLocks noChangeAspect="1" noChangeArrowheads="1"/>
        </xdr:cNvPicPr>
      </xdr:nvPicPr>
      <xdr:blipFill>
        <a:blip xmlns:r="http://schemas.openxmlformats.org/officeDocument/2006/relationships" r:embed="rId3"/>
        <a:stretch>
          <a:fillRect/>
        </a:stretch>
      </xdr:blipFill>
      <xdr:spPr bwMode="auto">
        <a:xfrm>
          <a:off x="628650" y="794956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19050</xdr:colOff>
      <xdr:row>43</xdr:row>
      <xdr:rowOff>9525</xdr:rowOff>
    </xdr:from>
    <xdr:ext cx="47625" cy="47625"/>
    <xdr:pic>
      <xdr:nvPicPr>
        <xdr:cNvPr id="14" name="BExXZ7Y09CBS0XA7IPB3IRJ8RJM4" hidden="1">
          <a:extLst>
            <a:ext uri="{FF2B5EF4-FFF2-40B4-BE49-F238E27FC236}">
              <a16:creationId xmlns:a16="http://schemas.microsoft.com/office/drawing/2014/main" id="{0B14A450-7BFE-4B4A-8EF2-EFA00415525E}"/>
            </a:ext>
          </a:extLst>
        </xdr:cNvPr>
        <xdr:cNvPicPr>
          <a:picLocks noChangeAspect="1" noChangeArrowheads="1"/>
        </xdr:cNvPicPr>
      </xdr:nvPicPr>
      <xdr:blipFill>
        <a:blip xmlns:r="http://schemas.openxmlformats.org/officeDocument/2006/relationships" r:embed="rId2"/>
        <a:stretch>
          <a:fillRect/>
        </a:stretch>
      </xdr:blipFill>
      <xdr:spPr bwMode="auto">
        <a:xfrm>
          <a:off x="6286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43</xdr:row>
      <xdr:rowOff>85725</xdr:rowOff>
    </xdr:from>
    <xdr:ext cx="47625" cy="47625"/>
    <xdr:pic>
      <xdr:nvPicPr>
        <xdr:cNvPr id="15" name="BExQ7SXS9VUG7P6CACU2J7R2SGIZ" hidden="1">
          <a:extLst>
            <a:ext uri="{FF2B5EF4-FFF2-40B4-BE49-F238E27FC236}">
              <a16:creationId xmlns:a16="http://schemas.microsoft.com/office/drawing/2014/main" id="{787D84BE-155A-48AF-ADBB-C68EEC0B3E69}"/>
            </a:ext>
          </a:extLst>
        </xdr:cNvPr>
        <xdr:cNvPicPr>
          <a:picLocks noChangeAspect="1" noChangeArrowheads="1"/>
        </xdr:cNvPicPr>
      </xdr:nvPicPr>
      <xdr:blipFill>
        <a:blip xmlns:r="http://schemas.openxmlformats.org/officeDocument/2006/relationships" r:embed="rId3"/>
        <a:stretch>
          <a:fillRect/>
        </a:stretch>
      </xdr:blipFill>
      <xdr:spPr bwMode="auto">
        <a:xfrm>
          <a:off x="628650"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43</xdr:row>
      <xdr:rowOff>9525</xdr:rowOff>
    </xdr:from>
    <xdr:ext cx="47625" cy="47625"/>
    <xdr:pic>
      <xdr:nvPicPr>
        <xdr:cNvPr id="16" name="BEx5AQZ4ETQ9LMY5EBWVH20Z7VXQ" hidden="1">
          <a:extLst>
            <a:ext uri="{FF2B5EF4-FFF2-40B4-BE49-F238E27FC236}">
              <a16:creationId xmlns:a16="http://schemas.microsoft.com/office/drawing/2014/main" id="{3A015D01-B742-4F5F-B8BC-F2FCC25C824A}"/>
            </a:ext>
          </a:extLst>
        </xdr:cNvPr>
        <xdr:cNvPicPr>
          <a:picLocks noChangeAspect="1" noChangeArrowheads="1"/>
        </xdr:cNvPicPr>
      </xdr:nvPicPr>
      <xdr:blipFill>
        <a:blip xmlns:r="http://schemas.openxmlformats.org/officeDocument/2006/relationships" r:embed="rId2"/>
        <a:stretch>
          <a:fillRect/>
        </a:stretch>
      </xdr:blipFill>
      <xdr:spPr bwMode="auto">
        <a:xfrm>
          <a:off x="1238250"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43</xdr:row>
      <xdr:rowOff>85725</xdr:rowOff>
    </xdr:from>
    <xdr:ext cx="47625" cy="47625"/>
    <xdr:pic>
      <xdr:nvPicPr>
        <xdr:cNvPr id="17" name="BExUBK0YZ5VYFY8TTITJGJU9S06A" hidden="1">
          <a:extLst>
            <a:ext uri="{FF2B5EF4-FFF2-40B4-BE49-F238E27FC236}">
              <a16:creationId xmlns:a16="http://schemas.microsoft.com/office/drawing/2014/main" id="{400E1F0C-988C-49FC-BF98-CD8E2BA73AAA}"/>
            </a:ext>
          </a:extLst>
        </xdr:cNvPr>
        <xdr:cNvPicPr>
          <a:picLocks noChangeAspect="1" noChangeArrowheads="1"/>
        </xdr:cNvPicPr>
      </xdr:nvPicPr>
      <xdr:blipFill>
        <a:blip xmlns:r="http://schemas.openxmlformats.org/officeDocument/2006/relationships" r:embed="rId3"/>
        <a:stretch>
          <a:fillRect/>
        </a:stretch>
      </xdr:blipFill>
      <xdr:spPr bwMode="auto">
        <a:xfrm>
          <a:off x="1238250"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8</xdr:col>
      <xdr:colOff>28575</xdr:colOff>
      <xdr:row>43</xdr:row>
      <xdr:rowOff>9525</xdr:rowOff>
    </xdr:from>
    <xdr:ext cx="47625" cy="47625"/>
    <xdr:pic>
      <xdr:nvPicPr>
        <xdr:cNvPr id="18" name="BExUEZCSSJ7RN4J18I2NUIQR2FZS" hidden="1">
          <a:extLst>
            <a:ext uri="{FF2B5EF4-FFF2-40B4-BE49-F238E27FC236}">
              <a16:creationId xmlns:a16="http://schemas.microsoft.com/office/drawing/2014/main" id="{22C3903D-BF25-4053-BB30-032398AD5CF9}"/>
            </a:ext>
          </a:extLst>
        </xdr:cNvPr>
        <xdr:cNvPicPr>
          <a:picLocks noChangeAspect="1" noChangeArrowheads="1"/>
        </xdr:cNvPicPr>
      </xdr:nvPicPr>
      <xdr:blipFill>
        <a:blip xmlns:r="http://schemas.openxmlformats.org/officeDocument/2006/relationships" r:embed="rId2"/>
        <a:stretch>
          <a:fillRect/>
        </a:stretch>
      </xdr:blipFill>
      <xdr:spPr bwMode="auto">
        <a:xfrm>
          <a:off x="4295775" y="78733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8</xdr:col>
      <xdr:colOff>28575</xdr:colOff>
      <xdr:row>43</xdr:row>
      <xdr:rowOff>85725</xdr:rowOff>
    </xdr:from>
    <xdr:ext cx="47625" cy="47625"/>
    <xdr:pic>
      <xdr:nvPicPr>
        <xdr:cNvPr id="19" name="BExS3JDQWF7U3F5JTEVOE16ASIYK" hidden="1">
          <a:extLst>
            <a:ext uri="{FF2B5EF4-FFF2-40B4-BE49-F238E27FC236}">
              <a16:creationId xmlns:a16="http://schemas.microsoft.com/office/drawing/2014/main" id="{DFA084D1-F33C-450B-8258-8F88E7362C79}"/>
            </a:ext>
          </a:extLst>
        </xdr:cNvPr>
        <xdr:cNvPicPr>
          <a:picLocks noChangeAspect="1" noChangeArrowheads="1"/>
        </xdr:cNvPicPr>
      </xdr:nvPicPr>
      <xdr:blipFill>
        <a:blip xmlns:r="http://schemas.openxmlformats.org/officeDocument/2006/relationships" r:embed="rId3"/>
        <a:stretch>
          <a:fillRect/>
        </a:stretch>
      </xdr:blipFill>
      <xdr:spPr bwMode="auto">
        <a:xfrm>
          <a:off x="4295775" y="79495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47625</xdr:colOff>
      <xdr:row>46</xdr:row>
      <xdr:rowOff>0</xdr:rowOff>
    </xdr:from>
    <xdr:ext cx="123825" cy="123825"/>
    <xdr:pic>
      <xdr:nvPicPr>
        <xdr:cNvPr id="20" name="BEx973S463FCQVJ7QDFBUIU0WJ3F" descr="ZQTVYL8DCSADVT0QMRXFLU0TR" hidden="1">
          <a:extLst>
            <a:ext uri="{FF2B5EF4-FFF2-40B4-BE49-F238E27FC236}">
              <a16:creationId xmlns:a16="http://schemas.microsoft.com/office/drawing/2014/main" id="{F85FDE17-74CB-4C1F-9FE8-021AC26499E4}"/>
            </a:ext>
          </a:extLst>
        </xdr:cNvPr>
        <xdr:cNvPicPr>
          <a:picLocks noChangeAspect="1" noChangeArrowheads="1"/>
        </xdr:cNvPicPr>
      </xdr:nvPicPr>
      <xdr:blipFill>
        <a:blip xmlns:r="http://schemas.openxmlformats.org/officeDocument/2006/relationships" r:embed="rId4"/>
        <a:stretch>
          <a:fillRect/>
        </a:stretch>
      </xdr:blipFill>
      <xdr:spPr bwMode="auto">
        <a:xfrm>
          <a:off x="657225" y="84124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85725</xdr:colOff>
      <xdr:row>54</xdr:row>
      <xdr:rowOff>0</xdr:rowOff>
    </xdr:from>
    <xdr:ext cx="123825" cy="123825"/>
    <xdr:pic>
      <xdr:nvPicPr>
        <xdr:cNvPr id="21" name="BExRZO0PLWWMCLGRH7EH6UXYWGAJ" descr="9D4GQ34QB727H10MA3SSAR2R9" hidden="1">
          <a:extLst>
            <a:ext uri="{FF2B5EF4-FFF2-40B4-BE49-F238E27FC236}">
              <a16:creationId xmlns:a16="http://schemas.microsoft.com/office/drawing/2014/main" id="{F8C5DE8E-6138-4A6B-9428-58EF074D829F}"/>
            </a:ext>
          </a:extLst>
        </xdr:cNvPr>
        <xdr:cNvPicPr>
          <a:picLocks noChangeAspect="1" noChangeArrowheads="1"/>
        </xdr:cNvPicPr>
      </xdr:nvPicPr>
      <xdr:blipFill>
        <a:blip xmlns:r="http://schemas.openxmlformats.org/officeDocument/2006/relationships" r:embed="rId5"/>
        <a:stretch>
          <a:fillRect/>
        </a:stretch>
      </xdr:blipFill>
      <xdr:spPr bwMode="auto">
        <a:xfrm>
          <a:off x="695325" y="98755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55</xdr:row>
      <xdr:rowOff>0</xdr:rowOff>
    </xdr:from>
    <xdr:ext cx="123825" cy="123825"/>
    <xdr:pic>
      <xdr:nvPicPr>
        <xdr:cNvPr id="22" name="BExBDP6HNAAJUM39SE5G2C8BKNRQ" descr="1TM64TL2QIMYV7WYSV2VLGXY4" hidden="1">
          <a:extLst>
            <a:ext uri="{FF2B5EF4-FFF2-40B4-BE49-F238E27FC236}">
              <a16:creationId xmlns:a16="http://schemas.microsoft.com/office/drawing/2014/main" id="{19058327-5CB9-4D1E-A743-A3FD9000CCF4}"/>
            </a:ext>
          </a:extLst>
        </xdr:cNvPr>
        <xdr:cNvPicPr>
          <a:picLocks noChangeAspect="1" noChangeArrowheads="1"/>
        </xdr:cNvPicPr>
      </xdr:nvPicPr>
      <xdr:blipFill>
        <a:blip xmlns:r="http://schemas.openxmlformats.org/officeDocument/2006/relationships" r:embed="rId5"/>
        <a:stretch>
          <a:fillRect/>
        </a:stretch>
      </xdr:blipFill>
      <xdr:spPr bwMode="auto">
        <a:xfrm>
          <a:off x="657225" y="100584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56</xdr:row>
      <xdr:rowOff>0</xdr:rowOff>
    </xdr:from>
    <xdr:ext cx="123825" cy="123825"/>
    <xdr:pic>
      <xdr:nvPicPr>
        <xdr:cNvPr id="23" name="BExQEGJP61DL2NZY6LMBHBZ0J5YT" descr="D6ZNRZJ7EX4GZT9RO8LE0C905" hidden="1">
          <a:extLst>
            <a:ext uri="{FF2B5EF4-FFF2-40B4-BE49-F238E27FC236}">
              <a16:creationId xmlns:a16="http://schemas.microsoft.com/office/drawing/2014/main" id="{CDAD3B8C-4BF6-416E-8F84-B169148E5FC9}"/>
            </a:ext>
          </a:extLst>
        </xdr:cNvPr>
        <xdr:cNvPicPr>
          <a:picLocks noChangeAspect="1" noChangeArrowheads="1"/>
        </xdr:cNvPicPr>
      </xdr:nvPicPr>
      <xdr:blipFill>
        <a:blip xmlns:r="http://schemas.openxmlformats.org/officeDocument/2006/relationships" r:embed="rId5"/>
        <a:stretch>
          <a:fillRect/>
        </a:stretch>
      </xdr:blipFill>
      <xdr:spPr bwMode="auto">
        <a:xfrm>
          <a:off x="657225" y="102412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57</xdr:row>
      <xdr:rowOff>0</xdr:rowOff>
    </xdr:from>
    <xdr:ext cx="123825" cy="123825"/>
    <xdr:pic>
      <xdr:nvPicPr>
        <xdr:cNvPr id="24" name="BExTY1BCS6HZIF6HI5491FGHDVAE" descr="MJ6976KI2UH1IE8M227DUYXMJ" hidden="1">
          <a:extLst>
            <a:ext uri="{FF2B5EF4-FFF2-40B4-BE49-F238E27FC236}">
              <a16:creationId xmlns:a16="http://schemas.microsoft.com/office/drawing/2014/main" id="{7EB8BBE3-DCF5-4910-A6D3-159BF3C71FAE}"/>
            </a:ext>
          </a:extLst>
        </xdr:cNvPr>
        <xdr:cNvPicPr>
          <a:picLocks noChangeAspect="1" noChangeArrowheads="1"/>
        </xdr:cNvPicPr>
      </xdr:nvPicPr>
      <xdr:blipFill>
        <a:blip xmlns:r="http://schemas.openxmlformats.org/officeDocument/2006/relationships" r:embed="rId5"/>
        <a:stretch>
          <a:fillRect/>
        </a:stretch>
      </xdr:blipFill>
      <xdr:spPr bwMode="auto">
        <a:xfrm>
          <a:off x="657225" y="104241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45</xdr:row>
      <xdr:rowOff>0</xdr:rowOff>
    </xdr:from>
    <xdr:ext cx="123825" cy="123825"/>
    <xdr:pic>
      <xdr:nvPicPr>
        <xdr:cNvPr id="25" name="BEx5FXJGJOT93D0J2IRJ3985IUMI" hidden="1">
          <a:extLst>
            <a:ext uri="{FF2B5EF4-FFF2-40B4-BE49-F238E27FC236}">
              <a16:creationId xmlns:a16="http://schemas.microsoft.com/office/drawing/2014/main" id="{166215A7-4BA7-484D-8856-D55777FA6DD9}"/>
            </a:ext>
          </a:extLst>
        </xdr:cNvPr>
        <xdr:cNvPicPr>
          <a:picLocks noChangeAspect="1" noChangeArrowheads="1"/>
        </xdr:cNvPicPr>
      </xdr:nvPicPr>
      <xdr:blipFill>
        <a:blip xmlns:r="http://schemas.openxmlformats.org/officeDocument/2006/relationships" r:embed="rId5"/>
        <a:stretch>
          <a:fillRect/>
        </a:stretch>
      </xdr:blipFill>
      <xdr:spPr bwMode="auto">
        <a:xfrm>
          <a:off x="657225" y="82296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9525</xdr:colOff>
      <xdr:row>44</xdr:row>
      <xdr:rowOff>0</xdr:rowOff>
    </xdr:from>
    <xdr:ext cx="123825" cy="123825"/>
    <xdr:pic>
      <xdr:nvPicPr>
        <xdr:cNvPr id="26" name="BEx3RTMHAR35NUAAK49TV6NU7EPA" descr="QFXLG4ZCXTRQSJYFCKJ58G9N8" hidden="1">
          <a:extLst>
            <a:ext uri="{FF2B5EF4-FFF2-40B4-BE49-F238E27FC236}">
              <a16:creationId xmlns:a16="http://schemas.microsoft.com/office/drawing/2014/main" id="{C084F2E2-F1E0-40C0-8549-6DBAC3B7269C}"/>
            </a:ext>
          </a:extLst>
        </xdr:cNvPr>
        <xdr:cNvPicPr>
          <a:picLocks noChangeAspect="1" noChangeArrowheads="1"/>
        </xdr:cNvPicPr>
      </xdr:nvPicPr>
      <xdr:blipFill>
        <a:blip xmlns:r="http://schemas.openxmlformats.org/officeDocument/2006/relationships" r:embed="rId4"/>
        <a:stretch>
          <a:fillRect/>
        </a:stretch>
      </xdr:blipFill>
      <xdr:spPr bwMode="auto">
        <a:xfrm>
          <a:off x="619125" y="80467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85725</xdr:colOff>
      <xdr:row>47</xdr:row>
      <xdr:rowOff>0</xdr:rowOff>
    </xdr:from>
    <xdr:ext cx="123825" cy="123825"/>
    <xdr:pic>
      <xdr:nvPicPr>
        <xdr:cNvPr id="27" name="BExS8T38WLC2R738ZC7BDJQAKJAJ" descr="MRI962L5PB0E0YWXCIBN82VJH" hidden="1">
          <a:extLst>
            <a:ext uri="{FF2B5EF4-FFF2-40B4-BE49-F238E27FC236}">
              <a16:creationId xmlns:a16="http://schemas.microsoft.com/office/drawing/2014/main" id="{5167C07C-D7D6-4C08-9374-994EF1379DE0}"/>
            </a:ext>
          </a:extLst>
        </xdr:cNvPr>
        <xdr:cNvPicPr>
          <a:picLocks noChangeAspect="1" noChangeArrowheads="1"/>
        </xdr:cNvPicPr>
      </xdr:nvPicPr>
      <xdr:blipFill>
        <a:blip xmlns:r="http://schemas.openxmlformats.org/officeDocument/2006/relationships" r:embed="rId5"/>
        <a:stretch>
          <a:fillRect/>
        </a:stretch>
      </xdr:blipFill>
      <xdr:spPr bwMode="auto">
        <a:xfrm>
          <a:off x="695325" y="85953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45</xdr:row>
      <xdr:rowOff>0</xdr:rowOff>
    </xdr:from>
    <xdr:ext cx="123825" cy="123825"/>
    <xdr:pic>
      <xdr:nvPicPr>
        <xdr:cNvPr id="28" name="BEx5F64BJ6DCM4EJH81D5ZFNPZ0V" descr="7DJ9FILZD2YPS6X1JBP9E76TU" hidden="1">
          <a:extLst>
            <a:ext uri="{FF2B5EF4-FFF2-40B4-BE49-F238E27FC236}">
              <a16:creationId xmlns:a16="http://schemas.microsoft.com/office/drawing/2014/main" id="{4BD88513-2F4F-4132-B21C-4FE91FC3612D}"/>
            </a:ext>
          </a:extLst>
        </xdr:cNvPr>
        <xdr:cNvPicPr>
          <a:picLocks noChangeAspect="1" noChangeArrowheads="1"/>
        </xdr:cNvPicPr>
      </xdr:nvPicPr>
      <xdr:blipFill>
        <a:blip xmlns:r="http://schemas.openxmlformats.org/officeDocument/2006/relationships" r:embed="rId5"/>
        <a:stretch>
          <a:fillRect/>
        </a:stretch>
      </xdr:blipFill>
      <xdr:spPr bwMode="auto">
        <a:xfrm>
          <a:off x="657225" y="82296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45</xdr:row>
      <xdr:rowOff>0</xdr:rowOff>
    </xdr:from>
    <xdr:ext cx="123825" cy="123825"/>
    <xdr:pic>
      <xdr:nvPicPr>
        <xdr:cNvPr id="29" name="BExQEXXHA3EEXR44LT6RKCDWM6ZT" hidden="1">
          <a:extLst>
            <a:ext uri="{FF2B5EF4-FFF2-40B4-BE49-F238E27FC236}">
              <a16:creationId xmlns:a16="http://schemas.microsoft.com/office/drawing/2014/main" id="{CFD85813-6A50-4220-A5B4-715A0BBFCD17}"/>
            </a:ext>
          </a:extLst>
        </xdr:cNvPr>
        <xdr:cNvPicPr>
          <a:picLocks noChangeAspect="1" noChangeArrowheads="1"/>
        </xdr:cNvPicPr>
      </xdr:nvPicPr>
      <xdr:blipFill>
        <a:blip xmlns:r="http://schemas.openxmlformats.org/officeDocument/2006/relationships" r:embed="rId5"/>
        <a:stretch>
          <a:fillRect/>
        </a:stretch>
      </xdr:blipFill>
      <xdr:spPr bwMode="auto">
        <a:xfrm>
          <a:off x="657225" y="82296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85725</xdr:colOff>
      <xdr:row>49</xdr:row>
      <xdr:rowOff>0</xdr:rowOff>
    </xdr:from>
    <xdr:ext cx="123825" cy="123825"/>
    <xdr:pic>
      <xdr:nvPicPr>
        <xdr:cNvPr id="30" name="BEx1X6AMHV6ZK3UJB2BXIJTJHYJU" descr="OALR4L95ELQLZ1Y1LETHM1CS9" hidden="1">
          <a:extLst>
            <a:ext uri="{FF2B5EF4-FFF2-40B4-BE49-F238E27FC236}">
              <a16:creationId xmlns:a16="http://schemas.microsoft.com/office/drawing/2014/main" id="{00F55A3F-1E70-4960-A8AF-B9DE15D3201F}"/>
            </a:ext>
          </a:extLst>
        </xdr:cNvPr>
        <xdr:cNvPicPr>
          <a:picLocks noChangeAspect="1" noChangeArrowheads="1"/>
        </xdr:cNvPicPr>
      </xdr:nvPicPr>
      <xdr:blipFill>
        <a:blip xmlns:r="http://schemas.openxmlformats.org/officeDocument/2006/relationships" r:embed="rId4"/>
        <a:stretch>
          <a:fillRect/>
        </a:stretch>
      </xdr:blipFill>
      <xdr:spPr bwMode="auto">
        <a:xfrm>
          <a:off x="695325" y="89611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9525</xdr:colOff>
      <xdr:row>44</xdr:row>
      <xdr:rowOff>0</xdr:rowOff>
    </xdr:from>
    <xdr:ext cx="123825" cy="123825"/>
    <xdr:pic>
      <xdr:nvPicPr>
        <xdr:cNvPr id="31" name="BExSDIVCE09QKG3CT52PHCS6ZJ09" descr="9F076L7EQCF2COMMGCQG6BQGU" hidden="1">
          <a:extLst>
            <a:ext uri="{FF2B5EF4-FFF2-40B4-BE49-F238E27FC236}">
              <a16:creationId xmlns:a16="http://schemas.microsoft.com/office/drawing/2014/main" id="{52F43565-B73B-4075-8E06-9557FF8B9DC7}"/>
            </a:ext>
          </a:extLst>
        </xdr:cNvPr>
        <xdr:cNvPicPr>
          <a:picLocks noChangeAspect="1" noChangeArrowheads="1"/>
        </xdr:cNvPicPr>
      </xdr:nvPicPr>
      <xdr:blipFill>
        <a:blip xmlns:r="http://schemas.openxmlformats.org/officeDocument/2006/relationships" r:embed="rId4"/>
        <a:stretch>
          <a:fillRect/>
        </a:stretch>
      </xdr:blipFill>
      <xdr:spPr bwMode="auto">
        <a:xfrm>
          <a:off x="619125" y="80467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54</xdr:row>
      <xdr:rowOff>0</xdr:rowOff>
    </xdr:from>
    <xdr:ext cx="123825" cy="123825"/>
    <xdr:pic>
      <xdr:nvPicPr>
        <xdr:cNvPr id="32" name="BEx1QZGQZBAWJ8591VXEIPUOVS7X" descr="MEW27CPIFG44B7E7HEQUUF5QF" hidden="1">
          <a:extLst>
            <a:ext uri="{FF2B5EF4-FFF2-40B4-BE49-F238E27FC236}">
              <a16:creationId xmlns:a16="http://schemas.microsoft.com/office/drawing/2014/main" id="{6E7CBF6F-DFD5-49CA-BF65-35D050305A9A}"/>
            </a:ext>
          </a:extLst>
        </xdr:cNvPr>
        <xdr:cNvPicPr>
          <a:picLocks noChangeAspect="1" noChangeArrowheads="1"/>
        </xdr:cNvPicPr>
      </xdr:nvPicPr>
      <xdr:blipFill>
        <a:blip xmlns:r="http://schemas.openxmlformats.org/officeDocument/2006/relationships" r:embed="rId5"/>
        <a:stretch>
          <a:fillRect/>
        </a:stretch>
      </xdr:blipFill>
      <xdr:spPr bwMode="auto">
        <a:xfrm>
          <a:off x="657225" y="98755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53</xdr:row>
      <xdr:rowOff>0</xdr:rowOff>
    </xdr:from>
    <xdr:ext cx="123825" cy="123825"/>
    <xdr:pic>
      <xdr:nvPicPr>
        <xdr:cNvPr id="33" name="BExMF7LICJLPXSHM63A6EQ79YQKG" descr="U084VZL15IMB1OFRRAY6GVKAE" hidden="1">
          <a:extLst>
            <a:ext uri="{FF2B5EF4-FFF2-40B4-BE49-F238E27FC236}">
              <a16:creationId xmlns:a16="http://schemas.microsoft.com/office/drawing/2014/main" id="{04E5C827-1D72-4270-AF90-4E7910082226}"/>
            </a:ext>
          </a:extLst>
        </xdr:cNvPr>
        <xdr:cNvPicPr>
          <a:picLocks noChangeAspect="1" noChangeArrowheads="1"/>
        </xdr:cNvPicPr>
      </xdr:nvPicPr>
      <xdr:blipFill>
        <a:blip xmlns:r="http://schemas.openxmlformats.org/officeDocument/2006/relationships" r:embed="rId5"/>
        <a:stretch>
          <a:fillRect/>
        </a:stretch>
      </xdr:blipFill>
      <xdr:spPr bwMode="auto">
        <a:xfrm>
          <a:off x="657225" y="96926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52</xdr:row>
      <xdr:rowOff>0</xdr:rowOff>
    </xdr:from>
    <xdr:ext cx="123825" cy="123825"/>
    <xdr:pic>
      <xdr:nvPicPr>
        <xdr:cNvPr id="34" name="BExS343F8GCKP6HTF9Y97L133DX8" descr="ZRF0KB1IYQSNV63CTXT25G67G" hidden="1">
          <a:extLst>
            <a:ext uri="{FF2B5EF4-FFF2-40B4-BE49-F238E27FC236}">
              <a16:creationId xmlns:a16="http://schemas.microsoft.com/office/drawing/2014/main" id="{868C7B9C-FB5E-4217-A06C-42D41D60EF23}"/>
            </a:ext>
          </a:extLst>
        </xdr:cNvPr>
        <xdr:cNvPicPr>
          <a:picLocks noChangeAspect="1" noChangeArrowheads="1"/>
        </xdr:cNvPicPr>
      </xdr:nvPicPr>
      <xdr:blipFill>
        <a:blip xmlns:r="http://schemas.openxmlformats.org/officeDocument/2006/relationships" r:embed="rId5"/>
        <a:stretch>
          <a:fillRect/>
        </a:stretch>
      </xdr:blipFill>
      <xdr:spPr bwMode="auto">
        <a:xfrm>
          <a:off x="657225" y="95097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51</xdr:row>
      <xdr:rowOff>0</xdr:rowOff>
    </xdr:from>
    <xdr:ext cx="123825" cy="123825"/>
    <xdr:pic>
      <xdr:nvPicPr>
        <xdr:cNvPr id="35" name="BExZMRC09W87CY4B73NPZMNH21AH" descr="78CUMI0OVLYJRSDRQ3V2YX812" hidden="1">
          <a:extLst>
            <a:ext uri="{FF2B5EF4-FFF2-40B4-BE49-F238E27FC236}">
              <a16:creationId xmlns:a16="http://schemas.microsoft.com/office/drawing/2014/main" id="{9DABE47A-DEEC-4DA2-ACF1-71BA67404BE1}"/>
            </a:ext>
          </a:extLst>
        </xdr:cNvPr>
        <xdr:cNvPicPr>
          <a:picLocks noChangeAspect="1" noChangeArrowheads="1"/>
        </xdr:cNvPicPr>
      </xdr:nvPicPr>
      <xdr:blipFill>
        <a:blip xmlns:r="http://schemas.openxmlformats.org/officeDocument/2006/relationships" r:embed="rId5"/>
        <a:stretch>
          <a:fillRect/>
        </a:stretch>
      </xdr:blipFill>
      <xdr:spPr bwMode="auto">
        <a:xfrm>
          <a:off x="657225" y="93268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50</xdr:row>
      <xdr:rowOff>9525</xdr:rowOff>
    </xdr:from>
    <xdr:ext cx="123825" cy="123825"/>
    <xdr:pic>
      <xdr:nvPicPr>
        <xdr:cNvPr id="36" name="BExZXVFJ4DY4I24AARDT4AMP6EN1" descr="TXSMH2MTH86CYKA26740RQPUC" hidden="1">
          <a:extLst>
            <a:ext uri="{FF2B5EF4-FFF2-40B4-BE49-F238E27FC236}">
              <a16:creationId xmlns:a16="http://schemas.microsoft.com/office/drawing/2014/main" id="{D8E41BE5-9D25-4B7B-8E36-FF66DFA1538C}"/>
            </a:ext>
          </a:extLst>
        </xdr:cNvPr>
        <xdr:cNvPicPr>
          <a:picLocks noChangeAspect="1" noChangeArrowheads="1"/>
        </xdr:cNvPicPr>
      </xdr:nvPicPr>
      <xdr:blipFill>
        <a:blip xmlns:r="http://schemas.openxmlformats.org/officeDocument/2006/relationships" r:embed="rId5"/>
        <a:stretch>
          <a:fillRect/>
        </a:stretch>
      </xdr:blipFill>
      <xdr:spPr bwMode="auto">
        <a:xfrm>
          <a:off x="657225" y="9153525"/>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49</xdr:row>
      <xdr:rowOff>0</xdr:rowOff>
    </xdr:from>
    <xdr:ext cx="123825" cy="123825"/>
    <xdr:pic>
      <xdr:nvPicPr>
        <xdr:cNvPr id="37" name="BExOCUIOFQWUGTBU5ESTW3EYEP5C" descr="9BNF49V0R6VVYPHEVMJ3ABDQZ" hidden="1">
          <a:extLst>
            <a:ext uri="{FF2B5EF4-FFF2-40B4-BE49-F238E27FC236}">
              <a16:creationId xmlns:a16="http://schemas.microsoft.com/office/drawing/2014/main" id="{92F2215C-EDBC-4283-BBC6-9ABD91977279}"/>
            </a:ext>
          </a:extLst>
        </xdr:cNvPr>
        <xdr:cNvPicPr>
          <a:picLocks noChangeAspect="1" noChangeArrowheads="1"/>
        </xdr:cNvPicPr>
      </xdr:nvPicPr>
      <xdr:blipFill>
        <a:blip xmlns:r="http://schemas.openxmlformats.org/officeDocument/2006/relationships" r:embed="rId5"/>
        <a:stretch>
          <a:fillRect/>
        </a:stretch>
      </xdr:blipFill>
      <xdr:spPr bwMode="auto">
        <a:xfrm>
          <a:off x="657225" y="89611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48</xdr:row>
      <xdr:rowOff>0</xdr:rowOff>
    </xdr:from>
    <xdr:ext cx="123825" cy="123825"/>
    <xdr:pic>
      <xdr:nvPicPr>
        <xdr:cNvPr id="38" name="BExU65O9OE4B4MQ2A3OYH13M8BZJ" descr="3INNIMMPDBB0JF37L81M6ID21" hidden="1">
          <a:extLst>
            <a:ext uri="{FF2B5EF4-FFF2-40B4-BE49-F238E27FC236}">
              <a16:creationId xmlns:a16="http://schemas.microsoft.com/office/drawing/2014/main" id="{9A69880D-A495-4DC5-B915-01B1B12204D7}"/>
            </a:ext>
          </a:extLst>
        </xdr:cNvPr>
        <xdr:cNvPicPr>
          <a:picLocks noChangeAspect="1" noChangeArrowheads="1"/>
        </xdr:cNvPicPr>
      </xdr:nvPicPr>
      <xdr:blipFill>
        <a:blip xmlns:r="http://schemas.openxmlformats.org/officeDocument/2006/relationships" r:embed="rId5"/>
        <a:stretch>
          <a:fillRect/>
        </a:stretch>
      </xdr:blipFill>
      <xdr:spPr bwMode="auto">
        <a:xfrm>
          <a:off x="657225" y="87782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47</xdr:row>
      <xdr:rowOff>0</xdr:rowOff>
    </xdr:from>
    <xdr:ext cx="123825" cy="123825"/>
    <xdr:pic>
      <xdr:nvPicPr>
        <xdr:cNvPr id="39" name="BExOPRCR0UW7TKXSV5WDTL348FGL" descr="S9JM17GP1802LHN4GT14BJYIC" hidden="1">
          <a:extLst>
            <a:ext uri="{FF2B5EF4-FFF2-40B4-BE49-F238E27FC236}">
              <a16:creationId xmlns:a16="http://schemas.microsoft.com/office/drawing/2014/main" id="{7938FD74-6AC1-4B6A-9975-84C4FD19AF41}"/>
            </a:ext>
          </a:extLst>
        </xdr:cNvPr>
        <xdr:cNvPicPr>
          <a:picLocks noChangeAspect="1" noChangeArrowheads="1"/>
        </xdr:cNvPicPr>
      </xdr:nvPicPr>
      <xdr:blipFill>
        <a:blip xmlns:r="http://schemas.openxmlformats.org/officeDocument/2006/relationships" r:embed="rId5"/>
        <a:stretch>
          <a:fillRect/>
        </a:stretch>
      </xdr:blipFill>
      <xdr:spPr bwMode="auto">
        <a:xfrm>
          <a:off x="657225" y="85953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46</xdr:row>
      <xdr:rowOff>0</xdr:rowOff>
    </xdr:from>
    <xdr:ext cx="123825" cy="123825"/>
    <xdr:pic>
      <xdr:nvPicPr>
        <xdr:cNvPr id="40" name="BEx5OESAY2W8SEGI3TSB65EHJ04B" descr="9CN2Y88X8WYV1HWZG1QILY9BK" hidden="1">
          <a:extLst>
            <a:ext uri="{FF2B5EF4-FFF2-40B4-BE49-F238E27FC236}">
              <a16:creationId xmlns:a16="http://schemas.microsoft.com/office/drawing/2014/main" id="{F50417C1-FE94-49CB-BCE4-73106C68E1FF}"/>
            </a:ext>
          </a:extLst>
        </xdr:cNvPr>
        <xdr:cNvPicPr>
          <a:picLocks noChangeAspect="1" noChangeArrowheads="1"/>
        </xdr:cNvPicPr>
      </xdr:nvPicPr>
      <xdr:blipFill>
        <a:blip xmlns:r="http://schemas.openxmlformats.org/officeDocument/2006/relationships" r:embed="rId5"/>
        <a:stretch>
          <a:fillRect/>
        </a:stretch>
      </xdr:blipFill>
      <xdr:spPr bwMode="auto">
        <a:xfrm>
          <a:off x="657225" y="84124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6</xdr:col>
      <xdr:colOff>47625</xdr:colOff>
      <xdr:row>45</xdr:row>
      <xdr:rowOff>0</xdr:rowOff>
    </xdr:from>
    <xdr:ext cx="123825" cy="123825"/>
    <xdr:pic>
      <xdr:nvPicPr>
        <xdr:cNvPr id="41" name="BExGMWEQ2BYRY9BAO5T1X850MJN1" descr="AZ9ST0XDIOP50HSUFO5V31BR0" hidden="1">
          <a:extLst>
            <a:ext uri="{FF2B5EF4-FFF2-40B4-BE49-F238E27FC236}">
              <a16:creationId xmlns:a16="http://schemas.microsoft.com/office/drawing/2014/main" id="{D5987919-369D-494D-9C68-AC2D6B7FD849}"/>
            </a:ext>
          </a:extLst>
        </xdr:cNvPr>
        <xdr:cNvPicPr>
          <a:picLocks noChangeAspect="1" noChangeArrowheads="1"/>
        </xdr:cNvPicPr>
      </xdr:nvPicPr>
      <xdr:blipFill>
        <a:blip xmlns:r="http://schemas.openxmlformats.org/officeDocument/2006/relationships" r:embed="rId5"/>
        <a:stretch>
          <a:fillRect/>
        </a:stretch>
      </xdr:blipFill>
      <xdr:spPr bwMode="auto">
        <a:xfrm>
          <a:off x="657225" y="8229600"/>
          <a:ext cx="123825" cy="123825"/>
        </a:xfrm>
        <a:prstGeom prst="rect">
          <a:avLst/>
        </a:prstGeom>
        <a:noFill/>
        <a:ln w="9525" cap="flat" cmpd="sng" algn="ctr">
          <a:noFill/>
          <a:prstDash val="solid"/>
          <a:miter lim="800000"/>
          <a:headEnd type="none" w="med" len="med"/>
          <a:tailEnd type="none" w="med" len="med"/>
        </a:ln>
        <a:effectLst/>
      </xdr:spPr>
    </xdr:pic>
    <xdr:clientData/>
  </xdr:oneCellAnchor>
  <xdr:twoCellAnchor editAs="oneCell">
    <xdr:from>
      <xdr:col>6</xdr:col>
      <xdr:colOff>25400</xdr:colOff>
      <xdr:row>43</xdr:row>
      <xdr:rowOff>9525</xdr:rowOff>
    </xdr:from>
    <xdr:to>
      <xdr:col>6</xdr:col>
      <xdr:colOff>72390</xdr:colOff>
      <xdr:row>43</xdr:row>
      <xdr:rowOff>58420</xdr:rowOff>
    </xdr:to>
    <xdr:pic>
      <xdr:nvPicPr>
        <xdr:cNvPr id="42" name="BExGOENMZB6Q7UUEWR3TJWXX0HZI">
          <a:extLst>
            <a:ext uri="{FF2B5EF4-FFF2-40B4-BE49-F238E27FC236}">
              <a16:creationId xmlns:a16="http://schemas.microsoft.com/office/drawing/2014/main" id="{4C03E5D0-96C0-4D3A-8536-B95231E48A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5000" y="7873365"/>
          <a:ext cx="50800" cy="50800"/>
        </a:xfrm>
        <a:prstGeom prst="rect">
          <a:avLst/>
        </a:prstGeom>
      </xdr:spPr>
    </xdr:pic>
    <xdr:clientData fPrintsWithSheet="0"/>
  </xdr:twoCellAnchor>
  <xdr:twoCellAnchor editAs="oneCell">
    <xdr:from>
      <xdr:col>6</xdr:col>
      <xdr:colOff>25400</xdr:colOff>
      <xdr:row>43</xdr:row>
      <xdr:rowOff>85725</xdr:rowOff>
    </xdr:from>
    <xdr:to>
      <xdr:col>6</xdr:col>
      <xdr:colOff>72390</xdr:colOff>
      <xdr:row>43</xdr:row>
      <xdr:rowOff>134620</xdr:rowOff>
    </xdr:to>
    <xdr:pic>
      <xdr:nvPicPr>
        <xdr:cNvPr id="43" name="BExTUO8I8AEHFB5GWSSLEKYCZ09H">
          <a:extLst>
            <a:ext uri="{FF2B5EF4-FFF2-40B4-BE49-F238E27FC236}">
              <a16:creationId xmlns:a16="http://schemas.microsoft.com/office/drawing/2014/main" id="{F6562DBE-D76D-4CF6-A673-E683E8092F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5000" y="7949565"/>
          <a:ext cx="50800" cy="50800"/>
        </a:xfrm>
        <a:prstGeom prst="rect">
          <a:avLst/>
        </a:prstGeom>
      </xdr:spPr>
    </xdr:pic>
    <xdr:clientData/>
  </xdr:twoCellAnchor>
  <xdr:twoCellAnchor editAs="oneCell">
    <xdr:from>
      <xdr:col>7</xdr:col>
      <xdr:colOff>19050</xdr:colOff>
      <xdr:row>43</xdr:row>
      <xdr:rowOff>9525</xdr:rowOff>
    </xdr:from>
    <xdr:to>
      <xdr:col>7</xdr:col>
      <xdr:colOff>58420</xdr:colOff>
      <xdr:row>43</xdr:row>
      <xdr:rowOff>58420</xdr:rowOff>
    </xdr:to>
    <xdr:pic>
      <xdr:nvPicPr>
        <xdr:cNvPr id="44" name="BExMQEJHKL5C5BSUCPYVO4FYNJIK">
          <a:extLst>
            <a:ext uri="{FF2B5EF4-FFF2-40B4-BE49-F238E27FC236}">
              <a16:creationId xmlns:a16="http://schemas.microsoft.com/office/drawing/2014/main" id="{EF94C194-21A9-43F4-A08E-595ECDF3D2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38250" y="7873365"/>
          <a:ext cx="46990" cy="50800"/>
        </a:xfrm>
        <a:prstGeom prst="rect">
          <a:avLst/>
        </a:prstGeom>
      </xdr:spPr>
    </xdr:pic>
    <xdr:clientData fPrintsWithSheet="0"/>
  </xdr:twoCellAnchor>
  <xdr:twoCellAnchor editAs="oneCell">
    <xdr:from>
      <xdr:col>7</xdr:col>
      <xdr:colOff>19050</xdr:colOff>
      <xdr:row>43</xdr:row>
      <xdr:rowOff>85725</xdr:rowOff>
    </xdr:from>
    <xdr:to>
      <xdr:col>7</xdr:col>
      <xdr:colOff>58420</xdr:colOff>
      <xdr:row>43</xdr:row>
      <xdr:rowOff>134620</xdr:rowOff>
    </xdr:to>
    <xdr:pic>
      <xdr:nvPicPr>
        <xdr:cNvPr id="45" name="BExUB8HN1EGMC4VDACZO11BU6PF7">
          <a:extLst>
            <a:ext uri="{FF2B5EF4-FFF2-40B4-BE49-F238E27FC236}">
              <a16:creationId xmlns:a16="http://schemas.microsoft.com/office/drawing/2014/main" id="{B3709D44-9A4F-4962-A90E-16E920BA9A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8250" y="7949565"/>
          <a:ext cx="46990" cy="50800"/>
        </a:xfrm>
        <a:prstGeom prst="rect">
          <a:avLst/>
        </a:prstGeom>
      </xdr:spPr>
    </xdr:pic>
    <xdr:clientData/>
  </xdr:twoCellAnchor>
  <xdr:twoCellAnchor editAs="oneCell">
    <xdr:from>
      <xdr:col>8</xdr:col>
      <xdr:colOff>31750</xdr:colOff>
      <xdr:row>43</xdr:row>
      <xdr:rowOff>9525</xdr:rowOff>
    </xdr:from>
    <xdr:to>
      <xdr:col>8</xdr:col>
      <xdr:colOff>86360</xdr:colOff>
      <xdr:row>43</xdr:row>
      <xdr:rowOff>58420</xdr:rowOff>
    </xdr:to>
    <xdr:pic>
      <xdr:nvPicPr>
        <xdr:cNvPr id="46" name="BEx5B1BGZ810TH6A7DZCQQR9USG4">
          <a:extLst>
            <a:ext uri="{FF2B5EF4-FFF2-40B4-BE49-F238E27FC236}">
              <a16:creationId xmlns:a16="http://schemas.microsoft.com/office/drawing/2014/main" id="{425AAE07-D7C2-45A4-AB58-0395C4AFECC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298950" y="7873365"/>
          <a:ext cx="54610" cy="50800"/>
        </a:xfrm>
        <a:prstGeom prst="rect">
          <a:avLst/>
        </a:prstGeom>
      </xdr:spPr>
    </xdr:pic>
    <xdr:clientData fPrintsWithSheet="0"/>
  </xdr:twoCellAnchor>
  <xdr:twoCellAnchor editAs="oneCell">
    <xdr:from>
      <xdr:col>8</xdr:col>
      <xdr:colOff>31750</xdr:colOff>
      <xdr:row>43</xdr:row>
      <xdr:rowOff>85725</xdr:rowOff>
    </xdr:from>
    <xdr:to>
      <xdr:col>8</xdr:col>
      <xdr:colOff>86360</xdr:colOff>
      <xdr:row>43</xdr:row>
      <xdr:rowOff>134620</xdr:rowOff>
    </xdr:to>
    <xdr:pic>
      <xdr:nvPicPr>
        <xdr:cNvPr id="47" name="BExEWT5Z5IJOLTR1GX7Y93LX3BAH">
          <a:extLst>
            <a:ext uri="{FF2B5EF4-FFF2-40B4-BE49-F238E27FC236}">
              <a16:creationId xmlns:a16="http://schemas.microsoft.com/office/drawing/2014/main" id="{8477FE7E-5B6D-422A-A48E-8E77FDDE72F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98950" y="7949565"/>
          <a:ext cx="54610" cy="50800"/>
        </a:xfrm>
        <a:prstGeom prst="rect">
          <a:avLst/>
        </a:prstGeom>
      </xdr:spPr>
    </xdr:pic>
    <xdr:clientData/>
  </xdr:twoCellAnchor>
  <xdr:twoCellAnchor editAs="oneCell">
    <xdr:from>
      <xdr:col>9</xdr:col>
      <xdr:colOff>22225</xdr:colOff>
      <xdr:row>43</xdr:row>
      <xdr:rowOff>9525</xdr:rowOff>
    </xdr:from>
    <xdr:to>
      <xdr:col>9</xdr:col>
      <xdr:colOff>67310</xdr:colOff>
      <xdr:row>43</xdr:row>
      <xdr:rowOff>58420</xdr:rowOff>
    </xdr:to>
    <xdr:pic>
      <xdr:nvPicPr>
        <xdr:cNvPr id="48" name="BExQCA69WWTENETWF4U347IM335J">
          <a:extLst>
            <a:ext uri="{FF2B5EF4-FFF2-40B4-BE49-F238E27FC236}">
              <a16:creationId xmlns:a16="http://schemas.microsoft.com/office/drawing/2014/main" id="{CF7E12DF-45F1-4093-B8D8-C4E0CB7446F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74285" y="7873365"/>
          <a:ext cx="50800" cy="50800"/>
        </a:xfrm>
        <a:prstGeom prst="rect">
          <a:avLst/>
        </a:prstGeom>
      </xdr:spPr>
    </xdr:pic>
    <xdr:clientData fPrintsWithSheet="0"/>
  </xdr:twoCellAnchor>
  <xdr:twoCellAnchor editAs="oneCell">
    <xdr:from>
      <xdr:col>9</xdr:col>
      <xdr:colOff>22225</xdr:colOff>
      <xdr:row>43</xdr:row>
      <xdr:rowOff>85725</xdr:rowOff>
    </xdr:from>
    <xdr:to>
      <xdr:col>9</xdr:col>
      <xdr:colOff>67310</xdr:colOff>
      <xdr:row>43</xdr:row>
      <xdr:rowOff>134620</xdr:rowOff>
    </xdr:to>
    <xdr:pic>
      <xdr:nvPicPr>
        <xdr:cNvPr id="49" name="BEx3UMX6PZ8HHUW2S55UBRPROOBW">
          <a:extLst>
            <a:ext uri="{FF2B5EF4-FFF2-40B4-BE49-F238E27FC236}">
              <a16:creationId xmlns:a16="http://schemas.microsoft.com/office/drawing/2014/main" id="{6CB2D6FD-50C4-485D-B241-51B873F9C11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74285" y="7949565"/>
          <a:ext cx="50800" cy="50800"/>
        </a:xfrm>
        <a:prstGeom prst="rect">
          <a:avLst/>
        </a:prstGeom>
      </xdr:spPr>
    </xdr:pic>
    <xdr:clientData/>
  </xdr:twoCellAnchor>
  <xdr:twoCellAnchor editAs="oneCell">
    <xdr:from>
      <xdr:col>10</xdr:col>
      <xdr:colOff>25400</xdr:colOff>
      <xdr:row>43</xdr:row>
      <xdr:rowOff>9525</xdr:rowOff>
    </xdr:from>
    <xdr:to>
      <xdr:col>10</xdr:col>
      <xdr:colOff>72390</xdr:colOff>
      <xdr:row>43</xdr:row>
      <xdr:rowOff>58420</xdr:rowOff>
    </xdr:to>
    <xdr:pic>
      <xdr:nvPicPr>
        <xdr:cNvPr id="50" name="BEx9DEYCV9XS3X1GQAKL0525WOD0">
          <a:extLst>
            <a:ext uri="{FF2B5EF4-FFF2-40B4-BE49-F238E27FC236}">
              <a16:creationId xmlns:a16="http://schemas.microsoft.com/office/drawing/2014/main" id="{646E9553-62E0-4491-8721-627B6C58D5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92900" y="7873365"/>
          <a:ext cx="50800" cy="50800"/>
        </a:xfrm>
        <a:prstGeom prst="rect">
          <a:avLst/>
        </a:prstGeom>
      </xdr:spPr>
    </xdr:pic>
    <xdr:clientData fPrintsWithSheet="0"/>
  </xdr:twoCellAnchor>
  <xdr:twoCellAnchor editAs="oneCell">
    <xdr:from>
      <xdr:col>10</xdr:col>
      <xdr:colOff>25400</xdr:colOff>
      <xdr:row>43</xdr:row>
      <xdr:rowOff>85725</xdr:rowOff>
    </xdr:from>
    <xdr:to>
      <xdr:col>10</xdr:col>
      <xdr:colOff>72390</xdr:colOff>
      <xdr:row>43</xdr:row>
      <xdr:rowOff>134620</xdr:rowOff>
    </xdr:to>
    <xdr:pic>
      <xdr:nvPicPr>
        <xdr:cNvPr id="51" name="BExKOZUWK19Q7OHMYWMH0OBJ7QF3">
          <a:extLst>
            <a:ext uri="{FF2B5EF4-FFF2-40B4-BE49-F238E27FC236}">
              <a16:creationId xmlns:a16="http://schemas.microsoft.com/office/drawing/2014/main" id="{90263471-E47E-47D0-B59B-E84927542B1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92900" y="7949565"/>
          <a:ext cx="50800" cy="50800"/>
        </a:xfrm>
        <a:prstGeom prst="rect">
          <a:avLst/>
        </a:prstGeom>
      </xdr:spPr>
    </xdr:pic>
    <xdr:clientData/>
  </xdr:twoCellAnchor>
  <xdr:twoCellAnchor editAs="oneCell">
    <xdr:from>
      <xdr:col>11</xdr:col>
      <xdr:colOff>28575</xdr:colOff>
      <xdr:row>43</xdr:row>
      <xdr:rowOff>9525</xdr:rowOff>
    </xdr:from>
    <xdr:to>
      <xdr:col>11</xdr:col>
      <xdr:colOff>77470</xdr:colOff>
      <xdr:row>43</xdr:row>
      <xdr:rowOff>58420</xdr:rowOff>
    </xdr:to>
    <xdr:pic>
      <xdr:nvPicPr>
        <xdr:cNvPr id="52" name="BExOA5V9DWKLE1M6OUH9HUIMG61Z">
          <a:extLst>
            <a:ext uri="{FF2B5EF4-FFF2-40B4-BE49-F238E27FC236}">
              <a16:creationId xmlns:a16="http://schemas.microsoft.com/office/drawing/2014/main" id="{9C34A749-042A-432E-8E54-900F8BA19A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684895" y="7873365"/>
          <a:ext cx="50800" cy="50800"/>
        </a:xfrm>
        <a:prstGeom prst="rect">
          <a:avLst/>
        </a:prstGeom>
      </xdr:spPr>
    </xdr:pic>
    <xdr:clientData fPrintsWithSheet="0"/>
  </xdr:twoCellAnchor>
  <xdr:twoCellAnchor editAs="oneCell">
    <xdr:from>
      <xdr:col>11</xdr:col>
      <xdr:colOff>28575</xdr:colOff>
      <xdr:row>43</xdr:row>
      <xdr:rowOff>85725</xdr:rowOff>
    </xdr:from>
    <xdr:to>
      <xdr:col>11</xdr:col>
      <xdr:colOff>77470</xdr:colOff>
      <xdr:row>43</xdr:row>
      <xdr:rowOff>134620</xdr:rowOff>
    </xdr:to>
    <xdr:pic>
      <xdr:nvPicPr>
        <xdr:cNvPr id="53" name="BExXZD1G6EDGNAWTOWKJ37IG1PNP">
          <a:extLst>
            <a:ext uri="{FF2B5EF4-FFF2-40B4-BE49-F238E27FC236}">
              <a16:creationId xmlns:a16="http://schemas.microsoft.com/office/drawing/2014/main" id="{E3FF1495-B641-4E55-BD42-5B148118744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684895" y="7949565"/>
          <a:ext cx="50800" cy="50800"/>
        </a:xfrm>
        <a:prstGeom prst="rect">
          <a:avLst/>
        </a:prstGeom>
      </xdr:spPr>
    </xdr:pic>
    <xdr:clientData/>
  </xdr:twoCellAnchor>
  <xdr:twoCellAnchor editAs="oneCell">
    <xdr:from>
      <xdr:col>12</xdr:col>
      <xdr:colOff>22225</xdr:colOff>
      <xdr:row>43</xdr:row>
      <xdr:rowOff>9525</xdr:rowOff>
    </xdr:from>
    <xdr:to>
      <xdr:col>12</xdr:col>
      <xdr:colOff>67310</xdr:colOff>
      <xdr:row>43</xdr:row>
      <xdr:rowOff>58420</xdr:rowOff>
    </xdr:to>
    <xdr:pic>
      <xdr:nvPicPr>
        <xdr:cNvPr id="54" name="BEx967KCJHBA9ZZ6I3E51BWGRE62">
          <a:extLst>
            <a:ext uri="{FF2B5EF4-FFF2-40B4-BE49-F238E27FC236}">
              <a16:creationId xmlns:a16="http://schemas.microsoft.com/office/drawing/2014/main" id="{EB8A57B0-5256-48A0-8655-4C16401AC6E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882505" y="7873365"/>
          <a:ext cx="50800" cy="50800"/>
        </a:xfrm>
        <a:prstGeom prst="rect">
          <a:avLst/>
        </a:prstGeom>
      </xdr:spPr>
    </xdr:pic>
    <xdr:clientData fPrintsWithSheet="0"/>
  </xdr:twoCellAnchor>
  <xdr:twoCellAnchor editAs="oneCell">
    <xdr:from>
      <xdr:col>12</xdr:col>
      <xdr:colOff>22225</xdr:colOff>
      <xdr:row>43</xdr:row>
      <xdr:rowOff>85725</xdr:rowOff>
    </xdr:from>
    <xdr:to>
      <xdr:col>12</xdr:col>
      <xdr:colOff>67310</xdr:colOff>
      <xdr:row>43</xdr:row>
      <xdr:rowOff>134620</xdr:rowOff>
    </xdr:to>
    <xdr:pic>
      <xdr:nvPicPr>
        <xdr:cNvPr id="55" name="BExXUK45PKD9P3JIYJ70X9W2ZPZT">
          <a:extLst>
            <a:ext uri="{FF2B5EF4-FFF2-40B4-BE49-F238E27FC236}">
              <a16:creationId xmlns:a16="http://schemas.microsoft.com/office/drawing/2014/main" id="{C68105CC-DAF1-4FE8-822B-EEA1B37F5CF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882505" y="7949565"/>
          <a:ext cx="50800" cy="50800"/>
        </a:xfrm>
        <a:prstGeom prst="rect">
          <a:avLst/>
        </a:prstGeom>
      </xdr:spPr>
    </xdr:pic>
    <xdr:clientData/>
  </xdr:twoCellAnchor>
  <xdr:twoCellAnchor editAs="oneCell">
    <xdr:from>
      <xdr:col>13</xdr:col>
      <xdr:colOff>22225</xdr:colOff>
      <xdr:row>43</xdr:row>
      <xdr:rowOff>9525</xdr:rowOff>
    </xdr:from>
    <xdr:to>
      <xdr:col>13</xdr:col>
      <xdr:colOff>67310</xdr:colOff>
      <xdr:row>43</xdr:row>
      <xdr:rowOff>58420</xdr:rowOff>
    </xdr:to>
    <xdr:pic>
      <xdr:nvPicPr>
        <xdr:cNvPr id="56" name="BExVWLYAMS1DWBK6F9VW1X7PHJ9L">
          <a:extLst>
            <a:ext uri="{FF2B5EF4-FFF2-40B4-BE49-F238E27FC236}">
              <a16:creationId xmlns:a16="http://schemas.microsoft.com/office/drawing/2014/main" id="{D7F60DF9-EAEF-4A44-8408-5E70EEE78E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598785" y="7873365"/>
          <a:ext cx="50800" cy="50800"/>
        </a:xfrm>
        <a:prstGeom prst="rect">
          <a:avLst/>
        </a:prstGeom>
      </xdr:spPr>
    </xdr:pic>
    <xdr:clientData fPrintsWithSheet="0"/>
  </xdr:twoCellAnchor>
  <xdr:twoCellAnchor editAs="oneCell">
    <xdr:from>
      <xdr:col>13</xdr:col>
      <xdr:colOff>22225</xdr:colOff>
      <xdr:row>43</xdr:row>
      <xdr:rowOff>85725</xdr:rowOff>
    </xdr:from>
    <xdr:to>
      <xdr:col>13</xdr:col>
      <xdr:colOff>67310</xdr:colOff>
      <xdr:row>43</xdr:row>
      <xdr:rowOff>134620</xdr:rowOff>
    </xdr:to>
    <xdr:pic>
      <xdr:nvPicPr>
        <xdr:cNvPr id="57" name="BExQ6R6ETB6MHZBTTV1ZPDYHDAOF">
          <a:extLst>
            <a:ext uri="{FF2B5EF4-FFF2-40B4-BE49-F238E27FC236}">
              <a16:creationId xmlns:a16="http://schemas.microsoft.com/office/drawing/2014/main" id="{EACA1A75-2A5C-40DB-9AA5-B35A7DBAF2F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598785" y="7949565"/>
          <a:ext cx="50800" cy="50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5</xdr:col>
      <xdr:colOff>19050</xdr:colOff>
      <xdr:row>19</xdr:row>
      <xdr:rowOff>9525</xdr:rowOff>
    </xdr:from>
    <xdr:ext cx="47625" cy="47625"/>
    <xdr:pic>
      <xdr:nvPicPr>
        <xdr:cNvPr id="2" name="BExMO7VFCN4EL59982UR4AJ25JNJ" descr="XX6TINEJADZGKR0CTM7ZRT0RA" hidden="1">
          <a:extLst>
            <a:ext uri="{FF2B5EF4-FFF2-40B4-BE49-F238E27FC236}">
              <a16:creationId xmlns:a16="http://schemas.microsoft.com/office/drawing/2014/main" id="{07773784-9DD0-40CF-ABFB-5AB7CE0376F2}"/>
            </a:ext>
          </a:extLst>
        </xdr:cNvPr>
        <xdr:cNvPicPr>
          <a:picLocks noChangeAspect="1" noChangeArrowheads="1"/>
        </xdr:cNvPicPr>
      </xdr:nvPicPr>
      <xdr:blipFill>
        <a:blip xmlns:r="http://schemas.openxmlformats.org/officeDocument/2006/relationships" r:embed="rId1"/>
        <a:stretch>
          <a:fillRect/>
        </a:stretch>
      </xdr:blipFill>
      <xdr:spPr bwMode="auto">
        <a:xfrm>
          <a:off x="41567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19</xdr:row>
      <xdr:rowOff>85725</xdr:rowOff>
    </xdr:from>
    <xdr:ext cx="47625" cy="47625"/>
    <xdr:pic>
      <xdr:nvPicPr>
        <xdr:cNvPr id="3" name="BExU3EX5JJCXCII4YKUJBFBGIJR2" descr="OF5ZI9PI5WH36VPANJ2DYLNMI" hidden="1">
          <a:extLst>
            <a:ext uri="{FF2B5EF4-FFF2-40B4-BE49-F238E27FC236}">
              <a16:creationId xmlns:a16="http://schemas.microsoft.com/office/drawing/2014/main" id="{4244C9F4-FFA9-4FB8-929E-50966C1445EF}"/>
            </a:ext>
          </a:extLst>
        </xdr:cNvPr>
        <xdr:cNvPicPr>
          <a:picLocks noChangeAspect="1" noChangeArrowheads="1"/>
        </xdr:cNvPicPr>
      </xdr:nvPicPr>
      <xdr:blipFill>
        <a:blip xmlns:r="http://schemas.openxmlformats.org/officeDocument/2006/relationships" r:embed="rId2"/>
        <a:stretch>
          <a:fillRect/>
        </a:stretch>
      </xdr:blipFill>
      <xdr:spPr bwMode="auto">
        <a:xfrm>
          <a:off x="4156710"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19</xdr:row>
      <xdr:rowOff>9525</xdr:rowOff>
    </xdr:from>
    <xdr:ext cx="47625" cy="47625"/>
    <xdr:pic>
      <xdr:nvPicPr>
        <xdr:cNvPr id="4" name="BEx1KD7H6UB1VYCJ7O61P562EIUY" descr="IQGV9140X0K0UPBL8OGU3I44J" hidden="1">
          <a:extLst>
            <a:ext uri="{FF2B5EF4-FFF2-40B4-BE49-F238E27FC236}">
              <a16:creationId xmlns:a16="http://schemas.microsoft.com/office/drawing/2014/main" id="{381113AD-9DA4-4B16-AC07-1EB93A3DC120}"/>
            </a:ext>
          </a:extLst>
        </xdr:cNvPr>
        <xdr:cNvPicPr>
          <a:picLocks noChangeAspect="1" noChangeArrowheads="1"/>
        </xdr:cNvPicPr>
      </xdr:nvPicPr>
      <xdr:blipFill>
        <a:blip xmlns:r="http://schemas.openxmlformats.org/officeDocument/2006/relationships" r:embed="rId1"/>
        <a:stretch>
          <a:fillRect/>
        </a:stretch>
      </xdr:blipFill>
      <xdr:spPr bwMode="auto">
        <a:xfrm>
          <a:off x="47663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19</xdr:row>
      <xdr:rowOff>85725</xdr:rowOff>
    </xdr:from>
    <xdr:ext cx="47625" cy="47625"/>
    <xdr:pic>
      <xdr:nvPicPr>
        <xdr:cNvPr id="5" name="BEx5BJQWS6YWHH4ZMSUAMD641V6Y" descr="ZTMFMXCIQSECDX38ALEFHUB00" hidden="1">
          <a:extLst>
            <a:ext uri="{FF2B5EF4-FFF2-40B4-BE49-F238E27FC236}">
              <a16:creationId xmlns:a16="http://schemas.microsoft.com/office/drawing/2014/main" id="{2AEB01C5-98CD-4632-BD38-792EC316A093}"/>
            </a:ext>
          </a:extLst>
        </xdr:cNvPr>
        <xdr:cNvPicPr>
          <a:picLocks noChangeAspect="1" noChangeArrowheads="1"/>
        </xdr:cNvPicPr>
      </xdr:nvPicPr>
      <xdr:blipFill>
        <a:blip xmlns:r="http://schemas.openxmlformats.org/officeDocument/2006/relationships" r:embed="rId2"/>
        <a:stretch>
          <a:fillRect/>
        </a:stretch>
      </xdr:blipFill>
      <xdr:spPr bwMode="auto">
        <a:xfrm>
          <a:off x="4766310" y="357568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7</xdr:col>
      <xdr:colOff>19050</xdr:colOff>
      <xdr:row>19</xdr:row>
      <xdr:rowOff>9525</xdr:rowOff>
    </xdr:from>
    <xdr:ext cx="47625" cy="47625"/>
    <xdr:pic>
      <xdr:nvPicPr>
        <xdr:cNvPr id="6" name="BExVTO5Q8G2M7BPL4B2584LQS0R0" descr="OB6Q8NA4LZFE4GM9Y3V56BPMQ" hidden="1">
          <a:extLst>
            <a:ext uri="{FF2B5EF4-FFF2-40B4-BE49-F238E27FC236}">
              <a16:creationId xmlns:a16="http://schemas.microsoft.com/office/drawing/2014/main" id="{165DE607-887F-46B8-AA83-8873F84F0C4D}"/>
            </a:ext>
          </a:extLst>
        </xdr:cNvPr>
        <xdr:cNvPicPr>
          <a:picLocks noChangeAspect="1" noChangeArrowheads="1"/>
        </xdr:cNvPicPr>
      </xdr:nvPicPr>
      <xdr:blipFill>
        <a:blip xmlns:r="http://schemas.openxmlformats.org/officeDocument/2006/relationships" r:embed="rId1"/>
        <a:stretch>
          <a:fillRect/>
        </a:stretch>
      </xdr:blipFill>
      <xdr:spPr bwMode="auto">
        <a:xfrm>
          <a:off x="53759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19</xdr:row>
      <xdr:rowOff>85725</xdr:rowOff>
    </xdr:from>
    <xdr:ext cx="47625" cy="47625"/>
    <xdr:pic>
      <xdr:nvPicPr>
        <xdr:cNvPr id="7" name="BExIFSCLN1G86X78PFLTSMRP0US5" descr="9JK4SPV4DG7VTCZIILWHXQU5J" hidden="1">
          <a:extLst>
            <a:ext uri="{FF2B5EF4-FFF2-40B4-BE49-F238E27FC236}">
              <a16:creationId xmlns:a16="http://schemas.microsoft.com/office/drawing/2014/main" id="{DC5B24B8-71BD-4F63-B371-E85E7CC6DAAA}"/>
            </a:ext>
          </a:extLst>
        </xdr:cNvPr>
        <xdr:cNvPicPr>
          <a:picLocks noChangeAspect="1" noChangeArrowheads="1"/>
        </xdr:cNvPicPr>
      </xdr:nvPicPr>
      <xdr:blipFill>
        <a:blip xmlns:r="http://schemas.openxmlformats.org/officeDocument/2006/relationships" r:embed="rId2"/>
        <a:stretch>
          <a:fillRect/>
        </a:stretch>
      </xdr:blipFill>
      <xdr:spPr bwMode="auto">
        <a:xfrm>
          <a:off x="5375910"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19</xdr:row>
      <xdr:rowOff>9525</xdr:rowOff>
    </xdr:from>
    <xdr:ext cx="47625" cy="47625"/>
    <xdr:pic>
      <xdr:nvPicPr>
        <xdr:cNvPr id="8" name="BEx1I152WN2D3A85O2XN0DGXCWHN" descr="KHBZFMANRA4UMJR1AB4M5NJNT" hidden="1">
          <a:extLst>
            <a:ext uri="{FF2B5EF4-FFF2-40B4-BE49-F238E27FC236}">
              <a16:creationId xmlns:a16="http://schemas.microsoft.com/office/drawing/2014/main" id="{02B12966-4FA2-4766-9923-BA8B773D7785}"/>
            </a:ext>
          </a:extLst>
        </xdr:cNvPr>
        <xdr:cNvPicPr>
          <a:picLocks noChangeAspect="1" noChangeArrowheads="1"/>
        </xdr:cNvPicPr>
      </xdr:nvPicPr>
      <xdr:blipFill>
        <a:blip xmlns:r="http://schemas.openxmlformats.org/officeDocument/2006/relationships" r:embed="rId1"/>
        <a:stretch>
          <a:fillRect/>
        </a:stretch>
      </xdr:blipFill>
      <xdr:spPr bwMode="auto">
        <a:xfrm>
          <a:off x="41567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19</xdr:row>
      <xdr:rowOff>85725</xdr:rowOff>
    </xdr:from>
    <xdr:ext cx="47625" cy="47625"/>
    <xdr:pic>
      <xdr:nvPicPr>
        <xdr:cNvPr id="9" name="BExW9676P0SKCVKK25QCGHPA3PAD" descr="9A4PWZ20RMSRF0PNECCDM75CA" hidden="1">
          <a:extLst>
            <a:ext uri="{FF2B5EF4-FFF2-40B4-BE49-F238E27FC236}">
              <a16:creationId xmlns:a16="http://schemas.microsoft.com/office/drawing/2014/main" id="{F83DAEC7-DE41-48FE-8A57-7C70174A4947}"/>
            </a:ext>
          </a:extLst>
        </xdr:cNvPr>
        <xdr:cNvPicPr>
          <a:picLocks noChangeAspect="1" noChangeArrowheads="1"/>
        </xdr:cNvPicPr>
      </xdr:nvPicPr>
      <xdr:blipFill>
        <a:blip xmlns:r="http://schemas.openxmlformats.org/officeDocument/2006/relationships" r:embed="rId2"/>
        <a:stretch>
          <a:fillRect/>
        </a:stretch>
      </xdr:blipFill>
      <xdr:spPr bwMode="auto">
        <a:xfrm>
          <a:off x="4156710"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28575</xdr:colOff>
      <xdr:row>21</xdr:row>
      <xdr:rowOff>0</xdr:rowOff>
    </xdr:from>
    <xdr:ext cx="123825" cy="123825"/>
    <xdr:pic>
      <xdr:nvPicPr>
        <xdr:cNvPr id="10" name="BExW253QPOZK9KW8BJC3LBXGCG2N" descr="Y5HX37BEUWSN1NEFJKZJXI3SX" hidden="1">
          <a:extLst>
            <a:ext uri="{FF2B5EF4-FFF2-40B4-BE49-F238E27FC236}">
              <a16:creationId xmlns:a16="http://schemas.microsoft.com/office/drawing/2014/main" id="{B6F34DC7-607F-4FC1-A5A9-4492A9BC96E7}"/>
            </a:ext>
          </a:extLst>
        </xdr:cNvPr>
        <xdr:cNvPicPr>
          <a:picLocks noChangeAspect="1" noChangeArrowheads="1"/>
        </xdr:cNvPicPr>
      </xdr:nvPicPr>
      <xdr:blipFill>
        <a:blip xmlns:r="http://schemas.openxmlformats.org/officeDocument/2006/relationships" r:embed="rId3"/>
        <a:stretch>
          <a:fillRect/>
        </a:stretch>
      </xdr:blipFill>
      <xdr:spPr bwMode="auto">
        <a:xfrm>
          <a:off x="4166235" y="4061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19</xdr:row>
      <xdr:rowOff>9525</xdr:rowOff>
    </xdr:from>
    <xdr:ext cx="47625" cy="47625"/>
    <xdr:pic>
      <xdr:nvPicPr>
        <xdr:cNvPr id="11" name="BExS5CPQ8P8JOQPK7ANNKHLSGOKU" hidden="1">
          <a:extLst>
            <a:ext uri="{FF2B5EF4-FFF2-40B4-BE49-F238E27FC236}">
              <a16:creationId xmlns:a16="http://schemas.microsoft.com/office/drawing/2014/main" id="{A500DB5B-EAD3-484D-8AB6-288118758B0F}"/>
            </a:ext>
          </a:extLst>
        </xdr:cNvPr>
        <xdr:cNvPicPr>
          <a:picLocks noChangeAspect="1" noChangeArrowheads="1"/>
        </xdr:cNvPicPr>
      </xdr:nvPicPr>
      <xdr:blipFill>
        <a:blip xmlns:r="http://schemas.openxmlformats.org/officeDocument/2006/relationships" r:embed="rId1"/>
        <a:stretch>
          <a:fillRect/>
        </a:stretch>
      </xdr:blipFill>
      <xdr:spPr bwMode="auto">
        <a:xfrm>
          <a:off x="41567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19</xdr:row>
      <xdr:rowOff>85725</xdr:rowOff>
    </xdr:from>
    <xdr:ext cx="47625" cy="47625"/>
    <xdr:pic>
      <xdr:nvPicPr>
        <xdr:cNvPr id="12" name="BExMM0AVUAIRNJLXB1FW8R0YB4ZZ" hidden="1">
          <a:extLst>
            <a:ext uri="{FF2B5EF4-FFF2-40B4-BE49-F238E27FC236}">
              <a16:creationId xmlns:a16="http://schemas.microsoft.com/office/drawing/2014/main" id="{25E9E793-6B10-4BA8-8CEC-9198B32DFD69}"/>
            </a:ext>
          </a:extLst>
        </xdr:cNvPr>
        <xdr:cNvPicPr>
          <a:picLocks noChangeAspect="1" noChangeArrowheads="1"/>
        </xdr:cNvPicPr>
      </xdr:nvPicPr>
      <xdr:blipFill>
        <a:blip xmlns:r="http://schemas.openxmlformats.org/officeDocument/2006/relationships" r:embed="rId2"/>
        <a:stretch>
          <a:fillRect/>
        </a:stretch>
      </xdr:blipFill>
      <xdr:spPr bwMode="auto">
        <a:xfrm>
          <a:off x="4156710" y="357568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19</xdr:row>
      <xdr:rowOff>9525</xdr:rowOff>
    </xdr:from>
    <xdr:ext cx="47625" cy="47625"/>
    <xdr:pic>
      <xdr:nvPicPr>
        <xdr:cNvPr id="13" name="BExXZ7Y09CBS0XA7IPB3IRJ8RJM4" hidden="1">
          <a:extLst>
            <a:ext uri="{FF2B5EF4-FFF2-40B4-BE49-F238E27FC236}">
              <a16:creationId xmlns:a16="http://schemas.microsoft.com/office/drawing/2014/main" id="{0ABEA92A-5BE2-4950-9F40-385FB0E4A3DB}"/>
            </a:ext>
          </a:extLst>
        </xdr:cNvPr>
        <xdr:cNvPicPr>
          <a:picLocks noChangeAspect="1" noChangeArrowheads="1"/>
        </xdr:cNvPicPr>
      </xdr:nvPicPr>
      <xdr:blipFill>
        <a:blip xmlns:r="http://schemas.openxmlformats.org/officeDocument/2006/relationships" r:embed="rId1"/>
        <a:stretch>
          <a:fillRect/>
        </a:stretch>
      </xdr:blipFill>
      <xdr:spPr bwMode="auto">
        <a:xfrm>
          <a:off x="41567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19</xdr:row>
      <xdr:rowOff>85725</xdr:rowOff>
    </xdr:from>
    <xdr:ext cx="47625" cy="47625"/>
    <xdr:pic>
      <xdr:nvPicPr>
        <xdr:cNvPr id="14" name="BExQ7SXS9VUG7P6CACU2J7R2SGIZ" hidden="1">
          <a:extLst>
            <a:ext uri="{FF2B5EF4-FFF2-40B4-BE49-F238E27FC236}">
              <a16:creationId xmlns:a16="http://schemas.microsoft.com/office/drawing/2014/main" id="{7624C817-F6A3-4943-9026-1BBEA15E7F6E}"/>
            </a:ext>
          </a:extLst>
        </xdr:cNvPr>
        <xdr:cNvPicPr>
          <a:picLocks noChangeAspect="1" noChangeArrowheads="1"/>
        </xdr:cNvPicPr>
      </xdr:nvPicPr>
      <xdr:blipFill>
        <a:blip xmlns:r="http://schemas.openxmlformats.org/officeDocument/2006/relationships" r:embed="rId2"/>
        <a:stretch>
          <a:fillRect/>
        </a:stretch>
      </xdr:blipFill>
      <xdr:spPr bwMode="auto">
        <a:xfrm>
          <a:off x="4156710"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19</xdr:row>
      <xdr:rowOff>9525</xdr:rowOff>
    </xdr:from>
    <xdr:ext cx="47625" cy="47625"/>
    <xdr:pic>
      <xdr:nvPicPr>
        <xdr:cNvPr id="15" name="BEx5AQZ4ETQ9LMY5EBWVH20Z7VXQ" hidden="1">
          <a:extLst>
            <a:ext uri="{FF2B5EF4-FFF2-40B4-BE49-F238E27FC236}">
              <a16:creationId xmlns:a16="http://schemas.microsoft.com/office/drawing/2014/main" id="{D35EABC4-2F54-477E-9E9E-229F1EB5EF9A}"/>
            </a:ext>
          </a:extLst>
        </xdr:cNvPr>
        <xdr:cNvPicPr>
          <a:picLocks noChangeAspect="1" noChangeArrowheads="1"/>
        </xdr:cNvPicPr>
      </xdr:nvPicPr>
      <xdr:blipFill>
        <a:blip xmlns:r="http://schemas.openxmlformats.org/officeDocument/2006/relationships" r:embed="rId1"/>
        <a:stretch>
          <a:fillRect/>
        </a:stretch>
      </xdr:blipFill>
      <xdr:spPr bwMode="auto">
        <a:xfrm>
          <a:off x="4766310"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19</xdr:row>
      <xdr:rowOff>85725</xdr:rowOff>
    </xdr:from>
    <xdr:ext cx="47625" cy="47625"/>
    <xdr:pic>
      <xdr:nvPicPr>
        <xdr:cNvPr id="16" name="BExUBK0YZ5VYFY8TTITJGJU9S06A" hidden="1">
          <a:extLst>
            <a:ext uri="{FF2B5EF4-FFF2-40B4-BE49-F238E27FC236}">
              <a16:creationId xmlns:a16="http://schemas.microsoft.com/office/drawing/2014/main" id="{BCA07262-9A78-4280-BE04-CF643EF248F1}"/>
            </a:ext>
          </a:extLst>
        </xdr:cNvPr>
        <xdr:cNvPicPr>
          <a:picLocks noChangeAspect="1" noChangeArrowheads="1"/>
        </xdr:cNvPicPr>
      </xdr:nvPicPr>
      <xdr:blipFill>
        <a:blip xmlns:r="http://schemas.openxmlformats.org/officeDocument/2006/relationships" r:embed="rId2"/>
        <a:stretch>
          <a:fillRect/>
        </a:stretch>
      </xdr:blipFill>
      <xdr:spPr bwMode="auto">
        <a:xfrm>
          <a:off x="4766310"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19</xdr:row>
      <xdr:rowOff>9525</xdr:rowOff>
    </xdr:from>
    <xdr:ext cx="47625" cy="47625"/>
    <xdr:pic>
      <xdr:nvPicPr>
        <xdr:cNvPr id="17" name="BExUEZCSSJ7RN4J18I2NUIQR2FZS" hidden="1">
          <a:extLst>
            <a:ext uri="{FF2B5EF4-FFF2-40B4-BE49-F238E27FC236}">
              <a16:creationId xmlns:a16="http://schemas.microsoft.com/office/drawing/2014/main" id="{8563AB4A-37D1-4BA3-88ED-FB3BA32E6C7D}"/>
            </a:ext>
          </a:extLst>
        </xdr:cNvPr>
        <xdr:cNvPicPr>
          <a:picLocks noChangeAspect="1" noChangeArrowheads="1"/>
        </xdr:cNvPicPr>
      </xdr:nvPicPr>
      <xdr:blipFill>
        <a:blip xmlns:r="http://schemas.openxmlformats.org/officeDocument/2006/relationships" r:embed="rId1"/>
        <a:stretch>
          <a:fillRect/>
        </a:stretch>
      </xdr:blipFill>
      <xdr:spPr bwMode="auto">
        <a:xfrm>
          <a:off x="5385435" y="34994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19</xdr:row>
      <xdr:rowOff>85725</xdr:rowOff>
    </xdr:from>
    <xdr:ext cx="47625" cy="47625"/>
    <xdr:pic>
      <xdr:nvPicPr>
        <xdr:cNvPr id="18" name="BExS3JDQWF7U3F5JTEVOE16ASIYK" hidden="1">
          <a:extLst>
            <a:ext uri="{FF2B5EF4-FFF2-40B4-BE49-F238E27FC236}">
              <a16:creationId xmlns:a16="http://schemas.microsoft.com/office/drawing/2014/main" id="{405E4D4E-3794-4F89-901D-799AF70CE2D0}"/>
            </a:ext>
          </a:extLst>
        </xdr:cNvPr>
        <xdr:cNvPicPr>
          <a:picLocks noChangeAspect="1" noChangeArrowheads="1"/>
        </xdr:cNvPicPr>
      </xdr:nvPicPr>
      <xdr:blipFill>
        <a:blip xmlns:r="http://schemas.openxmlformats.org/officeDocument/2006/relationships" r:embed="rId2"/>
        <a:stretch>
          <a:fillRect/>
        </a:stretch>
      </xdr:blipFill>
      <xdr:spPr bwMode="auto">
        <a:xfrm>
          <a:off x="5385435" y="357568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47625</xdr:colOff>
      <xdr:row>22</xdr:row>
      <xdr:rowOff>0</xdr:rowOff>
    </xdr:from>
    <xdr:ext cx="123825" cy="123825"/>
    <xdr:pic>
      <xdr:nvPicPr>
        <xdr:cNvPr id="19" name="BEx973S463FCQVJ7QDFBUIU0WJ3F" descr="ZQTVYL8DCSADVT0QMRXFLU0TR" hidden="1">
          <a:extLst>
            <a:ext uri="{FF2B5EF4-FFF2-40B4-BE49-F238E27FC236}">
              <a16:creationId xmlns:a16="http://schemas.microsoft.com/office/drawing/2014/main" id="{A7DAF437-7AA1-4C19-B062-2F66D77E84BB}"/>
            </a:ext>
          </a:extLst>
        </xdr:cNvPr>
        <xdr:cNvPicPr>
          <a:picLocks noChangeAspect="1" noChangeArrowheads="1"/>
        </xdr:cNvPicPr>
      </xdr:nvPicPr>
      <xdr:blipFill>
        <a:blip xmlns:r="http://schemas.openxmlformats.org/officeDocument/2006/relationships" r:embed="rId3"/>
        <a:stretch>
          <a:fillRect/>
        </a:stretch>
      </xdr:blipFill>
      <xdr:spPr bwMode="auto">
        <a:xfrm>
          <a:off x="4185285" y="42443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30</xdr:row>
      <xdr:rowOff>0</xdr:rowOff>
    </xdr:from>
    <xdr:ext cx="123825" cy="123825"/>
    <xdr:pic>
      <xdr:nvPicPr>
        <xdr:cNvPr id="20" name="BExRZO0PLWWMCLGRH7EH6UXYWGAJ" descr="9D4GQ34QB727H10MA3SSAR2R9" hidden="1">
          <a:extLst>
            <a:ext uri="{FF2B5EF4-FFF2-40B4-BE49-F238E27FC236}">
              <a16:creationId xmlns:a16="http://schemas.microsoft.com/office/drawing/2014/main" id="{BDAF76F6-B6CD-473B-92FF-CF54B4F00FC0}"/>
            </a:ext>
          </a:extLst>
        </xdr:cNvPr>
        <xdr:cNvPicPr>
          <a:picLocks noChangeAspect="1" noChangeArrowheads="1"/>
        </xdr:cNvPicPr>
      </xdr:nvPicPr>
      <xdr:blipFill>
        <a:blip xmlns:r="http://schemas.openxmlformats.org/officeDocument/2006/relationships" r:embed="rId4"/>
        <a:stretch>
          <a:fillRect/>
        </a:stretch>
      </xdr:blipFill>
      <xdr:spPr bwMode="auto">
        <a:xfrm>
          <a:off x="4223385" y="57073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31</xdr:row>
      <xdr:rowOff>0</xdr:rowOff>
    </xdr:from>
    <xdr:ext cx="123825" cy="123825"/>
    <xdr:pic>
      <xdr:nvPicPr>
        <xdr:cNvPr id="21" name="BExBDP6HNAAJUM39SE5G2C8BKNRQ" descr="1TM64TL2QIMYV7WYSV2VLGXY4" hidden="1">
          <a:extLst>
            <a:ext uri="{FF2B5EF4-FFF2-40B4-BE49-F238E27FC236}">
              <a16:creationId xmlns:a16="http://schemas.microsoft.com/office/drawing/2014/main" id="{FF1C7903-EAC4-4FF4-AC60-74A860208AA7}"/>
            </a:ext>
          </a:extLst>
        </xdr:cNvPr>
        <xdr:cNvPicPr>
          <a:picLocks noChangeAspect="1" noChangeArrowheads="1"/>
        </xdr:cNvPicPr>
      </xdr:nvPicPr>
      <xdr:blipFill>
        <a:blip xmlns:r="http://schemas.openxmlformats.org/officeDocument/2006/relationships" r:embed="rId4"/>
        <a:stretch>
          <a:fillRect/>
        </a:stretch>
      </xdr:blipFill>
      <xdr:spPr bwMode="auto">
        <a:xfrm>
          <a:off x="4185285" y="58902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32</xdr:row>
      <xdr:rowOff>0</xdr:rowOff>
    </xdr:from>
    <xdr:ext cx="123825" cy="123825"/>
    <xdr:pic>
      <xdr:nvPicPr>
        <xdr:cNvPr id="22" name="BExQEGJP61DL2NZY6LMBHBZ0J5YT" descr="D6ZNRZJ7EX4GZT9RO8LE0C905" hidden="1">
          <a:extLst>
            <a:ext uri="{FF2B5EF4-FFF2-40B4-BE49-F238E27FC236}">
              <a16:creationId xmlns:a16="http://schemas.microsoft.com/office/drawing/2014/main" id="{56D203DD-0524-4D9F-B631-C264E6001663}"/>
            </a:ext>
          </a:extLst>
        </xdr:cNvPr>
        <xdr:cNvPicPr>
          <a:picLocks noChangeAspect="1" noChangeArrowheads="1"/>
        </xdr:cNvPicPr>
      </xdr:nvPicPr>
      <xdr:blipFill>
        <a:blip xmlns:r="http://schemas.openxmlformats.org/officeDocument/2006/relationships" r:embed="rId4"/>
        <a:stretch>
          <a:fillRect/>
        </a:stretch>
      </xdr:blipFill>
      <xdr:spPr bwMode="auto">
        <a:xfrm>
          <a:off x="4185285" y="60731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33</xdr:row>
      <xdr:rowOff>0</xdr:rowOff>
    </xdr:from>
    <xdr:ext cx="123825" cy="123825"/>
    <xdr:pic>
      <xdr:nvPicPr>
        <xdr:cNvPr id="23" name="BExTY1BCS6HZIF6HI5491FGHDVAE" descr="MJ6976KI2UH1IE8M227DUYXMJ" hidden="1">
          <a:extLst>
            <a:ext uri="{FF2B5EF4-FFF2-40B4-BE49-F238E27FC236}">
              <a16:creationId xmlns:a16="http://schemas.microsoft.com/office/drawing/2014/main" id="{D0FFA043-87DD-4073-B41E-B9B0D3893DDC}"/>
            </a:ext>
          </a:extLst>
        </xdr:cNvPr>
        <xdr:cNvPicPr>
          <a:picLocks noChangeAspect="1" noChangeArrowheads="1"/>
        </xdr:cNvPicPr>
      </xdr:nvPicPr>
      <xdr:blipFill>
        <a:blip xmlns:r="http://schemas.openxmlformats.org/officeDocument/2006/relationships" r:embed="rId4"/>
        <a:stretch>
          <a:fillRect/>
        </a:stretch>
      </xdr:blipFill>
      <xdr:spPr bwMode="auto">
        <a:xfrm>
          <a:off x="4185285" y="62560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21</xdr:row>
      <xdr:rowOff>0</xdr:rowOff>
    </xdr:from>
    <xdr:ext cx="123825" cy="123825"/>
    <xdr:pic>
      <xdr:nvPicPr>
        <xdr:cNvPr id="24" name="BEx5FXJGJOT93D0J2IRJ3985IUMI" hidden="1">
          <a:extLst>
            <a:ext uri="{FF2B5EF4-FFF2-40B4-BE49-F238E27FC236}">
              <a16:creationId xmlns:a16="http://schemas.microsoft.com/office/drawing/2014/main" id="{A38AFC29-CFEA-473A-801E-C21D092E510D}"/>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061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20</xdr:row>
      <xdr:rowOff>0</xdr:rowOff>
    </xdr:from>
    <xdr:ext cx="123825" cy="123825"/>
    <xdr:pic>
      <xdr:nvPicPr>
        <xdr:cNvPr id="25" name="BEx3RTMHAR35NUAAK49TV6NU7EPA" descr="QFXLG4ZCXTRQSJYFCKJ58G9N8" hidden="1">
          <a:extLst>
            <a:ext uri="{FF2B5EF4-FFF2-40B4-BE49-F238E27FC236}">
              <a16:creationId xmlns:a16="http://schemas.microsoft.com/office/drawing/2014/main" id="{77CBC37F-4B21-472C-ACC2-38058207F246}"/>
            </a:ext>
          </a:extLst>
        </xdr:cNvPr>
        <xdr:cNvPicPr>
          <a:picLocks noChangeAspect="1" noChangeArrowheads="1"/>
        </xdr:cNvPicPr>
      </xdr:nvPicPr>
      <xdr:blipFill>
        <a:blip xmlns:r="http://schemas.openxmlformats.org/officeDocument/2006/relationships" r:embed="rId3"/>
        <a:stretch>
          <a:fillRect/>
        </a:stretch>
      </xdr:blipFill>
      <xdr:spPr bwMode="auto">
        <a:xfrm>
          <a:off x="4147185" y="38785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23</xdr:row>
      <xdr:rowOff>0</xdr:rowOff>
    </xdr:from>
    <xdr:ext cx="123825" cy="123825"/>
    <xdr:pic>
      <xdr:nvPicPr>
        <xdr:cNvPr id="26" name="BExS8T38WLC2R738ZC7BDJQAKJAJ" descr="MRI962L5PB0E0YWXCIBN82VJH" hidden="1">
          <a:extLst>
            <a:ext uri="{FF2B5EF4-FFF2-40B4-BE49-F238E27FC236}">
              <a16:creationId xmlns:a16="http://schemas.microsoft.com/office/drawing/2014/main" id="{CDCA0348-A58D-4C7C-A7DF-5DF6E73C0D87}"/>
            </a:ext>
          </a:extLst>
        </xdr:cNvPr>
        <xdr:cNvPicPr>
          <a:picLocks noChangeAspect="1" noChangeArrowheads="1"/>
        </xdr:cNvPicPr>
      </xdr:nvPicPr>
      <xdr:blipFill>
        <a:blip xmlns:r="http://schemas.openxmlformats.org/officeDocument/2006/relationships" r:embed="rId4"/>
        <a:stretch>
          <a:fillRect/>
        </a:stretch>
      </xdr:blipFill>
      <xdr:spPr bwMode="auto">
        <a:xfrm>
          <a:off x="4223385" y="44272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21</xdr:row>
      <xdr:rowOff>0</xdr:rowOff>
    </xdr:from>
    <xdr:ext cx="123825" cy="123825"/>
    <xdr:pic>
      <xdr:nvPicPr>
        <xdr:cNvPr id="27" name="BEx5F64BJ6DCM4EJH81D5ZFNPZ0V" descr="7DJ9FILZD2YPS6X1JBP9E76TU" hidden="1">
          <a:extLst>
            <a:ext uri="{FF2B5EF4-FFF2-40B4-BE49-F238E27FC236}">
              <a16:creationId xmlns:a16="http://schemas.microsoft.com/office/drawing/2014/main" id="{07ED268A-D81E-41F9-BA6F-E4D4A09572A4}"/>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061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21</xdr:row>
      <xdr:rowOff>0</xdr:rowOff>
    </xdr:from>
    <xdr:ext cx="123825" cy="123825"/>
    <xdr:pic>
      <xdr:nvPicPr>
        <xdr:cNvPr id="28" name="BExQEXXHA3EEXR44LT6RKCDWM6ZT" hidden="1">
          <a:extLst>
            <a:ext uri="{FF2B5EF4-FFF2-40B4-BE49-F238E27FC236}">
              <a16:creationId xmlns:a16="http://schemas.microsoft.com/office/drawing/2014/main" id="{32591C2A-05C7-4374-AECE-138740CBE2F9}"/>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061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25</xdr:row>
      <xdr:rowOff>0</xdr:rowOff>
    </xdr:from>
    <xdr:ext cx="123825" cy="123825"/>
    <xdr:pic>
      <xdr:nvPicPr>
        <xdr:cNvPr id="29" name="BEx1X6AMHV6ZK3UJB2BXIJTJHYJU" descr="OALR4L95ELQLZ1Y1LETHM1CS9" hidden="1">
          <a:extLst>
            <a:ext uri="{FF2B5EF4-FFF2-40B4-BE49-F238E27FC236}">
              <a16:creationId xmlns:a16="http://schemas.microsoft.com/office/drawing/2014/main" id="{0BFC10B4-B13A-417A-8D68-5040AA51DB46}"/>
            </a:ext>
          </a:extLst>
        </xdr:cNvPr>
        <xdr:cNvPicPr>
          <a:picLocks noChangeAspect="1" noChangeArrowheads="1"/>
        </xdr:cNvPicPr>
      </xdr:nvPicPr>
      <xdr:blipFill>
        <a:blip xmlns:r="http://schemas.openxmlformats.org/officeDocument/2006/relationships" r:embed="rId3"/>
        <a:stretch>
          <a:fillRect/>
        </a:stretch>
      </xdr:blipFill>
      <xdr:spPr bwMode="auto">
        <a:xfrm>
          <a:off x="4223385" y="47929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20</xdr:row>
      <xdr:rowOff>0</xdr:rowOff>
    </xdr:from>
    <xdr:ext cx="123825" cy="123825"/>
    <xdr:pic>
      <xdr:nvPicPr>
        <xdr:cNvPr id="30" name="BExSDIVCE09QKG3CT52PHCS6ZJ09" descr="9F076L7EQCF2COMMGCQG6BQGU" hidden="1">
          <a:extLst>
            <a:ext uri="{FF2B5EF4-FFF2-40B4-BE49-F238E27FC236}">
              <a16:creationId xmlns:a16="http://schemas.microsoft.com/office/drawing/2014/main" id="{AC9E11A8-C39E-4C96-B809-C09AEBA76CCC}"/>
            </a:ext>
          </a:extLst>
        </xdr:cNvPr>
        <xdr:cNvPicPr>
          <a:picLocks noChangeAspect="1" noChangeArrowheads="1"/>
        </xdr:cNvPicPr>
      </xdr:nvPicPr>
      <xdr:blipFill>
        <a:blip xmlns:r="http://schemas.openxmlformats.org/officeDocument/2006/relationships" r:embed="rId3"/>
        <a:stretch>
          <a:fillRect/>
        </a:stretch>
      </xdr:blipFill>
      <xdr:spPr bwMode="auto">
        <a:xfrm>
          <a:off x="4147185" y="38785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30</xdr:row>
      <xdr:rowOff>0</xdr:rowOff>
    </xdr:from>
    <xdr:ext cx="123825" cy="123825"/>
    <xdr:pic>
      <xdr:nvPicPr>
        <xdr:cNvPr id="31" name="BEx1QZGQZBAWJ8591VXEIPUOVS7X" descr="MEW27CPIFG44B7E7HEQUUF5QF" hidden="1">
          <a:extLst>
            <a:ext uri="{FF2B5EF4-FFF2-40B4-BE49-F238E27FC236}">
              <a16:creationId xmlns:a16="http://schemas.microsoft.com/office/drawing/2014/main" id="{ED452A07-8C66-4221-831B-57635AFAECE0}"/>
            </a:ext>
          </a:extLst>
        </xdr:cNvPr>
        <xdr:cNvPicPr>
          <a:picLocks noChangeAspect="1" noChangeArrowheads="1"/>
        </xdr:cNvPicPr>
      </xdr:nvPicPr>
      <xdr:blipFill>
        <a:blip xmlns:r="http://schemas.openxmlformats.org/officeDocument/2006/relationships" r:embed="rId4"/>
        <a:stretch>
          <a:fillRect/>
        </a:stretch>
      </xdr:blipFill>
      <xdr:spPr bwMode="auto">
        <a:xfrm>
          <a:off x="4185285" y="57073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29</xdr:row>
      <xdr:rowOff>0</xdr:rowOff>
    </xdr:from>
    <xdr:ext cx="123825" cy="123825"/>
    <xdr:pic>
      <xdr:nvPicPr>
        <xdr:cNvPr id="32" name="BExMF7LICJLPXSHM63A6EQ79YQKG" descr="U084VZL15IMB1OFRRAY6GVKAE" hidden="1">
          <a:extLst>
            <a:ext uri="{FF2B5EF4-FFF2-40B4-BE49-F238E27FC236}">
              <a16:creationId xmlns:a16="http://schemas.microsoft.com/office/drawing/2014/main" id="{FEE96CE8-90AB-41B7-BA1E-3DA4083829A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55245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28</xdr:row>
      <xdr:rowOff>0</xdr:rowOff>
    </xdr:from>
    <xdr:ext cx="123825" cy="123825"/>
    <xdr:pic>
      <xdr:nvPicPr>
        <xdr:cNvPr id="33" name="BExS343F8GCKP6HTF9Y97L133DX8" descr="ZRF0KB1IYQSNV63CTXT25G67G" hidden="1">
          <a:extLst>
            <a:ext uri="{FF2B5EF4-FFF2-40B4-BE49-F238E27FC236}">
              <a16:creationId xmlns:a16="http://schemas.microsoft.com/office/drawing/2014/main" id="{C810D541-2445-4A34-AF87-FBDEC8088386}"/>
            </a:ext>
          </a:extLst>
        </xdr:cNvPr>
        <xdr:cNvPicPr>
          <a:picLocks noChangeAspect="1" noChangeArrowheads="1"/>
        </xdr:cNvPicPr>
      </xdr:nvPicPr>
      <xdr:blipFill>
        <a:blip xmlns:r="http://schemas.openxmlformats.org/officeDocument/2006/relationships" r:embed="rId4"/>
        <a:stretch>
          <a:fillRect/>
        </a:stretch>
      </xdr:blipFill>
      <xdr:spPr bwMode="auto">
        <a:xfrm>
          <a:off x="4185285" y="53416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27</xdr:row>
      <xdr:rowOff>0</xdr:rowOff>
    </xdr:from>
    <xdr:ext cx="123825" cy="123825"/>
    <xdr:pic>
      <xdr:nvPicPr>
        <xdr:cNvPr id="34" name="BExZMRC09W87CY4B73NPZMNH21AH" descr="78CUMI0OVLYJRSDRQ3V2YX812" hidden="1">
          <a:extLst>
            <a:ext uri="{FF2B5EF4-FFF2-40B4-BE49-F238E27FC236}">
              <a16:creationId xmlns:a16="http://schemas.microsoft.com/office/drawing/2014/main" id="{F2C93859-9A68-4AE6-A45D-289E8FE4B46D}"/>
            </a:ext>
          </a:extLst>
        </xdr:cNvPr>
        <xdr:cNvPicPr>
          <a:picLocks noChangeAspect="1" noChangeArrowheads="1"/>
        </xdr:cNvPicPr>
      </xdr:nvPicPr>
      <xdr:blipFill>
        <a:blip xmlns:r="http://schemas.openxmlformats.org/officeDocument/2006/relationships" r:embed="rId4"/>
        <a:stretch>
          <a:fillRect/>
        </a:stretch>
      </xdr:blipFill>
      <xdr:spPr bwMode="auto">
        <a:xfrm>
          <a:off x="4185285" y="51587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26</xdr:row>
      <xdr:rowOff>9525</xdr:rowOff>
    </xdr:from>
    <xdr:ext cx="123825" cy="123825"/>
    <xdr:pic>
      <xdr:nvPicPr>
        <xdr:cNvPr id="35" name="BExZXVFJ4DY4I24AARDT4AMP6EN1" descr="TXSMH2MTH86CYKA26740RQPUC" hidden="1">
          <a:extLst>
            <a:ext uri="{FF2B5EF4-FFF2-40B4-BE49-F238E27FC236}">
              <a16:creationId xmlns:a16="http://schemas.microsoft.com/office/drawing/2014/main" id="{2775ABCF-F08B-48DF-A769-07DECF7E52D9}"/>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985385"/>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25</xdr:row>
      <xdr:rowOff>0</xdr:rowOff>
    </xdr:from>
    <xdr:ext cx="123825" cy="123825"/>
    <xdr:pic>
      <xdr:nvPicPr>
        <xdr:cNvPr id="36" name="BExOCUIOFQWUGTBU5ESTW3EYEP5C" descr="9BNF49V0R6VVYPHEVMJ3ABDQZ" hidden="1">
          <a:extLst>
            <a:ext uri="{FF2B5EF4-FFF2-40B4-BE49-F238E27FC236}">
              <a16:creationId xmlns:a16="http://schemas.microsoft.com/office/drawing/2014/main" id="{2016CCD6-0592-423D-8987-7FA64D25D965}"/>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7929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24</xdr:row>
      <xdr:rowOff>0</xdr:rowOff>
    </xdr:from>
    <xdr:ext cx="123825" cy="123825"/>
    <xdr:pic>
      <xdr:nvPicPr>
        <xdr:cNvPr id="37" name="BExU65O9OE4B4MQ2A3OYH13M8BZJ" descr="3INNIMMPDBB0JF37L81M6ID21" hidden="1">
          <a:extLst>
            <a:ext uri="{FF2B5EF4-FFF2-40B4-BE49-F238E27FC236}">
              <a16:creationId xmlns:a16="http://schemas.microsoft.com/office/drawing/2014/main" id="{C4F79CCB-90DC-437F-BF07-571D8643BB29}"/>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6101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23</xdr:row>
      <xdr:rowOff>0</xdr:rowOff>
    </xdr:from>
    <xdr:ext cx="123825" cy="123825"/>
    <xdr:pic>
      <xdr:nvPicPr>
        <xdr:cNvPr id="38" name="BExOPRCR0UW7TKXSV5WDTL348FGL" descr="S9JM17GP1802LHN4GT14BJYIC" hidden="1">
          <a:extLst>
            <a:ext uri="{FF2B5EF4-FFF2-40B4-BE49-F238E27FC236}">
              <a16:creationId xmlns:a16="http://schemas.microsoft.com/office/drawing/2014/main" id="{7B9DB286-149E-4FAE-B386-7EEBC9A4526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4272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22</xdr:row>
      <xdr:rowOff>0</xdr:rowOff>
    </xdr:from>
    <xdr:ext cx="123825" cy="123825"/>
    <xdr:pic>
      <xdr:nvPicPr>
        <xdr:cNvPr id="39" name="BEx5OESAY2W8SEGI3TSB65EHJ04B" descr="9CN2Y88X8WYV1HWZG1QILY9BK" hidden="1">
          <a:extLst>
            <a:ext uri="{FF2B5EF4-FFF2-40B4-BE49-F238E27FC236}">
              <a16:creationId xmlns:a16="http://schemas.microsoft.com/office/drawing/2014/main" id="{298710C4-0B62-4DDE-8F6B-09FA2C486354}"/>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2443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21</xdr:row>
      <xdr:rowOff>0</xdr:rowOff>
    </xdr:from>
    <xdr:ext cx="123825" cy="123825"/>
    <xdr:pic>
      <xdr:nvPicPr>
        <xdr:cNvPr id="40" name="BExGMWEQ2BYRY9BAO5T1X850MJN1" descr="AZ9ST0XDIOP50HSUFO5V31BR0" hidden="1">
          <a:extLst>
            <a:ext uri="{FF2B5EF4-FFF2-40B4-BE49-F238E27FC236}">
              <a16:creationId xmlns:a16="http://schemas.microsoft.com/office/drawing/2014/main" id="{F47EA602-3DA7-4DFF-95B2-CA2F2605564B}"/>
            </a:ext>
          </a:extLst>
        </xdr:cNvPr>
        <xdr:cNvPicPr>
          <a:picLocks noChangeAspect="1" noChangeArrowheads="1"/>
        </xdr:cNvPicPr>
      </xdr:nvPicPr>
      <xdr:blipFill>
        <a:blip xmlns:r="http://schemas.openxmlformats.org/officeDocument/2006/relationships" r:embed="rId4"/>
        <a:stretch>
          <a:fillRect/>
        </a:stretch>
      </xdr:blipFill>
      <xdr:spPr bwMode="auto">
        <a:xfrm>
          <a:off x="4185285" y="4061460"/>
          <a:ext cx="123825" cy="123825"/>
        </a:xfrm>
        <a:prstGeom prst="rect">
          <a:avLst/>
        </a:prstGeom>
        <a:noFill/>
        <a:ln w="9525" cap="flat" cmpd="sng" algn="ctr">
          <a:noFill/>
          <a:prstDash val="solid"/>
          <a:miter lim="800000"/>
          <a:headEnd type="none" w="med" len="med"/>
          <a:tailEnd type="none" w="med" len="med"/>
        </a:ln>
        <a:effectLst/>
      </xdr:spPr>
    </xdr:pic>
    <xdr:clientData/>
  </xdr:oneCellAnchor>
  <xdr:twoCellAnchor editAs="oneCell">
    <xdr:from>
      <xdr:col>5</xdr:col>
      <xdr:colOff>19050</xdr:colOff>
      <xdr:row>19</xdr:row>
      <xdr:rowOff>9525</xdr:rowOff>
    </xdr:from>
    <xdr:to>
      <xdr:col>5</xdr:col>
      <xdr:colOff>56515</xdr:colOff>
      <xdr:row>19</xdr:row>
      <xdr:rowOff>58420</xdr:rowOff>
    </xdr:to>
    <xdr:pic>
      <xdr:nvPicPr>
        <xdr:cNvPr id="41" name="BEx3KKA855SEZOJ2GH5IHSKQCEYN">
          <a:extLst>
            <a:ext uri="{FF2B5EF4-FFF2-40B4-BE49-F238E27FC236}">
              <a16:creationId xmlns:a16="http://schemas.microsoft.com/office/drawing/2014/main" id="{4B7A3F92-C5FC-48B3-AD82-E749F4DDC5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56710" y="3499485"/>
          <a:ext cx="41275" cy="46990"/>
        </a:xfrm>
        <a:prstGeom prst="rect">
          <a:avLst/>
        </a:prstGeom>
      </xdr:spPr>
    </xdr:pic>
    <xdr:clientData fPrintsWithSheet="0"/>
  </xdr:twoCellAnchor>
  <xdr:twoCellAnchor editAs="oneCell">
    <xdr:from>
      <xdr:col>5</xdr:col>
      <xdr:colOff>19050</xdr:colOff>
      <xdr:row>19</xdr:row>
      <xdr:rowOff>85725</xdr:rowOff>
    </xdr:from>
    <xdr:to>
      <xdr:col>5</xdr:col>
      <xdr:colOff>56515</xdr:colOff>
      <xdr:row>19</xdr:row>
      <xdr:rowOff>134620</xdr:rowOff>
    </xdr:to>
    <xdr:pic>
      <xdr:nvPicPr>
        <xdr:cNvPr id="42" name="BExB47IXQQ5ENS77BE0XFJTSW4T2">
          <a:extLst>
            <a:ext uri="{FF2B5EF4-FFF2-40B4-BE49-F238E27FC236}">
              <a16:creationId xmlns:a16="http://schemas.microsoft.com/office/drawing/2014/main" id="{EFD80177-6544-46BA-A983-DADD41F915F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56710" y="3575685"/>
          <a:ext cx="41275" cy="46990"/>
        </a:xfrm>
        <a:prstGeom prst="rect">
          <a:avLst/>
        </a:prstGeom>
      </xdr:spPr>
    </xdr:pic>
    <xdr:clientData/>
  </xdr:twoCellAnchor>
  <xdr:twoCellAnchor editAs="oneCell">
    <xdr:from>
      <xdr:col>6</xdr:col>
      <xdr:colOff>19050</xdr:colOff>
      <xdr:row>19</xdr:row>
      <xdr:rowOff>9525</xdr:rowOff>
    </xdr:from>
    <xdr:to>
      <xdr:col>6</xdr:col>
      <xdr:colOff>56515</xdr:colOff>
      <xdr:row>19</xdr:row>
      <xdr:rowOff>58420</xdr:rowOff>
    </xdr:to>
    <xdr:pic>
      <xdr:nvPicPr>
        <xdr:cNvPr id="43" name="BExQ3EECT279J2YOKRRKJSK2ENHQ">
          <a:extLst>
            <a:ext uri="{FF2B5EF4-FFF2-40B4-BE49-F238E27FC236}">
              <a16:creationId xmlns:a16="http://schemas.microsoft.com/office/drawing/2014/main" id="{92FE57FD-C5C0-4951-A6A6-696853696A3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6310" y="3499485"/>
          <a:ext cx="41275" cy="46990"/>
        </a:xfrm>
        <a:prstGeom prst="rect">
          <a:avLst/>
        </a:prstGeom>
      </xdr:spPr>
    </xdr:pic>
    <xdr:clientData fPrintsWithSheet="0"/>
  </xdr:twoCellAnchor>
  <xdr:twoCellAnchor editAs="oneCell">
    <xdr:from>
      <xdr:col>6</xdr:col>
      <xdr:colOff>19050</xdr:colOff>
      <xdr:row>19</xdr:row>
      <xdr:rowOff>85725</xdr:rowOff>
    </xdr:from>
    <xdr:to>
      <xdr:col>6</xdr:col>
      <xdr:colOff>56515</xdr:colOff>
      <xdr:row>19</xdr:row>
      <xdr:rowOff>134620</xdr:rowOff>
    </xdr:to>
    <xdr:pic>
      <xdr:nvPicPr>
        <xdr:cNvPr id="44" name="BExB6W11F02E3R7ZLWJPOUTWN2FG">
          <a:extLst>
            <a:ext uri="{FF2B5EF4-FFF2-40B4-BE49-F238E27FC236}">
              <a16:creationId xmlns:a16="http://schemas.microsoft.com/office/drawing/2014/main" id="{23250C30-E992-4DE3-BFB3-987410346A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6310" y="3575685"/>
          <a:ext cx="41275" cy="46990"/>
        </a:xfrm>
        <a:prstGeom prst="rect">
          <a:avLst/>
        </a:prstGeom>
      </xdr:spPr>
    </xdr:pic>
    <xdr:clientData/>
  </xdr:twoCellAnchor>
  <xdr:twoCellAnchor editAs="oneCell">
    <xdr:from>
      <xdr:col>7</xdr:col>
      <xdr:colOff>25400</xdr:colOff>
      <xdr:row>19</xdr:row>
      <xdr:rowOff>9525</xdr:rowOff>
    </xdr:from>
    <xdr:to>
      <xdr:col>7</xdr:col>
      <xdr:colOff>95250</xdr:colOff>
      <xdr:row>19</xdr:row>
      <xdr:rowOff>58420</xdr:rowOff>
    </xdr:to>
    <xdr:pic>
      <xdr:nvPicPr>
        <xdr:cNvPr id="45" name="BEx00SBQ56JIQDMFGSG37I74MNJ4">
          <a:extLst>
            <a:ext uri="{FF2B5EF4-FFF2-40B4-BE49-F238E27FC236}">
              <a16:creationId xmlns:a16="http://schemas.microsoft.com/office/drawing/2014/main" id="{740BE7EF-0BFD-445F-97B7-C28D47E0EE0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82260" y="3499485"/>
          <a:ext cx="66040" cy="46990"/>
        </a:xfrm>
        <a:prstGeom prst="rect">
          <a:avLst/>
        </a:prstGeom>
      </xdr:spPr>
    </xdr:pic>
    <xdr:clientData fPrintsWithSheet="0"/>
  </xdr:twoCellAnchor>
  <xdr:twoCellAnchor editAs="oneCell">
    <xdr:from>
      <xdr:col>7</xdr:col>
      <xdr:colOff>25400</xdr:colOff>
      <xdr:row>19</xdr:row>
      <xdr:rowOff>85725</xdr:rowOff>
    </xdr:from>
    <xdr:to>
      <xdr:col>7</xdr:col>
      <xdr:colOff>95250</xdr:colOff>
      <xdr:row>19</xdr:row>
      <xdr:rowOff>134620</xdr:rowOff>
    </xdr:to>
    <xdr:pic>
      <xdr:nvPicPr>
        <xdr:cNvPr id="46" name="BExKGHPQDPQSML8FZWOOB11TBOAH">
          <a:extLst>
            <a:ext uri="{FF2B5EF4-FFF2-40B4-BE49-F238E27FC236}">
              <a16:creationId xmlns:a16="http://schemas.microsoft.com/office/drawing/2014/main" id="{371EB513-0425-47E6-A0A6-3465AAEE61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82260" y="3575685"/>
          <a:ext cx="66040" cy="46990"/>
        </a:xfrm>
        <a:prstGeom prst="rect">
          <a:avLst/>
        </a:prstGeom>
      </xdr:spPr>
    </xdr:pic>
    <xdr:clientData/>
  </xdr:twoCellAnchor>
  <xdr:twoCellAnchor editAs="oneCell">
    <xdr:from>
      <xdr:col>8</xdr:col>
      <xdr:colOff>25400</xdr:colOff>
      <xdr:row>19</xdr:row>
      <xdr:rowOff>9525</xdr:rowOff>
    </xdr:from>
    <xdr:to>
      <xdr:col>8</xdr:col>
      <xdr:colOff>95250</xdr:colOff>
      <xdr:row>19</xdr:row>
      <xdr:rowOff>58420</xdr:rowOff>
    </xdr:to>
    <xdr:pic>
      <xdr:nvPicPr>
        <xdr:cNvPr id="47" name="BEx1L885EJ4QYWPHLZLHUQFTPBMI">
          <a:extLst>
            <a:ext uri="{FF2B5EF4-FFF2-40B4-BE49-F238E27FC236}">
              <a16:creationId xmlns:a16="http://schemas.microsoft.com/office/drawing/2014/main" id="{434B03B3-E0E8-4337-8B3E-528F244865D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07100" y="3499485"/>
          <a:ext cx="66040" cy="46990"/>
        </a:xfrm>
        <a:prstGeom prst="rect">
          <a:avLst/>
        </a:prstGeom>
      </xdr:spPr>
    </xdr:pic>
    <xdr:clientData fPrintsWithSheet="0"/>
  </xdr:twoCellAnchor>
  <xdr:twoCellAnchor editAs="oneCell">
    <xdr:from>
      <xdr:col>8</xdr:col>
      <xdr:colOff>25400</xdr:colOff>
      <xdr:row>19</xdr:row>
      <xdr:rowOff>85725</xdr:rowOff>
    </xdr:from>
    <xdr:to>
      <xdr:col>8</xdr:col>
      <xdr:colOff>95250</xdr:colOff>
      <xdr:row>19</xdr:row>
      <xdr:rowOff>134620</xdr:rowOff>
    </xdr:to>
    <xdr:pic>
      <xdr:nvPicPr>
        <xdr:cNvPr id="48" name="BEx3ULF9C7AH45I5IF7G55QQLOCK">
          <a:extLst>
            <a:ext uri="{FF2B5EF4-FFF2-40B4-BE49-F238E27FC236}">
              <a16:creationId xmlns:a16="http://schemas.microsoft.com/office/drawing/2014/main" id="{7525FB2F-613F-4259-B9E2-C58E6176426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07100" y="3575685"/>
          <a:ext cx="66040" cy="46990"/>
        </a:xfrm>
        <a:prstGeom prst="rect">
          <a:avLst/>
        </a:prstGeom>
      </xdr:spPr>
    </xdr:pic>
    <xdr:clientData/>
  </xdr:twoCellAnchor>
  <xdr:twoCellAnchor editAs="oneCell">
    <xdr:from>
      <xdr:col>9</xdr:col>
      <xdr:colOff>22225</xdr:colOff>
      <xdr:row>19</xdr:row>
      <xdr:rowOff>9525</xdr:rowOff>
    </xdr:from>
    <xdr:to>
      <xdr:col>9</xdr:col>
      <xdr:colOff>73025</xdr:colOff>
      <xdr:row>19</xdr:row>
      <xdr:rowOff>58420</xdr:rowOff>
    </xdr:to>
    <xdr:pic>
      <xdr:nvPicPr>
        <xdr:cNvPr id="49" name="BEx9E5RZ0XZ8AKV3PKFX9WWT71M4">
          <a:extLst>
            <a:ext uri="{FF2B5EF4-FFF2-40B4-BE49-F238E27FC236}">
              <a16:creationId xmlns:a16="http://schemas.microsoft.com/office/drawing/2014/main" id="{C6AD8276-F25C-4510-97E1-CA427D87ED4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28765" y="3499485"/>
          <a:ext cx="54610" cy="46990"/>
        </a:xfrm>
        <a:prstGeom prst="rect">
          <a:avLst/>
        </a:prstGeom>
      </xdr:spPr>
    </xdr:pic>
    <xdr:clientData fPrintsWithSheet="0"/>
  </xdr:twoCellAnchor>
  <xdr:twoCellAnchor editAs="oneCell">
    <xdr:from>
      <xdr:col>9</xdr:col>
      <xdr:colOff>22225</xdr:colOff>
      <xdr:row>19</xdr:row>
      <xdr:rowOff>85725</xdr:rowOff>
    </xdr:from>
    <xdr:to>
      <xdr:col>9</xdr:col>
      <xdr:colOff>73025</xdr:colOff>
      <xdr:row>19</xdr:row>
      <xdr:rowOff>134620</xdr:rowOff>
    </xdr:to>
    <xdr:pic>
      <xdr:nvPicPr>
        <xdr:cNvPr id="50" name="BExKV6OLCSNFVE33TL8NJZ1XGE1L">
          <a:extLst>
            <a:ext uri="{FF2B5EF4-FFF2-40B4-BE49-F238E27FC236}">
              <a16:creationId xmlns:a16="http://schemas.microsoft.com/office/drawing/2014/main" id="{6346CB81-90C4-4BEF-B927-56399ED6A6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28765" y="3575685"/>
          <a:ext cx="54610" cy="46990"/>
        </a:xfrm>
        <a:prstGeom prst="rect">
          <a:avLst/>
        </a:prstGeom>
      </xdr:spPr>
    </xdr:pic>
    <xdr:clientData/>
  </xdr:twoCellAnchor>
  <xdr:oneCellAnchor>
    <xdr:from>
      <xdr:col>5</xdr:col>
      <xdr:colOff>19050</xdr:colOff>
      <xdr:row>44</xdr:row>
      <xdr:rowOff>9525</xdr:rowOff>
    </xdr:from>
    <xdr:ext cx="47625" cy="47625"/>
    <xdr:pic>
      <xdr:nvPicPr>
        <xdr:cNvPr id="51" name="BExMO7VFCN4EL59982UR4AJ25JNJ" descr="XX6TINEJADZGKR0CTM7ZRT0RA" hidden="1">
          <a:extLst>
            <a:ext uri="{FF2B5EF4-FFF2-40B4-BE49-F238E27FC236}">
              <a16:creationId xmlns:a16="http://schemas.microsoft.com/office/drawing/2014/main" id="{5273CB4E-876A-4F71-813F-6C1E120F113D}"/>
            </a:ext>
          </a:extLst>
        </xdr:cNvPr>
        <xdr:cNvPicPr>
          <a:picLocks noChangeAspect="1" noChangeArrowheads="1"/>
        </xdr:cNvPicPr>
      </xdr:nvPicPr>
      <xdr:blipFill>
        <a:blip xmlns:r="http://schemas.openxmlformats.org/officeDocument/2006/relationships" r:embed="rId1"/>
        <a:stretch>
          <a:fillRect/>
        </a:stretch>
      </xdr:blipFill>
      <xdr:spPr bwMode="auto">
        <a:xfrm>
          <a:off x="41567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44</xdr:row>
      <xdr:rowOff>85725</xdr:rowOff>
    </xdr:from>
    <xdr:ext cx="47625" cy="47625"/>
    <xdr:pic>
      <xdr:nvPicPr>
        <xdr:cNvPr id="52" name="BExU3EX5JJCXCII4YKUJBFBGIJR2" descr="OF5ZI9PI5WH36VPANJ2DYLNMI" hidden="1">
          <a:extLst>
            <a:ext uri="{FF2B5EF4-FFF2-40B4-BE49-F238E27FC236}">
              <a16:creationId xmlns:a16="http://schemas.microsoft.com/office/drawing/2014/main" id="{1CE934AF-45B5-447D-9F3B-4738C08373E2}"/>
            </a:ext>
          </a:extLst>
        </xdr:cNvPr>
        <xdr:cNvPicPr>
          <a:picLocks noChangeAspect="1" noChangeArrowheads="1"/>
        </xdr:cNvPicPr>
      </xdr:nvPicPr>
      <xdr:blipFill>
        <a:blip xmlns:r="http://schemas.openxmlformats.org/officeDocument/2006/relationships" r:embed="rId2"/>
        <a:stretch>
          <a:fillRect/>
        </a:stretch>
      </xdr:blipFill>
      <xdr:spPr bwMode="auto">
        <a:xfrm>
          <a:off x="4156710"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44</xdr:row>
      <xdr:rowOff>9525</xdr:rowOff>
    </xdr:from>
    <xdr:ext cx="47625" cy="47625"/>
    <xdr:pic>
      <xdr:nvPicPr>
        <xdr:cNvPr id="53" name="BEx1KD7H6UB1VYCJ7O61P562EIUY" descr="IQGV9140X0K0UPBL8OGU3I44J" hidden="1">
          <a:extLst>
            <a:ext uri="{FF2B5EF4-FFF2-40B4-BE49-F238E27FC236}">
              <a16:creationId xmlns:a16="http://schemas.microsoft.com/office/drawing/2014/main" id="{3A6C6084-D12D-4359-B5FC-30B4A942B570}"/>
            </a:ext>
          </a:extLst>
        </xdr:cNvPr>
        <xdr:cNvPicPr>
          <a:picLocks noChangeAspect="1" noChangeArrowheads="1"/>
        </xdr:cNvPicPr>
      </xdr:nvPicPr>
      <xdr:blipFill>
        <a:blip xmlns:r="http://schemas.openxmlformats.org/officeDocument/2006/relationships" r:embed="rId1"/>
        <a:stretch>
          <a:fillRect/>
        </a:stretch>
      </xdr:blipFill>
      <xdr:spPr bwMode="auto">
        <a:xfrm>
          <a:off x="47663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44</xdr:row>
      <xdr:rowOff>85725</xdr:rowOff>
    </xdr:from>
    <xdr:ext cx="47625" cy="47625"/>
    <xdr:pic>
      <xdr:nvPicPr>
        <xdr:cNvPr id="54" name="BEx5BJQWS6YWHH4ZMSUAMD641V6Y" descr="ZTMFMXCIQSECDX38ALEFHUB00" hidden="1">
          <a:extLst>
            <a:ext uri="{FF2B5EF4-FFF2-40B4-BE49-F238E27FC236}">
              <a16:creationId xmlns:a16="http://schemas.microsoft.com/office/drawing/2014/main" id="{A06DBAAC-CE7F-438D-B3C3-FCEBF2EE4B66}"/>
            </a:ext>
          </a:extLst>
        </xdr:cNvPr>
        <xdr:cNvPicPr>
          <a:picLocks noChangeAspect="1" noChangeArrowheads="1"/>
        </xdr:cNvPicPr>
      </xdr:nvPicPr>
      <xdr:blipFill>
        <a:blip xmlns:r="http://schemas.openxmlformats.org/officeDocument/2006/relationships" r:embed="rId2"/>
        <a:stretch>
          <a:fillRect/>
        </a:stretch>
      </xdr:blipFill>
      <xdr:spPr bwMode="auto">
        <a:xfrm>
          <a:off x="4766310" y="835342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7</xdr:col>
      <xdr:colOff>19050</xdr:colOff>
      <xdr:row>44</xdr:row>
      <xdr:rowOff>9525</xdr:rowOff>
    </xdr:from>
    <xdr:ext cx="47625" cy="47625"/>
    <xdr:pic>
      <xdr:nvPicPr>
        <xdr:cNvPr id="55" name="BExVTO5Q8G2M7BPL4B2584LQS0R0" descr="OB6Q8NA4LZFE4GM9Y3V56BPMQ" hidden="1">
          <a:extLst>
            <a:ext uri="{FF2B5EF4-FFF2-40B4-BE49-F238E27FC236}">
              <a16:creationId xmlns:a16="http://schemas.microsoft.com/office/drawing/2014/main" id="{50D75550-ACF3-4CB2-9FBF-BE1127AE5936}"/>
            </a:ext>
          </a:extLst>
        </xdr:cNvPr>
        <xdr:cNvPicPr>
          <a:picLocks noChangeAspect="1" noChangeArrowheads="1"/>
        </xdr:cNvPicPr>
      </xdr:nvPicPr>
      <xdr:blipFill>
        <a:blip xmlns:r="http://schemas.openxmlformats.org/officeDocument/2006/relationships" r:embed="rId1"/>
        <a:stretch>
          <a:fillRect/>
        </a:stretch>
      </xdr:blipFill>
      <xdr:spPr bwMode="auto">
        <a:xfrm>
          <a:off x="53759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44</xdr:row>
      <xdr:rowOff>85725</xdr:rowOff>
    </xdr:from>
    <xdr:ext cx="47625" cy="47625"/>
    <xdr:pic>
      <xdr:nvPicPr>
        <xdr:cNvPr id="56" name="BExIFSCLN1G86X78PFLTSMRP0US5" descr="9JK4SPV4DG7VTCZIILWHXQU5J" hidden="1">
          <a:extLst>
            <a:ext uri="{FF2B5EF4-FFF2-40B4-BE49-F238E27FC236}">
              <a16:creationId xmlns:a16="http://schemas.microsoft.com/office/drawing/2014/main" id="{3F810C2E-EC9A-4857-ACE1-3272499AD5A9}"/>
            </a:ext>
          </a:extLst>
        </xdr:cNvPr>
        <xdr:cNvPicPr>
          <a:picLocks noChangeAspect="1" noChangeArrowheads="1"/>
        </xdr:cNvPicPr>
      </xdr:nvPicPr>
      <xdr:blipFill>
        <a:blip xmlns:r="http://schemas.openxmlformats.org/officeDocument/2006/relationships" r:embed="rId2"/>
        <a:stretch>
          <a:fillRect/>
        </a:stretch>
      </xdr:blipFill>
      <xdr:spPr bwMode="auto">
        <a:xfrm>
          <a:off x="5375910"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44</xdr:row>
      <xdr:rowOff>9525</xdr:rowOff>
    </xdr:from>
    <xdr:ext cx="47625" cy="47625"/>
    <xdr:pic>
      <xdr:nvPicPr>
        <xdr:cNvPr id="57" name="BEx1I152WN2D3A85O2XN0DGXCWHN" descr="KHBZFMANRA4UMJR1AB4M5NJNT" hidden="1">
          <a:extLst>
            <a:ext uri="{FF2B5EF4-FFF2-40B4-BE49-F238E27FC236}">
              <a16:creationId xmlns:a16="http://schemas.microsoft.com/office/drawing/2014/main" id="{A5D02229-E129-4A1E-BCF8-E606D4ACB80F}"/>
            </a:ext>
          </a:extLst>
        </xdr:cNvPr>
        <xdr:cNvPicPr>
          <a:picLocks noChangeAspect="1" noChangeArrowheads="1"/>
        </xdr:cNvPicPr>
      </xdr:nvPicPr>
      <xdr:blipFill>
        <a:blip xmlns:r="http://schemas.openxmlformats.org/officeDocument/2006/relationships" r:embed="rId1"/>
        <a:stretch>
          <a:fillRect/>
        </a:stretch>
      </xdr:blipFill>
      <xdr:spPr bwMode="auto">
        <a:xfrm>
          <a:off x="41567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44</xdr:row>
      <xdr:rowOff>85725</xdr:rowOff>
    </xdr:from>
    <xdr:ext cx="47625" cy="47625"/>
    <xdr:pic>
      <xdr:nvPicPr>
        <xdr:cNvPr id="58" name="BExW9676P0SKCVKK25QCGHPA3PAD" descr="9A4PWZ20RMSRF0PNECCDM75CA" hidden="1">
          <a:extLst>
            <a:ext uri="{FF2B5EF4-FFF2-40B4-BE49-F238E27FC236}">
              <a16:creationId xmlns:a16="http://schemas.microsoft.com/office/drawing/2014/main" id="{71DE882D-0D50-409F-B137-C2D24F4FDF71}"/>
            </a:ext>
          </a:extLst>
        </xdr:cNvPr>
        <xdr:cNvPicPr>
          <a:picLocks noChangeAspect="1" noChangeArrowheads="1"/>
        </xdr:cNvPicPr>
      </xdr:nvPicPr>
      <xdr:blipFill>
        <a:blip xmlns:r="http://schemas.openxmlformats.org/officeDocument/2006/relationships" r:embed="rId2"/>
        <a:stretch>
          <a:fillRect/>
        </a:stretch>
      </xdr:blipFill>
      <xdr:spPr bwMode="auto">
        <a:xfrm>
          <a:off x="4156710"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28575</xdr:colOff>
      <xdr:row>46</xdr:row>
      <xdr:rowOff>0</xdr:rowOff>
    </xdr:from>
    <xdr:ext cx="123825" cy="123825"/>
    <xdr:pic>
      <xdr:nvPicPr>
        <xdr:cNvPr id="59" name="BExW253QPOZK9KW8BJC3LBXGCG2N" descr="Y5HX37BEUWSN1NEFJKZJXI3SX" hidden="1">
          <a:extLst>
            <a:ext uri="{FF2B5EF4-FFF2-40B4-BE49-F238E27FC236}">
              <a16:creationId xmlns:a16="http://schemas.microsoft.com/office/drawing/2014/main" id="{37F8F289-8D66-4E68-A4FC-E078F000CDCF}"/>
            </a:ext>
          </a:extLst>
        </xdr:cNvPr>
        <xdr:cNvPicPr>
          <a:picLocks noChangeAspect="1" noChangeArrowheads="1"/>
        </xdr:cNvPicPr>
      </xdr:nvPicPr>
      <xdr:blipFill>
        <a:blip xmlns:r="http://schemas.openxmlformats.org/officeDocument/2006/relationships" r:embed="rId3"/>
        <a:stretch>
          <a:fillRect/>
        </a:stretch>
      </xdr:blipFill>
      <xdr:spPr bwMode="auto">
        <a:xfrm>
          <a:off x="4166235" y="88392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44</xdr:row>
      <xdr:rowOff>9525</xdr:rowOff>
    </xdr:from>
    <xdr:ext cx="47625" cy="47625"/>
    <xdr:pic>
      <xdr:nvPicPr>
        <xdr:cNvPr id="60" name="BExS5CPQ8P8JOQPK7ANNKHLSGOKU" hidden="1">
          <a:extLst>
            <a:ext uri="{FF2B5EF4-FFF2-40B4-BE49-F238E27FC236}">
              <a16:creationId xmlns:a16="http://schemas.microsoft.com/office/drawing/2014/main" id="{7A13D270-788B-42AF-A52D-63B8BC54A026}"/>
            </a:ext>
          </a:extLst>
        </xdr:cNvPr>
        <xdr:cNvPicPr>
          <a:picLocks noChangeAspect="1" noChangeArrowheads="1"/>
        </xdr:cNvPicPr>
      </xdr:nvPicPr>
      <xdr:blipFill>
        <a:blip xmlns:r="http://schemas.openxmlformats.org/officeDocument/2006/relationships" r:embed="rId1"/>
        <a:stretch>
          <a:fillRect/>
        </a:stretch>
      </xdr:blipFill>
      <xdr:spPr bwMode="auto">
        <a:xfrm>
          <a:off x="41567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44</xdr:row>
      <xdr:rowOff>85725</xdr:rowOff>
    </xdr:from>
    <xdr:ext cx="47625" cy="47625"/>
    <xdr:pic>
      <xdr:nvPicPr>
        <xdr:cNvPr id="61" name="BExMM0AVUAIRNJLXB1FW8R0YB4ZZ" hidden="1">
          <a:extLst>
            <a:ext uri="{FF2B5EF4-FFF2-40B4-BE49-F238E27FC236}">
              <a16:creationId xmlns:a16="http://schemas.microsoft.com/office/drawing/2014/main" id="{DDB8EEA9-6D6D-4A64-BCE0-FA3481F48A6D}"/>
            </a:ext>
          </a:extLst>
        </xdr:cNvPr>
        <xdr:cNvPicPr>
          <a:picLocks noChangeAspect="1" noChangeArrowheads="1"/>
        </xdr:cNvPicPr>
      </xdr:nvPicPr>
      <xdr:blipFill>
        <a:blip xmlns:r="http://schemas.openxmlformats.org/officeDocument/2006/relationships" r:embed="rId2"/>
        <a:stretch>
          <a:fillRect/>
        </a:stretch>
      </xdr:blipFill>
      <xdr:spPr bwMode="auto">
        <a:xfrm>
          <a:off x="4156710" y="835342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44</xdr:row>
      <xdr:rowOff>9525</xdr:rowOff>
    </xdr:from>
    <xdr:ext cx="47625" cy="47625"/>
    <xdr:pic>
      <xdr:nvPicPr>
        <xdr:cNvPr id="62" name="BExXZ7Y09CBS0XA7IPB3IRJ8RJM4" hidden="1">
          <a:extLst>
            <a:ext uri="{FF2B5EF4-FFF2-40B4-BE49-F238E27FC236}">
              <a16:creationId xmlns:a16="http://schemas.microsoft.com/office/drawing/2014/main" id="{7D395F54-10C5-485C-924A-7285525D9B38}"/>
            </a:ext>
          </a:extLst>
        </xdr:cNvPr>
        <xdr:cNvPicPr>
          <a:picLocks noChangeAspect="1" noChangeArrowheads="1"/>
        </xdr:cNvPicPr>
      </xdr:nvPicPr>
      <xdr:blipFill>
        <a:blip xmlns:r="http://schemas.openxmlformats.org/officeDocument/2006/relationships" r:embed="rId1"/>
        <a:stretch>
          <a:fillRect/>
        </a:stretch>
      </xdr:blipFill>
      <xdr:spPr bwMode="auto">
        <a:xfrm>
          <a:off x="41567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44</xdr:row>
      <xdr:rowOff>85725</xdr:rowOff>
    </xdr:from>
    <xdr:ext cx="47625" cy="47625"/>
    <xdr:pic>
      <xdr:nvPicPr>
        <xdr:cNvPr id="63" name="BExQ7SXS9VUG7P6CACU2J7R2SGIZ" hidden="1">
          <a:extLst>
            <a:ext uri="{FF2B5EF4-FFF2-40B4-BE49-F238E27FC236}">
              <a16:creationId xmlns:a16="http://schemas.microsoft.com/office/drawing/2014/main" id="{67F2AB6E-C189-48E3-8878-5D15BE4A0A03}"/>
            </a:ext>
          </a:extLst>
        </xdr:cNvPr>
        <xdr:cNvPicPr>
          <a:picLocks noChangeAspect="1" noChangeArrowheads="1"/>
        </xdr:cNvPicPr>
      </xdr:nvPicPr>
      <xdr:blipFill>
        <a:blip xmlns:r="http://schemas.openxmlformats.org/officeDocument/2006/relationships" r:embed="rId2"/>
        <a:stretch>
          <a:fillRect/>
        </a:stretch>
      </xdr:blipFill>
      <xdr:spPr bwMode="auto">
        <a:xfrm>
          <a:off x="4156710"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44</xdr:row>
      <xdr:rowOff>9525</xdr:rowOff>
    </xdr:from>
    <xdr:ext cx="47625" cy="47625"/>
    <xdr:pic>
      <xdr:nvPicPr>
        <xdr:cNvPr id="64" name="BEx5AQZ4ETQ9LMY5EBWVH20Z7VXQ" hidden="1">
          <a:extLst>
            <a:ext uri="{FF2B5EF4-FFF2-40B4-BE49-F238E27FC236}">
              <a16:creationId xmlns:a16="http://schemas.microsoft.com/office/drawing/2014/main" id="{91CFA9DF-62D1-477D-AF1C-D0370D9C697B}"/>
            </a:ext>
          </a:extLst>
        </xdr:cNvPr>
        <xdr:cNvPicPr>
          <a:picLocks noChangeAspect="1" noChangeArrowheads="1"/>
        </xdr:cNvPicPr>
      </xdr:nvPicPr>
      <xdr:blipFill>
        <a:blip xmlns:r="http://schemas.openxmlformats.org/officeDocument/2006/relationships" r:embed="rId1"/>
        <a:stretch>
          <a:fillRect/>
        </a:stretch>
      </xdr:blipFill>
      <xdr:spPr bwMode="auto">
        <a:xfrm>
          <a:off x="4766310"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44</xdr:row>
      <xdr:rowOff>85725</xdr:rowOff>
    </xdr:from>
    <xdr:ext cx="47625" cy="47625"/>
    <xdr:pic>
      <xdr:nvPicPr>
        <xdr:cNvPr id="65" name="BExUBK0YZ5VYFY8TTITJGJU9S06A" hidden="1">
          <a:extLst>
            <a:ext uri="{FF2B5EF4-FFF2-40B4-BE49-F238E27FC236}">
              <a16:creationId xmlns:a16="http://schemas.microsoft.com/office/drawing/2014/main" id="{DF7781E1-779E-4778-B059-19FB87B37713}"/>
            </a:ext>
          </a:extLst>
        </xdr:cNvPr>
        <xdr:cNvPicPr>
          <a:picLocks noChangeAspect="1" noChangeArrowheads="1"/>
        </xdr:cNvPicPr>
      </xdr:nvPicPr>
      <xdr:blipFill>
        <a:blip xmlns:r="http://schemas.openxmlformats.org/officeDocument/2006/relationships" r:embed="rId2"/>
        <a:stretch>
          <a:fillRect/>
        </a:stretch>
      </xdr:blipFill>
      <xdr:spPr bwMode="auto">
        <a:xfrm>
          <a:off x="4766310"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44</xdr:row>
      <xdr:rowOff>9525</xdr:rowOff>
    </xdr:from>
    <xdr:ext cx="47625" cy="47625"/>
    <xdr:pic>
      <xdr:nvPicPr>
        <xdr:cNvPr id="66" name="BExUEZCSSJ7RN4J18I2NUIQR2FZS" hidden="1">
          <a:extLst>
            <a:ext uri="{FF2B5EF4-FFF2-40B4-BE49-F238E27FC236}">
              <a16:creationId xmlns:a16="http://schemas.microsoft.com/office/drawing/2014/main" id="{2AF39BE4-3770-4DF6-B5EB-28095FA07B0C}"/>
            </a:ext>
          </a:extLst>
        </xdr:cNvPr>
        <xdr:cNvPicPr>
          <a:picLocks noChangeAspect="1" noChangeArrowheads="1"/>
        </xdr:cNvPicPr>
      </xdr:nvPicPr>
      <xdr:blipFill>
        <a:blip xmlns:r="http://schemas.openxmlformats.org/officeDocument/2006/relationships" r:embed="rId1"/>
        <a:stretch>
          <a:fillRect/>
        </a:stretch>
      </xdr:blipFill>
      <xdr:spPr bwMode="auto">
        <a:xfrm>
          <a:off x="5385435" y="82772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44</xdr:row>
      <xdr:rowOff>85725</xdr:rowOff>
    </xdr:from>
    <xdr:ext cx="47625" cy="47625"/>
    <xdr:pic>
      <xdr:nvPicPr>
        <xdr:cNvPr id="67" name="BExS3JDQWF7U3F5JTEVOE16ASIYK" hidden="1">
          <a:extLst>
            <a:ext uri="{FF2B5EF4-FFF2-40B4-BE49-F238E27FC236}">
              <a16:creationId xmlns:a16="http://schemas.microsoft.com/office/drawing/2014/main" id="{549C0A93-527F-4402-A1AA-6574D783245A}"/>
            </a:ext>
          </a:extLst>
        </xdr:cNvPr>
        <xdr:cNvPicPr>
          <a:picLocks noChangeAspect="1" noChangeArrowheads="1"/>
        </xdr:cNvPicPr>
      </xdr:nvPicPr>
      <xdr:blipFill>
        <a:blip xmlns:r="http://schemas.openxmlformats.org/officeDocument/2006/relationships" r:embed="rId2"/>
        <a:stretch>
          <a:fillRect/>
        </a:stretch>
      </xdr:blipFill>
      <xdr:spPr bwMode="auto">
        <a:xfrm>
          <a:off x="5385435" y="835342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47625</xdr:colOff>
      <xdr:row>47</xdr:row>
      <xdr:rowOff>0</xdr:rowOff>
    </xdr:from>
    <xdr:ext cx="123825" cy="123825"/>
    <xdr:pic>
      <xdr:nvPicPr>
        <xdr:cNvPr id="68" name="BEx973S463FCQVJ7QDFBUIU0WJ3F" descr="ZQTVYL8DCSADVT0QMRXFLU0TR" hidden="1">
          <a:extLst>
            <a:ext uri="{FF2B5EF4-FFF2-40B4-BE49-F238E27FC236}">
              <a16:creationId xmlns:a16="http://schemas.microsoft.com/office/drawing/2014/main" id="{6A5EC5AE-6AF3-45BC-941A-1A6CB23AAFB2}"/>
            </a:ext>
          </a:extLst>
        </xdr:cNvPr>
        <xdr:cNvPicPr>
          <a:picLocks noChangeAspect="1" noChangeArrowheads="1"/>
        </xdr:cNvPicPr>
      </xdr:nvPicPr>
      <xdr:blipFill>
        <a:blip xmlns:r="http://schemas.openxmlformats.org/officeDocument/2006/relationships" r:embed="rId3"/>
        <a:stretch>
          <a:fillRect/>
        </a:stretch>
      </xdr:blipFill>
      <xdr:spPr bwMode="auto">
        <a:xfrm>
          <a:off x="4185285" y="90220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55</xdr:row>
      <xdr:rowOff>0</xdr:rowOff>
    </xdr:from>
    <xdr:ext cx="123825" cy="123825"/>
    <xdr:pic>
      <xdr:nvPicPr>
        <xdr:cNvPr id="69" name="BExRZO0PLWWMCLGRH7EH6UXYWGAJ" descr="9D4GQ34QB727H10MA3SSAR2R9" hidden="1">
          <a:extLst>
            <a:ext uri="{FF2B5EF4-FFF2-40B4-BE49-F238E27FC236}">
              <a16:creationId xmlns:a16="http://schemas.microsoft.com/office/drawing/2014/main" id="{3896B496-0108-4FF3-8E1C-787FFE1034EF}"/>
            </a:ext>
          </a:extLst>
        </xdr:cNvPr>
        <xdr:cNvPicPr>
          <a:picLocks noChangeAspect="1" noChangeArrowheads="1"/>
        </xdr:cNvPicPr>
      </xdr:nvPicPr>
      <xdr:blipFill>
        <a:blip xmlns:r="http://schemas.openxmlformats.org/officeDocument/2006/relationships" r:embed="rId4"/>
        <a:stretch>
          <a:fillRect/>
        </a:stretch>
      </xdr:blipFill>
      <xdr:spPr bwMode="auto">
        <a:xfrm>
          <a:off x="4223385" y="104851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56</xdr:row>
      <xdr:rowOff>0</xdr:rowOff>
    </xdr:from>
    <xdr:ext cx="123825" cy="123825"/>
    <xdr:pic>
      <xdr:nvPicPr>
        <xdr:cNvPr id="70" name="BExBDP6HNAAJUM39SE5G2C8BKNRQ" descr="1TM64TL2QIMYV7WYSV2VLGXY4" hidden="1">
          <a:extLst>
            <a:ext uri="{FF2B5EF4-FFF2-40B4-BE49-F238E27FC236}">
              <a16:creationId xmlns:a16="http://schemas.microsoft.com/office/drawing/2014/main" id="{73645E52-7EA2-4E6A-A908-3AB1D80D1B75}"/>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06680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57</xdr:row>
      <xdr:rowOff>0</xdr:rowOff>
    </xdr:from>
    <xdr:ext cx="123825" cy="123825"/>
    <xdr:pic>
      <xdr:nvPicPr>
        <xdr:cNvPr id="71" name="BExQEGJP61DL2NZY6LMBHBZ0J5YT" descr="D6ZNRZJ7EX4GZT9RO8LE0C905" hidden="1">
          <a:extLst>
            <a:ext uri="{FF2B5EF4-FFF2-40B4-BE49-F238E27FC236}">
              <a16:creationId xmlns:a16="http://schemas.microsoft.com/office/drawing/2014/main" id="{E4928052-6880-4431-92BB-042097F7E636}"/>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08508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58</xdr:row>
      <xdr:rowOff>0</xdr:rowOff>
    </xdr:from>
    <xdr:ext cx="123825" cy="123825"/>
    <xdr:pic>
      <xdr:nvPicPr>
        <xdr:cNvPr id="72" name="BExTY1BCS6HZIF6HI5491FGHDVAE" descr="MJ6976KI2UH1IE8M227DUYXMJ" hidden="1">
          <a:extLst>
            <a:ext uri="{FF2B5EF4-FFF2-40B4-BE49-F238E27FC236}">
              <a16:creationId xmlns:a16="http://schemas.microsoft.com/office/drawing/2014/main" id="{4A19C8D0-9E8C-4ADC-BB39-9E719AC23AB3}"/>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10337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46</xdr:row>
      <xdr:rowOff>0</xdr:rowOff>
    </xdr:from>
    <xdr:ext cx="123825" cy="123825"/>
    <xdr:pic>
      <xdr:nvPicPr>
        <xdr:cNvPr id="73" name="BEx5FXJGJOT93D0J2IRJ3985IUMI" hidden="1">
          <a:extLst>
            <a:ext uri="{FF2B5EF4-FFF2-40B4-BE49-F238E27FC236}">
              <a16:creationId xmlns:a16="http://schemas.microsoft.com/office/drawing/2014/main" id="{1DD8952E-AE73-42B9-9262-429BDAB3708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88392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45</xdr:row>
      <xdr:rowOff>0</xdr:rowOff>
    </xdr:from>
    <xdr:ext cx="123825" cy="123825"/>
    <xdr:pic>
      <xdr:nvPicPr>
        <xdr:cNvPr id="74" name="BEx3RTMHAR35NUAAK49TV6NU7EPA" descr="QFXLG4ZCXTRQSJYFCKJ58G9N8" hidden="1">
          <a:extLst>
            <a:ext uri="{FF2B5EF4-FFF2-40B4-BE49-F238E27FC236}">
              <a16:creationId xmlns:a16="http://schemas.microsoft.com/office/drawing/2014/main" id="{3D79A7EE-F74C-42B1-93F3-139703CF8D18}"/>
            </a:ext>
          </a:extLst>
        </xdr:cNvPr>
        <xdr:cNvPicPr>
          <a:picLocks noChangeAspect="1" noChangeArrowheads="1"/>
        </xdr:cNvPicPr>
      </xdr:nvPicPr>
      <xdr:blipFill>
        <a:blip xmlns:r="http://schemas.openxmlformats.org/officeDocument/2006/relationships" r:embed="rId3"/>
        <a:stretch>
          <a:fillRect/>
        </a:stretch>
      </xdr:blipFill>
      <xdr:spPr bwMode="auto">
        <a:xfrm>
          <a:off x="4147185" y="86563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48</xdr:row>
      <xdr:rowOff>0</xdr:rowOff>
    </xdr:from>
    <xdr:ext cx="123825" cy="123825"/>
    <xdr:pic>
      <xdr:nvPicPr>
        <xdr:cNvPr id="75" name="BExS8T38WLC2R738ZC7BDJQAKJAJ" descr="MRI962L5PB0E0YWXCIBN82VJH" hidden="1">
          <a:extLst>
            <a:ext uri="{FF2B5EF4-FFF2-40B4-BE49-F238E27FC236}">
              <a16:creationId xmlns:a16="http://schemas.microsoft.com/office/drawing/2014/main" id="{73565674-F1AD-4E54-9581-17D001C73A12}"/>
            </a:ext>
          </a:extLst>
        </xdr:cNvPr>
        <xdr:cNvPicPr>
          <a:picLocks noChangeAspect="1" noChangeArrowheads="1"/>
        </xdr:cNvPicPr>
      </xdr:nvPicPr>
      <xdr:blipFill>
        <a:blip xmlns:r="http://schemas.openxmlformats.org/officeDocument/2006/relationships" r:embed="rId4"/>
        <a:stretch>
          <a:fillRect/>
        </a:stretch>
      </xdr:blipFill>
      <xdr:spPr bwMode="auto">
        <a:xfrm>
          <a:off x="4223385" y="92049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46</xdr:row>
      <xdr:rowOff>0</xdr:rowOff>
    </xdr:from>
    <xdr:ext cx="123825" cy="123825"/>
    <xdr:pic>
      <xdr:nvPicPr>
        <xdr:cNvPr id="76" name="BEx5F64BJ6DCM4EJH81D5ZFNPZ0V" descr="7DJ9FILZD2YPS6X1JBP9E76TU" hidden="1">
          <a:extLst>
            <a:ext uri="{FF2B5EF4-FFF2-40B4-BE49-F238E27FC236}">
              <a16:creationId xmlns:a16="http://schemas.microsoft.com/office/drawing/2014/main" id="{16706C42-6CEE-403F-9731-7763D97851E9}"/>
            </a:ext>
          </a:extLst>
        </xdr:cNvPr>
        <xdr:cNvPicPr>
          <a:picLocks noChangeAspect="1" noChangeArrowheads="1"/>
        </xdr:cNvPicPr>
      </xdr:nvPicPr>
      <xdr:blipFill>
        <a:blip xmlns:r="http://schemas.openxmlformats.org/officeDocument/2006/relationships" r:embed="rId4"/>
        <a:stretch>
          <a:fillRect/>
        </a:stretch>
      </xdr:blipFill>
      <xdr:spPr bwMode="auto">
        <a:xfrm>
          <a:off x="4185285" y="88392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46</xdr:row>
      <xdr:rowOff>0</xdr:rowOff>
    </xdr:from>
    <xdr:ext cx="123825" cy="123825"/>
    <xdr:pic>
      <xdr:nvPicPr>
        <xdr:cNvPr id="77" name="BExQEXXHA3EEXR44LT6RKCDWM6ZT" hidden="1">
          <a:extLst>
            <a:ext uri="{FF2B5EF4-FFF2-40B4-BE49-F238E27FC236}">
              <a16:creationId xmlns:a16="http://schemas.microsoft.com/office/drawing/2014/main" id="{A5DD77B4-3C4F-487B-AFB4-059DD88127F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88392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50</xdr:row>
      <xdr:rowOff>0</xdr:rowOff>
    </xdr:from>
    <xdr:ext cx="123825" cy="123825"/>
    <xdr:pic>
      <xdr:nvPicPr>
        <xdr:cNvPr id="78" name="BEx1X6AMHV6ZK3UJB2BXIJTJHYJU" descr="OALR4L95ELQLZ1Y1LETHM1CS9" hidden="1">
          <a:extLst>
            <a:ext uri="{FF2B5EF4-FFF2-40B4-BE49-F238E27FC236}">
              <a16:creationId xmlns:a16="http://schemas.microsoft.com/office/drawing/2014/main" id="{83C1CB5F-E920-440B-8586-3C36F5B4B4CE}"/>
            </a:ext>
          </a:extLst>
        </xdr:cNvPr>
        <xdr:cNvPicPr>
          <a:picLocks noChangeAspect="1" noChangeArrowheads="1"/>
        </xdr:cNvPicPr>
      </xdr:nvPicPr>
      <xdr:blipFill>
        <a:blip xmlns:r="http://schemas.openxmlformats.org/officeDocument/2006/relationships" r:embed="rId3"/>
        <a:stretch>
          <a:fillRect/>
        </a:stretch>
      </xdr:blipFill>
      <xdr:spPr bwMode="auto">
        <a:xfrm>
          <a:off x="4223385" y="95707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45</xdr:row>
      <xdr:rowOff>0</xdr:rowOff>
    </xdr:from>
    <xdr:ext cx="123825" cy="123825"/>
    <xdr:pic>
      <xdr:nvPicPr>
        <xdr:cNvPr id="79" name="BExSDIVCE09QKG3CT52PHCS6ZJ09" descr="9F076L7EQCF2COMMGCQG6BQGU" hidden="1">
          <a:extLst>
            <a:ext uri="{FF2B5EF4-FFF2-40B4-BE49-F238E27FC236}">
              <a16:creationId xmlns:a16="http://schemas.microsoft.com/office/drawing/2014/main" id="{4DB40585-7845-4C22-BF53-1BC8006A85D9}"/>
            </a:ext>
          </a:extLst>
        </xdr:cNvPr>
        <xdr:cNvPicPr>
          <a:picLocks noChangeAspect="1" noChangeArrowheads="1"/>
        </xdr:cNvPicPr>
      </xdr:nvPicPr>
      <xdr:blipFill>
        <a:blip xmlns:r="http://schemas.openxmlformats.org/officeDocument/2006/relationships" r:embed="rId3"/>
        <a:stretch>
          <a:fillRect/>
        </a:stretch>
      </xdr:blipFill>
      <xdr:spPr bwMode="auto">
        <a:xfrm>
          <a:off x="4147185" y="86563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55</xdr:row>
      <xdr:rowOff>0</xdr:rowOff>
    </xdr:from>
    <xdr:ext cx="123825" cy="123825"/>
    <xdr:pic>
      <xdr:nvPicPr>
        <xdr:cNvPr id="80" name="BEx1QZGQZBAWJ8591VXEIPUOVS7X" descr="MEW27CPIFG44B7E7HEQUUF5QF" hidden="1">
          <a:extLst>
            <a:ext uri="{FF2B5EF4-FFF2-40B4-BE49-F238E27FC236}">
              <a16:creationId xmlns:a16="http://schemas.microsoft.com/office/drawing/2014/main" id="{8DBA7D25-6256-4020-A322-E8A7B7AAA3F2}"/>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04851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54</xdr:row>
      <xdr:rowOff>0</xdr:rowOff>
    </xdr:from>
    <xdr:ext cx="123825" cy="123825"/>
    <xdr:pic>
      <xdr:nvPicPr>
        <xdr:cNvPr id="81" name="BExMF7LICJLPXSHM63A6EQ79YQKG" descr="U084VZL15IMB1OFRRAY6GVKAE" hidden="1">
          <a:extLst>
            <a:ext uri="{FF2B5EF4-FFF2-40B4-BE49-F238E27FC236}">
              <a16:creationId xmlns:a16="http://schemas.microsoft.com/office/drawing/2014/main" id="{1EEDE0C1-5DCC-4528-9644-FB2AA441AD09}"/>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03022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53</xdr:row>
      <xdr:rowOff>0</xdr:rowOff>
    </xdr:from>
    <xdr:ext cx="123825" cy="123825"/>
    <xdr:pic>
      <xdr:nvPicPr>
        <xdr:cNvPr id="82" name="BExS343F8GCKP6HTF9Y97L133DX8" descr="ZRF0KB1IYQSNV63CTXT25G67G" hidden="1">
          <a:extLst>
            <a:ext uri="{FF2B5EF4-FFF2-40B4-BE49-F238E27FC236}">
              <a16:creationId xmlns:a16="http://schemas.microsoft.com/office/drawing/2014/main" id="{4A1982DA-69AF-4A37-8C8F-4D1CD9B56088}"/>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01193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52</xdr:row>
      <xdr:rowOff>0</xdr:rowOff>
    </xdr:from>
    <xdr:ext cx="123825" cy="123825"/>
    <xdr:pic>
      <xdr:nvPicPr>
        <xdr:cNvPr id="83" name="BExZMRC09W87CY4B73NPZMNH21AH" descr="78CUMI0OVLYJRSDRQ3V2YX812" hidden="1">
          <a:extLst>
            <a:ext uri="{FF2B5EF4-FFF2-40B4-BE49-F238E27FC236}">
              <a16:creationId xmlns:a16="http://schemas.microsoft.com/office/drawing/2014/main" id="{86A04363-683D-4D54-871A-39606D644FF8}"/>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9364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51</xdr:row>
      <xdr:rowOff>9525</xdr:rowOff>
    </xdr:from>
    <xdr:ext cx="123825" cy="123825"/>
    <xdr:pic>
      <xdr:nvPicPr>
        <xdr:cNvPr id="84" name="BExZXVFJ4DY4I24AARDT4AMP6EN1" descr="TXSMH2MTH86CYKA26740RQPUC" hidden="1">
          <a:extLst>
            <a:ext uri="{FF2B5EF4-FFF2-40B4-BE49-F238E27FC236}">
              <a16:creationId xmlns:a16="http://schemas.microsoft.com/office/drawing/2014/main" id="{40197484-DE46-4DF3-AA15-247689CF91A3}"/>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763125"/>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50</xdr:row>
      <xdr:rowOff>0</xdr:rowOff>
    </xdr:from>
    <xdr:ext cx="123825" cy="123825"/>
    <xdr:pic>
      <xdr:nvPicPr>
        <xdr:cNvPr id="85" name="BExOCUIOFQWUGTBU5ESTW3EYEP5C" descr="9BNF49V0R6VVYPHEVMJ3ABDQZ" hidden="1">
          <a:extLst>
            <a:ext uri="{FF2B5EF4-FFF2-40B4-BE49-F238E27FC236}">
              <a16:creationId xmlns:a16="http://schemas.microsoft.com/office/drawing/2014/main" id="{C9A09D92-8BA7-4E6D-9DE7-3E3E56626EFC}"/>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5707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49</xdr:row>
      <xdr:rowOff>0</xdr:rowOff>
    </xdr:from>
    <xdr:ext cx="123825" cy="123825"/>
    <xdr:pic>
      <xdr:nvPicPr>
        <xdr:cNvPr id="86" name="BExU65O9OE4B4MQ2A3OYH13M8BZJ" descr="3INNIMMPDBB0JF37L81M6ID21" hidden="1">
          <a:extLst>
            <a:ext uri="{FF2B5EF4-FFF2-40B4-BE49-F238E27FC236}">
              <a16:creationId xmlns:a16="http://schemas.microsoft.com/office/drawing/2014/main" id="{3ABD123E-1BFC-4209-9D15-0588D687E67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3878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48</xdr:row>
      <xdr:rowOff>0</xdr:rowOff>
    </xdr:from>
    <xdr:ext cx="123825" cy="123825"/>
    <xdr:pic>
      <xdr:nvPicPr>
        <xdr:cNvPr id="87" name="BExOPRCR0UW7TKXSV5WDTL348FGL" descr="S9JM17GP1802LHN4GT14BJYIC" hidden="1">
          <a:extLst>
            <a:ext uri="{FF2B5EF4-FFF2-40B4-BE49-F238E27FC236}">
              <a16:creationId xmlns:a16="http://schemas.microsoft.com/office/drawing/2014/main" id="{4CF8F1BB-BCF9-406C-B344-A234412E4495}"/>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2049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47</xdr:row>
      <xdr:rowOff>0</xdr:rowOff>
    </xdr:from>
    <xdr:ext cx="123825" cy="123825"/>
    <xdr:pic>
      <xdr:nvPicPr>
        <xdr:cNvPr id="88" name="BEx5OESAY2W8SEGI3TSB65EHJ04B" descr="9CN2Y88X8WYV1HWZG1QILY9BK" hidden="1">
          <a:extLst>
            <a:ext uri="{FF2B5EF4-FFF2-40B4-BE49-F238E27FC236}">
              <a16:creationId xmlns:a16="http://schemas.microsoft.com/office/drawing/2014/main" id="{EC199B87-6A0B-47F5-82BE-63F43601485D}"/>
            </a:ext>
          </a:extLst>
        </xdr:cNvPr>
        <xdr:cNvPicPr>
          <a:picLocks noChangeAspect="1" noChangeArrowheads="1"/>
        </xdr:cNvPicPr>
      </xdr:nvPicPr>
      <xdr:blipFill>
        <a:blip xmlns:r="http://schemas.openxmlformats.org/officeDocument/2006/relationships" r:embed="rId4"/>
        <a:stretch>
          <a:fillRect/>
        </a:stretch>
      </xdr:blipFill>
      <xdr:spPr bwMode="auto">
        <a:xfrm>
          <a:off x="4185285" y="90220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46</xdr:row>
      <xdr:rowOff>0</xdr:rowOff>
    </xdr:from>
    <xdr:ext cx="123825" cy="123825"/>
    <xdr:pic>
      <xdr:nvPicPr>
        <xdr:cNvPr id="89" name="BExGMWEQ2BYRY9BAO5T1X850MJN1" descr="AZ9ST0XDIOP50HSUFO5V31BR0" hidden="1">
          <a:extLst>
            <a:ext uri="{FF2B5EF4-FFF2-40B4-BE49-F238E27FC236}">
              <a16:creationId xmlns:a16="http://schemas.microsoft.com/office/drawing/2014/main" id="{6C791170-E283-488A-AAA2-3752EE87D92C}"/>
            </a:ext>
          </a:extLst>
        </xdr:cNvPr>
        <xdr:cNvPicPr>
          <a:picLocks noChangeAspect="1" noChangeArrowheads="1"/>
        </xdr:cNvPicPr>
      </xdr:nvPicPr>
      <xdr:blipFill>
        <a:blip xmlns:r="http://schemas.openxmlformats.org/officeDocument/2006/relationships" r:embed="rId4"/>
        <a:stretch>
          <a:fillRect/>
        </a:stretch>
      </xdr:blipFill>
      <xdr:spPr bwMode="auto">
        <a:xfrm>
          <a:off x="4185285" y="8839200"/>
          <a:ext cx="123825" cy="123825"/>
        </a:xfrm>
        <a:prstGeom prst="rect">
          <a:avLst/>
        </a:prstGeom>
        <a:noFill/>
        <a:ln w="9525" cap="flat" cmpd="sng" algn="ctr">
          <a:noFill/>
          <a:prstDash val="solid"/>
          <a:miter lim="800000"/>
          <a:headEnd type="none" w="med" len="med"/>
          <a:tailEnd type="none" w="med" len="med"/>
        </a:ln>
        <a:effectLst/>
      </xdr:spPr>
    </xdr:pic>
    <xdr:clientData/>
  </xdr:oneCellAnchor>
  <xdr:twoCellAnchor editAs="oneCell">
    <xdr:from>
      <xdr:col>5</xdr:col>
      <xdr:colOff>19050</xdr:colOff>
      <xdr:row>44</xdr:row>
      <xdr:rowOff>9525</xdr:rowOff>
    </xdr:from>
    <xdr:to>
      <xdr:col>5</xdr:col>
      <xdr:colOff>56515</xdr:colOff>
      <xdr:row>44</xdr:row>
      <xdr:rowOff>58420</xdr:rowOff>
    </xdr:to>
    <xdr:pic>
      <xdr:nvPicPr>
        <xdr:cNvPr id="90" name="BEx5D7OPBQ9K8CVEC1GLGM1AOUY1">
          <a:extLst>
            <a:ext uri="{FF2B5EF4-FFF2-40B4-BE49-F238E27FC236}">
              <a16:creationId xmlns:a16="http://schemas.microsoft.com/office/drawing/2014/main" id="{1CD7492D-FF61-4009-BB9B-50F35337066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56710" y="8277225"/>
          <a:ext cx="41275" cy="46990"/>
        </a:xfrm>
        <a:prstGeom prst="rect">
          <a:avLst/>
        </a:prstGeom>
      </xdr:spPr>
    </xdr:pic>
    <xdr:clientData fPrintsWithSheet="0"/>
  </xdr:twoCellAnchor>
  <xdr:twoCellAnchor editAs="oneCell">
    <xdr:from>
      <xdr:col>5</xdr:col>
      <xdr:colOff>19050</xdr:colOff>
      <xdr:row>44</xdr:row>
      <xdr:rowOff>85725</xdr:rowOff>
    </xdr:from>
    <xdr:to>
      <xdr:col>5</xdr:col>
      <xdr:colOff>56515</xdr:colOff>
      <xdr:row>44</xdr:row>
      <xdr:rowOff>134620</xdr:rowOff>
    </xdr:to>
    <xdr:pic>
      <xdr:nvPicPr>
        <xdr:cNvPr id="91" name="BEx3KJU46124Q8AT73AOIQKIDORE">
          <a:extLst>
            <a:ext uri="{FF2B5EF4-FFF2-40B4-BE49-F238E27FC236}">
              <a16:creationId xmlns:a16="http://schemas.microsoft.com/office/drawing/2014/main" id="{EC374986-F83A-458D-B6E1-FC1307C310C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56710" y="8353425"/>
          <a:ext cx="41275" cy="46990"/>
        </a:xfrm>
        <a:prstGeom prst="rect">
          <a:avLst/>
        </a:prstGeom>
      </xdr:spPr>
    </xdr:pic>
    <xdr:clientData/>
  </xdr:twoCellAnchor>
  <xdr:twoCellAnchor editAs="oneCell">
    <xdr:from>
      <xdr:col>6</xdr:col>
      <xdr:colOff>19050</xdr:colOff>
      <xdr:row>44</xdr:row>
      <xdr:rowOff>9525</xdr:rowOff>
    </xdr:from>
    <xdr:to>
      <xdr:col>6</xdr:col>
      <xdr:colOff>56515</xdr:colOff>
      <xdr:row>44</xdr:row>
      <xdr:rowOff>58420</xdr:rowOff>
    </xdr:to>
    <xdr:pic>
      <xdr:nvPicPr>
        <xdr:cNvPr id="92" name="BExB7P8Z8F0DKS2OPOEENBA1N7XJ">
          <a:extLst>
            <a:ext uri="{FF2B5EF4-FFF2-40B4-BE49-F238E27FC236}">
              <a16:creationId xmlns:a16="http://schemas.microsoft.com/office/drawing/2014/main" id="{CD0E6914-C0D9-4C89-83BE-A688999C21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6310" y="8277225"/>
          <a:ext cx="41275" cy="46990"/>
        </a:xfrm>
        <a:prstGeom prst="rect">
          <a:avLst/>
        </a:prstGeom>
      </xdr:spPr>
    </xdr:pic>
    <xdr:clientData fPrintsWithSheet="0"/>
  </xdr:twoCellAnchor>
  <xdr:twoCellAnchor editAs="oneCell">
    <xdr:from>
      <xdr:col>6</xdr:col>
      <xdr:colOff>19050</xdr:colOff>
      <xdr:row>44</xdr:row>
      <xdr:rowOff>85725</xdr:rowOff>
    </xdr:from>
    <xdr:to>
      <xdr:col>6</xdr:col>
      <xdr:colOff>56515</xdr:colOff>
      <xdr:row>44</xdr:row>
      <xdr:rowOff>134620</xdr:rowOff>
    </xdr:to>
    <xdr:pic>
      <xdr:nvPicPr>
        <xdr:cNvPr id="93" name="BEx7A54X5YQQ654M5KXKCFURNOW7">
          <a:extLst>
            <a:ext uri="{FF2B5EF4-FFF2-40B4-BE49-F238E27FC236}">
              <a16:creationId xmlns:a16="http://schemas.microsoft.com/office/drawing/2014/main" id="{8E9BDCA3-B8BB-4C30-8C55-F68F2926AE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6310" y="8353425"/>
          <a:ext cx="41275" cy="46990"/>
        </a:xfrm>
        <a:prstGeom prst="rect">
          <a:avLst/>
        </a:prstGeom>
      </xdr:spPr>
    </xdr:pic>
    <xdr:clientData/>
  </xdr:twoCellAnchor>
  <xdr:twoCellAnchor editAs="oneCell">
    <xdr:from>
      <xdr:col>7</xdr:col>
      <xdr:colOff>25400</xdr:colOff>
      <xdr:row>44</xdr:row>
      <xdr:rowOff>9525</xdr:rowOff>
    </xdr:from>
    <xdr:to>
      <xdr:col>7</xdr:col>
      <xdr:colOff>95250</xdr:colOff>
      <xdr:row>44</xdr:row>
      <xdr:rowOff>58420</xdr:rowOff>
    </xdr:to>
    <xdr:pic>
      <xdr:nvPicPr>
        <xdr:cNvPr id="94" name="BEx3HGCJZ3HL9W4RIQ9N2LMPR7KX">
          <a:extLst>
            <a:ext uri="{FF2B5EF4-FFF2-40B4-BE49-F238E27FC236}">
              <a16:creationId xmlns:a16="http://schemas.microsoft.com/office/drawing/2014/main" id="{097E102F-84C9-4F60-9CE5-8F11893183E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82260" y="8277225"/>
          <a:ext cx="66040" cy="46990"/>
        </a:xfrm>
        <a:prstGeom prst="rect">
          <a:avLst/>
        </a:prstGeom>
      </xdr:spPr>
    </xdr:pic>
    <xdr:clientData fPrintsWithSheet="0"/>
  </xdr:twoCellAnchor>
  <xdr:twoCellAnchor editAs="oneCell">
    <xdr:from>
      <xdr:col>7</xdr:col>
      <xdr:colOff>25400</xdr:colOff>
      <xdr:row>44</xdr:row>
      <xdr:rowOff>85725</xdr:rowOff>
    </xdr:from>
    <xdr:to>
      <xdr:col>7</xdr:col>
      <xdr:colOff>95250</xdr:colOff>
      <xdr:row>44</xdr:row>
      <xdr:rowOff>134620</xdr:rowOff>
    </xdr:to>
    <xdr:pic>
      <xdr:nvPicPr>
        <xdr:cNvPr id="95" name="BExGNBOYZQ2JYIDFUIZZ2J8KDI4D">
          <a:extLst>
            <a:ext uri="{FF2B5EF4-FFF2-40B4-BE49-F238E27FC236}">
              <a16:creationId xmlns:a16="http://schemas.microsoft.com/office/drawing/2014/main" id="{B48B2772-F6FA-4953-9744-D498964C97B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82260" y="8353425"/>
          <a:ext cx="66040" cy="46990"/>
        </a:xfrm>
        <a:prstGeom prst="rect">
          <a:avLst/>
        </a:prstGeom>
      </xdr:spPr>
    </xdr:pic>
    <xdr:clientData/>
  </xdr:twoCellAnchor>
  <xdr:twoCellAnchor editAs="oneCell">
    <xdr:from>
      <xdr:col>8</xdr:col>
      <xdr:colOff>25400</xdr:colOff>
      <xdr:row>44</xdr:row>
      <xdr:rowOff>9525</xdr:rowOff>
    </xdr:from>
    <xdr:to>
      <xdr:col>8</xdr:col>
      <xdr:colOff>95250</xdr:colOff>
      <xdr:row>44</xdr:row>
      <xdr:rowOff>58420</xdr:rowOff>
    </xdr:to>
    <xdr:pic>
      <xdr:nvPicPr>
        <xdr:cNvPr id="96" name="BExVY7HV5U0YXQZ96CT6Y3GDUQSN">
          <a:extLst>
            <a:ext uri="{FF2B5EF4-FFF2-40B4-BE49-F238E27FC236}">
              <a16:creationId xmlns:a16="http://schemas.microsoft.com/office/drawing/2014/main" id="{34FAD37A-21F1-4B94-87EB-181C98F6EC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07100" y="8277225"/>
          <a:ext cx="66040" cy="46990"/>
        </a:xfrm>
        <a:prstGeom prst="rect">
          <a:avLst/>
        </a:prstGeom>
      </xdr:spPr>
    </xdr:pic>
    <xdr:clientData fPrintsWithSheet="0"/>
  </xdr:twoCellAnchor>
  <xdr:twoCellAnchor editAs="oneCell">
    <xdr:from>
      <xdr:col>8</xdr:col>
      <xdr:colOff>25400</xdr:colOff>
      <xdr:row>44</xdr:row>
      <xdr:rowOff>85725</xdr:rowOff>
    </xdr:from>
    <xdr:to>
      <xdr:col>8</xdr:col>
      <xdr:colOff>95250</xdr:colOff>
      <xdr:row>44</xdr:row>
      <xdr:rowOff>134620</xdr:rowOff>
    </xdr:to>
    <xdr:pic>
      <xdr:nvPicPr>
        <xdr:cNvPr id="97" name="BExZWSMD3W63OSEZAR2CBUG3Y1UF">
          <a:extLst>
            <a:ext uri="{FF2B5EF4-FFF2-40B4-BE49-F238E27FC236}">
              <a16:creationId xmlns:a16="http://schemas.microsoft.com/office/drawing/2014/main" id="{85D77AD3-A999-4C22-B40F-D0203FEE6AE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07100" y="8353425"/>
          <a:ext cx="66040" cy="46990"/>
        </a:xfrm>
        <a:prstGeom prst="rect">
          <a:avLst/>
        </a:prstGeom>
      </xdr:spPr>
    </xdr:pic>
    <xdr:clientData/>
  </xdr:twoCellAnchor>
  <xdr:twoCellAnchor editAs="oneCell">
    <xdr:from>
      <xdr:col>9</xdr:col>
      <xdr:colOff>22225</xdr:colOff>
      <xdr:row>44</xdr:row>
      <xdr:rowOff>9525</xdr:rowOff>
    </xdr:from>
    <xdr:to>
      <xdr:col>9</xdr:col>
      <xdr:colOff>73025</xdr:colOff>
      <xdr:row>44</xdr:row>
      <xdr:rowOff>58420</xdr:rowOff>
    </xdr:to>
    <xdr:pic>
      <xdr:nvPicPr>
        <xdr:cNvPr id="98" name="BEx7GH22RKONC8FJZ6SU3UJG8MNN">
          <a:extLst>
            <a:ext uri="{FF2B5EF4-FFF2-40B4-BE49-F238E27FC236}">
              <a16:creationId xmlns:a16="http://schemas.microsoft.com/office/drawing/2014/main" id="{3FC45C9C-094A-4AC2-9B41-8B5DD181EA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28765" y="8277225"/>
          <a:ext cx="54610" cy="46990"/>
        </a:xfrm>
        <a:prstGeom prst="rect">
          <a:avLst/>
        </a:prstGeom>
      </xdr:spPr>
    </xdr:pic>
    <xdr:clientData fPrintsWithSheet="0"/>
  </xdr:twoCellAnchor>
  <xdr:twoCellAnchor editAs="oneCell">
    <xdr:from>
      <xdr:col>9</xdr:col>
      <xdr:colOff>22225</xdr:colOff>
      <xdr:row>44</xdr:row>
      <xdr:rowOff>85725</xdr:rowOff>
    </xdr:from>
    <xdr:to>
      <xdr:col>9</xdr:col>
      <xdr:colOff>73025</xdr:colOff>
      <xdr:row>44</xdr:row>
      <xdr:rowOff>134620</xdr:rowOff>
    </xdr:to>
    <xdr:pic>
      <xdr:nvPicPr>
        <xdr:cNvPr id="99" name="BExGS9V5H2HN1D23LW6SIX4X1KTI">
          <a:extLst>
            <a:ext uri="{FF2B5EF4-FFF2-40B4-BE49-F238E27FC236}">
              <a16:creationId xmlns:a16="http://schemas.microsoft.com/office/drawing/2014/main" id="{81C0AECE-12B7-4EBB-BAB9-F3FB39D727E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28765" y="8353425"/>
          <a:ext cx="54610" cy="46990"/>
        </a:xfrm>
        <a:prstGeom prst="rect">
          <a:avLst/>
        </a:prstGeom>
      </xdr:spPr>
    </xdr:pic>
    <xdr:clientData/>
  </xdr:twoCellAnchor>
  <xdr:oneCellAnchor>
    <xdr:from>
      <xdr:col>5</xdr:col>
      <xdr:colOff>19050</xdr:colOff>
      <xdr:row>69</xdr:row>
      <xdr:rowOff>9525</xdr:rowOff>
    </xdr:from>
    <xdr:ext cx="47625" cy="47625"/>
    <xdr:pic>
      <xdr:nvPicPr>
        <xdr:cNvPr id="100" name="BExMO7VFCN4EL59982UR4AJ25JNJ" descr="XX6TINEJADZGKR0CTM7ZRT0RA" hidden="1">
          <a:extLst>
            <a:ext uri="{FF2B5EF4-FFF2-40B4-BE49-F238E27FC236}">
              <a16:creationId xmlns:a16="http://schemas.microsoft.com/office/drawing/2014/main" id="{CF261F2B-9546-48A1-9293-E0DF2A0647B5}"/>
            </a:ext>
          </a:extLst>
        </xdr:cNvPr>
        <xdr:cNvPicPr>
          <a:picLocks noChangeAspect="1" noChangeArrowheads="1"/>
        </xdr:cNvPicPr>
      </xdr:nvPicPr>
      <xdr:blipFill>
        <a:blip xmlns:r="http://schemas.openxmlformats.org/officeDocument/2006/relationships" r:embed="rId1"/>
        <a:stretch>
          <a:fillRect/>
        </a:stretch>
      </xdr:blipFill>
      <xdr:spPr bwMode="auto">
        <a:xfrm>
          <a:off x="41567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69</xdr:row>
      <xdr:rowOff>85725</xdr:rowOff>
    </xdr:from>
    <xdr:ext cx="47625" cy="47625"/>
    <xdr:pic>
      <xdr:nvPicPr>
        <xdr:cNvPr id="101" name="BExU3EX5JJCXCII4YKUJBFBGIJR2" descr="OF5ZI9PI5WH36VPANJ2DYLNMI" hidden="1">
          <a:extLst>
            <a:ext uri="{FF2B5EF4-FFF2-40B4-BE49-F238E27FC236}">
              <a16:creationId xmlns:a16="http://schemas.microsoft.com/office/drawing/2014/main" id="{ED654AA5-4628-44A1-94C6-587991870D85}"/>
            </a:ext>
          </a:extLst>
        </xdr:cNvPr>
        <xdr:cNvPicPr>
          <a:picLocks noChangeAspect="1" noChangeArrowheads="1"/>
        </xdr:cNvPicPr>
      </xdr:nvPicPr>
      <xdr:blipFill>
        <a:blip xmlns:r="http://schemas.openxmlformats.org/officeDocument/2006/relationships" r:embed="rId2"/>
        <a:stretch>
          <a:fillRect/>
        </a:stretch>
      </xdr:blipFill>
      <xdr:spPr bwMode="auto">
        <a:xfrm>
          <a:off x="4156710"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69</xdr:row>
      <xdr:rowOff>9525</xdr:rowOff>
    </xdr:from>
    <xdr:ext cx="47625" cy="47625"/>
    <xdr:pic>
      <xdr:nvPicPr>
        <xdr:cNvPr id="102" name="BEx1KD7H6UB1VYCJ7O61P562EIUY" descr="IQGV9140X0K0UPBL8OGU3I44J" hidden="1">
          <a:extLst>
            <a:ext uri="{FF2B5EF4-FFF2-40B4-BE49-F238E27FC236}">
              <a16:creationId xmlns:a16="http://schemas.microsoft.com/office/drawing/2014/main" id="{E732DB6E-83DE-4081-902B-9AD787C208AD}"/>
            </a:ext>
          </a:extLst>
        </xdr:cNvPr>
        <xdr:cNvPicPr>
          <a:picLocks noChangeAspect="1" noChangeArrowheads="1"/>
        </xdr:cNvPicPr>
      </xdr:nvPicPr>
      <xdr:blipFill>
        <a:blip xmlns:r="http://schemas.openxmlformats.org/officeDocument/2006/relationships" r:embed="rId1"/>
        <a:stretch>
          <a:fillRect/>
        </a:stretch>
      </xdr:blipFill>
      <xdr:spPr bwMode="auto">
        <a:xfrm>
          <a:off x="47663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69</xdr:row>
      <xdr:rowOff>85725</xdr:rowOff>
    </xdr:from>
    <xdr:ext cx="47625" cy="47625"/>
    <xdr:pic>
      <xdr:nvPicPr>
        <xdr:cNvPr id="103" name="BEx5BJQWS6YWHH4ZMSUAMD641V6Y" descr="ZTMFMXCIQSECDX38ALEFHUB00" hidden="1">
          <a:extLst>
            <a:ext uri="{FF2B5EF4-FFF2-40B4-BE49-F238E27FC236}">
              <a16:creationId xmlns:a16="http://schemas.microsoft.com/office/drawing/2014/main" id="{37FEB08C-939E-4986-A8B3-8404E9311A93}"/>
            </a:ext>
          </a:extLst>
        </xdr:cNvPr>
        <xdr:cNvPicPr>
          <a:picLocks noChangeAspect="1" noChangeArrowheads="1"/>
        </xdr:cNvPicPr>
      </xdr:nvPicPr>
      <xdr:blipFill>
        <a:blip xmlns:r="http://schemas.openxmlformats.org/officeDocument/2006/relationships" r:embed="rId2"/>
        <a:stretch>
          <a:fillRect/>
        </a:stretch>
      </xdr:blipFill>
      <xdr:spPr bwMode="auto">
        <a:xfrm>
          <a:off x="4766310" y="1313116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7</xdr:col>
      <xdr:colOff>19050</xdr:colOff>
      <xdr:row>69</xdr:row>
      <xdr:rowOff>9525</xdr:rowOff>
    </xdr:from>
    <xdr:ext cx="47625" cy="47625"/>
    <xdr:pic>
      <xdr:nvPicPr>
        <xdr:cNvPr id="104" name="BExVTO5Q8G2M7BPL4B2584LQS0R0" descr="OB6Q8NA4LZFE4GM9Y3V56BPMQ" hidden="1">
          <a:extLst>
            <a:ext uri="{FF2B5EF4-FFF2-40B4-BE49-F238E27FC236}">
              <a16:creationId xmlns:a16="http://schemas.microsoft.com/office/drawing/2014/main" id="{E59B7BA3-C4D5-4B1D-9B3B-BD5D8460844A}"/>
            </a:ext>
          </a:extLst>
        </xdr:cNvPr>
        <xdr:cNvPicPr>
          <a:picLocks noChangeAspect="1" noChangeArrowheads="1"/>
        </xdr:cNvPicPr>
      </xdr:nvPicPr>
      <xdr:blipFill>
        <a:blip xmlns:r="http://schemas.openxmlformats.org/officeDocument/2006/relationships" r:embed="rId1"/>
        <a:stretch>
          <a:fillRect/>
        </a:stretch>
      </xdr:blipFill>
      <xdr:spPr bwMode="auto">
        <a:xfrm>
          <a:off x="53759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19050</xdr:colOff>
      <xdr:row>69</xdr:row>
      <xdr:rowOff>85725</xdr:rowOff>
    </xdr:from>
    <xdr:ext cx="47625" cy="47625"/>
    <xdr:pic>
      <xdr:nvPicPr>
        <xdr:cNvPr id="105" name="BExIFSCLN1G86X78PFLTSMRP0US5" descr="9JK4SPV4DG7VTCZIILWHXQU5J" hidden="1">
          <a:extLst>
            <a:ext uri="{FF2B5EF4-FFF2-40B4-BE49-F238E27FC236}">
              <a16:creationId xmlns:a16="http://schemas.microsoft.com/office/drawing/2014/main" id="{785EA462-06FE-4BC1-8620-DAB052761E2E}"/>
            </a:ext>
          </a:extLst>
        </xdr:cNvPr>
        <xdr:cNvPicPr>
          <a:picLocks noChangeAspect="1" noChangeArrowheads="1"/>
        </xdr:cNvPicPr>
      </xdr:nvPicPr>
      <xdr:blipFill>
        <a:blip xmlns:r="http://schemas.openxmlformats.org/officeDocument/2006/relationships" r:embed="rId2"/>
        <a:stretch>
          <a:fillRect/>
        </a:stretch>
      </xdr:blipFill>
      <xdr:spPr bwMode="auto">
        <a:xfrm>
          <a:off x="5375910"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69</xdr:row>
      <xdr:rowOff>9525</xdr:rowOff>
    </xdr:from>
    <xdr:ext cx="47625" cy="47625"/>
    <xdr:pic>
      <xdr:nvPicPr>
        <xdr:cNvPr id="106" name="BEx1I152WN2D3A85O2XN0DGXCWHN" descr="KHBZFMANRA4UMJR1AB4M5NJNT" hidden="1">
          <a:extLst>
            <a:ext uri="{FF2B5EF4-FFF2-40B4-BE49-F238E27FC236}">
              <a16:creationId xmlns:a16="http://schemas.microsoft.com/office/drawing/2014/main" id="{887AF5E4-EC10-47CC-8F54-D6B362170068}"/>
            </a:ext>
          </a:extLst>
        </xdr:cNvPr>
        <xdr:cNvPicPr>
          <a:picLocks noChangeAspect="1" noChangeArrowheads="1"/>
        </xdr:cNvPicPr>
      </xdr:nvPicPr>
      <xdr:blipFill>
        <a:blip xmlns:r="http://schemas.openxmlformats.org/officeDocument/2006/relationships" r:embed="rId1"/>
        <a:stretch>
          <a:fillRect/>
        </a:stretch>
      </xdr:blipFill>
      <xdr:spPr bwMode="auto">
        <a:xfrm>
          <a:off x="41567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69</xdr:row>
      <xdr:rowOff>85725</xdr:rowOff>
    </xdr:from>
    <xdr:ext cx="47625" cy="47625"/>
    <xdr:pic>
      <xdr:nvPicPr>
        <xdr:cNvPr id="107" name="BExW9676P0SKCVKK25QCGHPA3PAD" descr="9A4PWZ20RMSRF0PNECCDM75CA" hidden="1">
          <a:extLst>
            <a:ext uri="{FF2B5EF4-FFF2-40B4-BE49-F238E27FC236}">
              <a16:creationId xmlns:a16="http://schemas.microsoft.com/office/drawing/2014/main" id="{6CAD8303-BCA0-4F48-8E1F-173412D12399}"/>
            </a:ext>
          </a:extLst>
        </xdr:cNvPr>
        <xdr:cNvPicPr>
          <a:picLocks noChangeAspect="1" noChangeArrowheads="1"/>
        </xdr:cNvPicPr>
      </xdr:nvPicPr>
      <xdr:blipFill>
        <a:blip xmlns:r="http://schemas.openxmlformats.org/officeDocument/2006/relationships" r:embed="rId2"/>
        <a:stretch>
          <a:fillRect/>
        </a:stretch>
      </xdr:blipFill>
      <xdr:spPr bwMode="auto">
        <a:xfrm>
          <a:off x="4156710"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28575</xdr:colOff>
      <xdr:row>71</xdr:row>
      <xdr:rowOff>0</xdr:rowOff>
    </xdr:from>
    <xdr:ext cx="123825" cy="123825"/>
    <xdr:pic>
      <xdr:nvPicPr>
        <xdr:cNvPr id="108" name="BExW253QPOZK9KW8BJC3LBXGCG2N" descr="Y5HX37BEUWSN1NEFJKZJXI3SX" hidden="1">
          <a:extLst>
            <a:ext uri="{FF2B5EF4-FFF2-40B4-BE49-F238E27FC236}">
              <a16:creationId xmlns:a16="http://schemas.microsoft.com/office/drawing/2014/main" id="{4F5B87A7-138B-484A-B540-E2F38C60D6B1}"/>
            </a:ext>
          </a:extLst>
        </xdr:cNvPr>
        <xdr:cNvPicPr>
          <a:picLocks noChangeAspect="1" noChangeArrowheads="1"/>
        </xdr:cNvPicPr>
      </xdr:nvPicPr>
      <xdr:blipFill>
        <a:blip xmlns:r="http://schemas.openxmlformats.org/officeDocument/2006/relationships" r:embed="rId3"/>
        <a:stretch>
          <a:fillRect/>
        </a:stretch>
      </xdr:blipFill>
      <xdr:spPr bwMode="auto">
        <a:xfrm>
          <a:off x="4166235" y="136169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69</xdr:row>
      <xdr:rowOff>9525</xdr:rowOff>
    </xdr:from>
    <xdr:ext cx="47625" cy="47625"/>
    <xdr:pic>
      <xdr:nvPicPr>
        <xdr:cNvPr id="109" name="BExS5CPQ8P8JOQPK7ANNKHLSGOKU" hidden="1">
          <a:extLst>
            <a:ext uri="{FF2B5EF4-FFF2-40B4-BE49-F238E27FC236}">
              <a16:creationId xmlns:a16="http://schemas.microsoft.com/office/drawing/2014/main" id="{C0F96209-8A7F-4F4A-984A-14F1A1777F56}"/>
            </a:ext>
          </a:extLst>
        </xdr:cNvPr>
        <xdr:cNvPicPr>
          <a:picLocks noChangeAspect="1" noChangeArrowheads="1"/>
        </xdr:cNvPicPr>
      </xdr:nvPicPr>
      <xdr:blipFill>
        <a:blip xmlns:r="http://schemas.openxmlformats.org/officeDocument/2006/relationships" r:embed="rId1"/>
        <a:stretch>
          <a:fillRect/>
        </a:stretch>
      </xdr:blipFill>
      <xdr:spPr bwMode="auto">
        <a:xfrm>
          <a:off x="41567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69</xdr:row>
      <xdr:rowOff>85725</xdr:rowOff>
    </xdr:from>
    <xdr:ext cx="47625" cy="47625"/>
    <xdr:pic>
      <xdr:nvPicPr>
        <xdr:cNvPr id="110" name="BExMM0AVUAIRNJLXB1FW8R0YB4ZZ" hidden="1">
          <a:extLst>
            <a:ext uri="{FF2B5EF4-FFF2-40B4-BE49-F238E27FC236}">
              <a16:creationId xmlns:a16="http://schemas.microsoft.com/office/drawing/2014/main" id="{80A08B48-C9DA-4677-B15E-5153080889B4}"/>
            </a:ext>
          </a:extLst>
        </xdr:cNvPr>
        <xdr:cNvPicPr>
          <a:picLocks noChangeAspect="1" noChangeArrowheads="1"/>
        </xdr:cNvPicPr>
      </xdr:nvPicPr>
      <xdr:blipFill>
        <a:blip xmlns:r="http://schemas.openxmlformats.org/officeDocument/2006/relationships" r:embed="rId2"/>
        <a:stretch>
          <a:fillRect/>
        </a:stretch>
      </xdr:blipFill>
      <xdr:spPr bwMode="auto">
        <a:xfrm>
          <a:off x="4156710" y="13131165"/>
          <a:ext cx="47625" cy="476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19050</xdr:colOff>
      <xdr:row>69</xdr:row>
      <xdr:rowOff>9525</xdr:rowOff>
    </xdr:from>
    <xdr:ext cx="47625" cy="47625"/>
    <xdr:pic>
      <xdr:nvPicPr>
        <xdr:cNvPr id="111" name="BExXZ7Y09CBS0XA7IPB3IRJ8RJM4" hidden="1">
          <a:extLst>
            <a:ext uri="{FF2B5EF4-FFF2-40B4-BE49-F238E27FC236}">
              <a16:creationId xmlns:a16="http://schemas.microsoft.com/office/drawing/2014/main" id="{84095216-6EB4-435E-A4CC-3CBD199A435D}"/>
            </a:ext>
          </a:extLst>
        </xdr:cNvPr>
        <xdr:cNvPicPr>
          <a:picLocks noChangeAspect="1" noChangeArrowheads="1"/>
        </xdr:cNvPicPr>
      </xdr:nvPicPr>
      <xdr:blipFill>
        <a:blip xmlns:r="http://schemas.openxmlformats.org/officeDocument/2006/relationships" r:embed="rId1"/>
        <a:stretch>
          <a:fillRect/>
        </a:stretch>
      </xdr:blipFill>
      <xdr:spPr bwMode="auto">
        <a:xfrm>
          <a:off x="41567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19050</xdr:colOff>
      <xdr:row>69</xdr:row>
      <xdr:rowOff>85725</xdr:rowOff>
    </xdr:from>
    <xdr:ext cx="47625" cy="47625"/>
    <xdr:pic>
      <xdr:nvPicPr>
        <xdr:cNvPr id="112" name="BExQ7SXS9VUG7P6CACU2J7R2SGIZ" hidden="1">
          <a:extLst>
            <a:ext uri="{FF2B5EF4-FFF2-40B4-BE49-F238E27FC236}">
              <a16:creationId xmlns:a16="http://schemas.microsoft.com/office/drawing/2014/main" id="{43DBF5AF-1D15-4383-B204-DBAD96326CA7}"/>
            </a:ext>
          </a:extLst>
        </xdr:cNvPr>
        <xdr:cNvPicPr>
          <a:picLocks noChangeAspect="1" noChangeArrowheads="1"/>
        </xdr:cNvPicPr>
      </xdr:nvPicPr>
      <xdr:blipFill>
        <a:blip xmlns:r="http://schemas.openxmlformats.org/officeDocument/2006/relationships" r:embed="rId2"/>
        <a:stretch>
          <a:fillRect/>
        </a:stretch>
      </xdr:blipFill>
      <xdr:spPr bwMode="auto">
        <a:xfrm>
          <a:off x="4156710"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69</xdr:row>
      <xdr:rowOff>9525</xdr:rowOff>
    </xdr:from>
    <xdr:ext cx="47625" cy="47625"/>
    <xdr:pic>
      <xdr:nvPicPr>
        <xdr:cNvPr id="113" name="BEx5AQZ4ETQ9LMY5EBWVH20Z7VXQ" hidden="1">
          <a:extLst>
            <a:ext uri="{FF2B5EF4-FFF2-40B4-BE49-F238E27FC236}">
              <a16:creationId xmlns:a16="http://schemas.microsoft.com/office/drawing/2014/main" id="{18F63A85-B4F0-48E0-B352-B370587EE597}"/>
            </a:ext>
          </a:extLst>
        </xdr:cNvPr>
        <xdr:cNvPicPr>
          <a:picLocks noChangeAspect="1" noChangeArrowheads="1"/>
        </xdr:cNvPicPr>
      </xdr:nvPicPr>
      <xdr:blipFill>
        <a:blip xmlns:r="http://schemas.openxmlformats.org/officeDocument/2006/relationships" r:embed="rId1"/>
        <a:stretch>
          <a:fillRect/>
        </a:stretch>
      </xdr:blipFill>
      <xdr:spPr bwMode="auto">
        <a:xfrm>
          <a:off x="4766310"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6</xdr:col>
      <xdr:colOff>19050</xdr:colOff>
      <xdr:row>69</xdr:row>
      <xdr:rowOff>85725</xdr:rowOff>
    </xdr:from>
    <xdr:ext cx="47625" cy="47625"/>
    <xdr:pic>
      <xdr:nvPicPr>
        <xdr:cNvPr id="114" name="BExUBK0YZ5VYFY8TTITJGJU9S06A" hidden="1">
          <a:extLst>
            <a:ext uri="{FF2B5EF4-FFF2-40B4-BE49-F238E27FC236}">
              <a16:creationId xmlns:a16="http://schemas.microsoft.com/office/drawing/2014/main" id="{157D0B23-C40B-4D3C-A398-2C8410350F77}"/>
            </a:ext>
          </a:extLst>
        </xdr:cNvPr>
        <xdr:cNvPicPr>
          <a:picLocks noChangeAspect="1" noChangeArrowheads="1"/>
        </xdr:cNvPicPr>
      </xdr:nvPicPr>
      <xdr:blipFill>
        <a:blip xmlns:r="http://schemas.openxmlformats.org/officeDocument/2006/relationships" r:embed="rId2"/>
        <a:stretch>
          <a:fillRect/>
        </a:stretch>
      </xdr:blipFill>
      <xdr:spPr bwMode="auto">
        <a:xfrm>
          <a:off x="4766310"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69</xdr:row>
      <xdr:rowOff>9525</xdr:rowOff>
    </xdr:from>
    <xdr:ext cx="47625" cy="47625"/>
    <xdr:pic>
      <xdr:nvPicPr>
        <xdr:cNvPr id="115" name="BExUEZCSSJ7RN4J18I2NUIQR2FZS" hidden="1">
          <a:extLst>
            <a:ext uri="{FF2B5EF4-FFF2-40B4-BE49-F238E27FC236}">
              <a16:creationId xmlns:a16="http://schemas.microsoft.com/office/drawing/2014/main" id="{3B832F36-C8CF-4CB7-A199-62F4ED1F392A}"/>
            </a:ext>
          </a:extLst>
        </xdr:cNvPr>
        <xdr:cNvPicPr>
          <a:picLocks noChangeAspect="1" noChangeArrowheads="1"/>
        </xdr:cNvPicPr>
      </xdr:nvPicPr>
      <xdr:blipFill>
        <a:blip xmlns:r="http://schemas.openxmlformats.org/officeDocument/2006/relationships" r:embed="rId1"/>
        <a:stretch>
          <a:fillRect/>
        </a:stretch>
      </xdr:blipFill>
      <xdr:spPr bwMode="auto">
        <a:xfrm>
          <a:off x="5385435" y="130549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7</xdr:col>
      <xdr:colOff>28575</xdr:colOff>
      <xdr:row>69</xdr:row>
      <xdr:rowOff>85725</xdr:rowOff>
    </xdr:from>
    <xdr:ext cx="47625" cy="47625"/>
    <xdr:pic>
      <xdr:nvPicPr>
        <xdr:cNvPr id="116" name="BExS3JDQWF7U3F5JTEVOE16ASIYK" hidden="1">
          <a:extLst>
            <a:ext uri="{FF2B5EF4-FFF2-40B4-BE49-F238E27FC236}">
              <a16:creationId xmlns:a16="http://schemas.microsoft.com/office/drawing/2014/main" id="{595F508C-A834-4C5A-BE89-FEB0C20BBFA8}"/>
            </a:ext>
          </a:extLst>
        </xdr:cNvPr>
        <xdr:cNvPicPr>
          <a:picLocks noChangeAspect="1" noChangeArrowheads="1"/>
        </xdr:cNvPicPr>
      </xdr:nvPicPr>
      <xdr:blipFill>
        <a:blip xmlns:r="http://schemas.openxmlformats.org/officeDocument/2006/relationships" r:embed="rId2"/>
        <a:stretch>
          <a:fillRect/>
        </a:stretch>
      </xdr:blipFill>
      <xdr:spPr bwMode="auto">
        <a:xfrm>
          <a:off x="5385435" y="13131165"/>
          <a:ext cx="47625" cy="47625"/>
        </a:xfrm>
        <a:prstGeom prst="rect">
          <a:avLst/>
        </a:prstGeom>
        <a:noFill/>
        <a:ln w="9525" cap="flat" cmpd="sng" algn="ctr">
          <a:noFill/>
          <a:prstDash val="solid"/>
          <a:miter lim="800000"/>
          <a:headEnd type="none" w="med" len="med"/>
          <a:tailEnd type="none" w="med" len="med"/>
        </a:ln>
        <a:effectLst/>
      </xdr:spPr>
    </xdr:pic>
    <xdr:clientData fPrintsWithSheet="0"/>
  </xdr:oneCellAnchor>
  <xdr:oneCellAnchor>
    <xdr:from>
      <xdr:col>5</xdr:col>
      <xdr:colOff>47625</xdr:colOff>
      <xdr:row>72</xdr:row>
      <xdr:rowOff>0</xdr:rowOff>
    </xdr:from>
    <xdr:ext cx="123825" cy="123825"/>
    <xdr:pic>
      <xdr:nvPicPr>
        <xdr:cNvPr id="117" name="BEx973S463FCQVJ7QDFBUIU0WJ3F" descr="ZQTVYL8DCSADVT0QMRXFLU0TR" hidden="1">
          <a:extLst>
            <a:ext uri="{FF2B5EF4-FFF2-40B4-BE49-F238E27FC236}">
              <a16:creationId xmlns:a16="http://schemas.microsoft.com/office/drawing/2014/main" id="{1932EA91-0C5E-4718-833F-98BABB794E0E}"/>
            </a:ext>
          </a:extLst>
        </xdr:cNvPr>
        <xdr:cNvPicPr>
          <a:picLocks noChangeAspect="1" noChangeArrowheads="1"/>
        </xdr:cNvPicPr>
      </xdr:nvPicPr>
      <xdr:blipFill>
        <a:blip xmlns:r="http://schemas.openxmlformats.org/officeDocument/2006/relationships" r:embed="rId3"/>
        <a:stretch>
          <a:fillRect/>
        </a:stretch>
      </xdr:blipFill>
      <xdr:spPr bwMode="auto">
        <a:xfrm>
          <a:off x="4185285" y="137998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80</xdr:row>
      <xdr:rowOff>0</xdr:rowOff>
    </xdr:from>
    <xdr:ext cx="123825" cy="123825"/>
    <xdr:pic>
      <xdr:nvPicPr>
        <xdr:cNvPr id="118" name="BExRZO0PLWWMCLGRH7EH6UXYWGAJ" descr="9D4GQ34QB727H10MA3SSAR2R9" hidden="1">
          <a:extLst>
            <a:ext uri="{FF2B5EF4-FFF2-40B4-BE49-F238E27FC236}">
              <a16:creationId xmlns:a16="http://schemas.microsoft.com/office/drawing/2014/main" id="{3A7BD4B5-F80F-4DED-844A-63D94BEC10A8}"/>
            </a:ext>
          </a:extLst>
        </xdr:cNvPr>
        <xdr:cNvPicPr>
          <a:picLocks noChangeAspect="1" noChangeArrowheads="1"/>
        </xdr:cNvPicPr>
      </xdr:nvPicPr>
      <xdr:blipFill>
        <a:blip xmlns:r="http://schemas.openxmlformats.org/officeDocument/2006/relationships" r:embed="rId4"/>
        <a:stretch>
          <a:fillRect/>
        </a:stretch>
      </xdr:blipFill>
      <xdr:spPr bwMode="auto">
        <a:xfrm>
          <a:off x="4223385" y="152628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81</xdr:row>
      <xdr:rowOff>0</xdr:rowOff>
    </xdr:from>
    <xdr:ext cx="123825" cy="123825"/>
    <xdr:pic>
      <xdr:nvPicPr>
        <xdr:cNvPr id="119" name="BExBDP6HNAAJUM39SE5G2C8BKNRQ" descr="1TM64TL2QIMYV7WYSV2VLGXY4" hidden="1">
          <a:extLst>
            <a:ext uri="{FF2B5EF4-FFF2-40B4-BE49-F238E27FC236}">
              <a16:creationId xmlns:a16="http://schemas.microsoft.com/office/drawing/2014/main" id="{934940AE-1398-4E7E-A86C-CE0C1DDD73D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54457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82</xdr:row>
      <xdr:rowOff>0</xdr:rowOff>
    </xdr:from>
    <xdr:ext cx="123825" cy="123825"/>
    <xdr:pic>
      <xdr:nvPicPr>
        <xdr:cNvPr id="120" name="BExQEGJP61DL2NZY6LMBHBZ0J5YT" descr="D6ZNRZJ7EX4GZT9RO8LE0C905" hidden="1">
          <a:extLst>
            <a:ext uri="{FF2B5EF4-FFF2-40B4-BE49-F238E27FC236}">
              <a16:creationId xmlns:a16="http://schemas.microsoft.com/office/drawing/2014/main" id="{A0DB33B6-97E2-4C6F-8A0F-258F4A63B844}"/>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56286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83</xdr:row>
      <xdr:rowOff>0</xdr:rowOff>
    </xdr:from>
    <xdr:ext cx="123825" cy="123825"/>
    <xdr:pic>
      <xdr:nvPicPr>
        <xdr:cNvPr id="121" name="BExTY1BCS6HZIF6HI5491FGHDVAE" descr="MJ6976KI2UH1IE8M227DUYXMJ" hidden="1">
          <a:extLst>
            <a:ext uri="{FF2B5EF4-FFF2-40B4-BE49-F238E27FC236}">
              <a16:creationId xmlns:a16="http://schemas.microsoft.com/office/drawing/2014/main" id="{0AD9F210-B659-4B47-AA0F-9C56343F4A4B}"/>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58115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71</xdr:row>
      <xdr:rowOff>0</xdr:rowOff>
    </xdr:from>
    <xdr:ext cx="123825" cy="123825"/>
    <xdr:pic>
      <xdr:nvPicPr>
        <xdr:cNvPr id="122" name="BEx5FXJGJOT93D0J2IRJ3985IUMI" hidden="1">
          <a:extLst>
            <a:ext uri="{FF2B5EF4-FFF2-40B4-BE49-F238E27FC236}">
              <a16:creationId xmlns:a16="http://schemas.microsoft.com/office/drawing/2014/main" id="{714D32B8-3E53-460E-9703-A69402C675BD}"/>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6169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70</xdr:row>
      <xdr:rowOff>0</xdr:rowOff>
    </xdr:from>
    <xdr:ext cx="123825" cy="123825"/>
    <xdr:pic>
      <xdr:nvPicPr>
        <xdr:cNvPr id="123" name="BEx3RTMHAR35NUAAK49TV6NU7EPA" descr="QFXLG4ZCXTRQSJYFCKJ58G9N8" hidden="1">
          <a:extLst>
            <a:ext uri="{FF2B5EF4-FFF2-40B4-BE49-F238E27FC236}">
              <a16:creationId xmlns:a16="http://schemas.microsoft.com/office/drawing/2014/main" id="{4B2834A2-BA01-450D-BC24-0FDFBEF634CE}"/>
            </a:ext>
          </a:extLst>
        </xdr:cNvPr>
        <xdr:cNvPicPr>
          <a:picLocks noChangeAspect="1" noChangeArrowheads="1"/>
        </xdr:cNvPicPr>
      </xdr:nvPicPr>
      <xdr:blipFill>
        <a:blip xmlns:r="http://schemas.openxmlformats.org/officeDocument/2006/relationships" r:embed="rId3"/>
        <a:stretch>
          <a:fillRect/>
        </a:stretch>
      </xdr:blipFill>
      <xdr:spPr bwMode="auto">
        <a:xfrm>
          <a:off x="4147185" y="134340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73</xdr:row>
      <xdr:rowOff>0</xdr:rowOff>
    </xdr:from>
    <xdr:ext cx="123825" cy="123825"/>
    <xdr:pic>
      <xdr:nvPicPr>
        <xdr:cNvPr id="124" name="BExS8T38WLC2R738ZC7BDJQAKJAJ" descr="MRI962L5PB0E0YWXCIBN82VJH" hidden="1">
          <a:extLst>
            <a:ext uri="{FF2B5EF4-FFF2-40B4-BE49-F238E27FC236}">
              <a16:creationId xmlns:a16="http://schemas.microsoft.com/office/drawing/2014/main" id="{DBC8A3D7-2E86-46D2-9E28-4B123ACAFCAB}"/>
            </a:ext>
          </a:extLst>
        </xdr:cNvPr>
        <xdr:cNvPicPr>
          <a:picLocks noChangeAspect="1" noChangeArrowheads="1"/>
        </xdr:cNvPicPr>
      </xdr:nvPicPr>
      <xdr:blipFill>
        <a:blip xmlns:r="http://schemas.openxmlformats.org/officeDocument/2006/relationships" r:embed="rId4"/>
        <a:stretch>
          <a:fillRect/>
        </a:stretch>
      </xdr:blipFill>
      <xdr:spPr bwMode="auto">
        <a:xfrm>
          <a:off x="4223385" y="139827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71</xdr:row>
      <xdr:rowOff>0</xdr:rowOff>
    </xdr:from>
    <xdr:ext cx="123825" cy="123825"/>
    <xdr:pic>
      <xdr:nvPicPr>
        <xdr:cNvPr id="125" name="BEx5F64BJ6DCM4EJH81D5ZFNPZ0V" descr="7DJ9FILZD2YPS6X1JBP9E76TU" hidden="1">
          <a:extLst>
            <a:ext uri="{FF2B5EF4-FFF2-40B4-BE49-F238E27FC236}">
              <a16:creationId xmlns:a16="http://schemas.microsoft.com/office/drawing/2014/main" id="{9E6FF083-7544-49C8-B883-0A4B28206A53}"/>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6169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71</xdr:row>
      <xdr:rowOff>0</xdr:rowOff>
    </xdr:from>
    <xdr:ext cx="123825" cy="123825"/>
    <xdr:pic>
      <xdr:nvPicPr>
        <xdr:cNvPr id="126" name="BExQEXXHA3EEXR44LT6RKCDWM6ZT" hidden="1">
          <a:extLst>
            <a:ext uri="{FF2B5EF4-FFF2-40B4-BE49-F238E27FC236}">
              <a16:creationId xmlns:a16="http://schemas.microsoft.com/office/drawing/2014/main" id="{849A6367-A20F-4BA8-B11E-4BEC29F62851}"/>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61694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85725</xdr:colOff>
      <xdr:row>75</xdr:row>
      <xdr:rowOff>0</xdr:rowOff>
    </xdr:from>
    <xdr:ext cx="123825" cy="123825"/>
    <xdr:pic>
      <xdr:nvPicPr>
        <xdr:cNvPr id="127" name="BEx1X6AMHV6ZK3UJB2BXIJTJHYJU" descr="OALR4L95ELQLZ1Y1LETHM1CS9" hidden="1">
          <a:extLst>
            <a:ext uri="{FF2B5EF4-FFF2-40B4-BE49-F238E27FC236}">
              <a16:creationId xmlns:a16="http://schemas.microsoft.com/office/drawing/2014/main" id="{5E6FA487-B932-433A-B388-EC2AB27B9D7C}"/>
            </a:ext>
          </a:extLst>
        </xdr:cNvPr>
        <xdr:cNvPicPr>
          <a:picLocks noChangeAspect="1" noChangeArrowheads="1"/>
        </xdr:cNvPicPr>
      </xdr:nvPicPr>
      <xdr:blipFill>
        <a:blip xmlns:r="http://schemas.openxmlformats.org/officeDocument/2006/relationships" r:embed="rId3"/>
        <a:stretch>
          <a:fillRect/>
        </a:stretch>
      </xdr:blipFill>
      <xdr:spPr bwMode="auto">
        <a:xfrm>
          <a:off x="4223385" y="14348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9525</xdr:colOff>
      <xdr:row>70</xdr:row>
      <xdr:rowOff>0</xdr:rowOff>
    </xdr:from>
    <xdr:ext cx="123825" cy="123825"/>
    <xdr:pic>
      <xdr:nvPicPr>
        <xdr:cNvPr id="128" name="BExSDIVCE09QKG3CT52PHCS6ZJ09" descr="9F076L7EQCF2COMMGCQG6BQGU" hidden="1">
          <a:extLst>
            <a:ext uri="{FF2B5EF4-FFF2-40B4-BE49-F238E27FC236}">
              <a16:creationId xmlns:a16="http://schemas.microsoft.com/office/drawing/2014/main" id="{E774BDFB-9079-4E3F-B106-7C2BACC97DFA}"/>
            </a:ext>
          </a:extLst>
        </xdr:cNvPr>
        <xdr:cNvPicPr>
          <a:picLocks noChangeAspect="1" noChangeArrowheads="1"/>
        </xdr:cNvPicPr>
      </xdr:nvPicPr>
      <xdr:blipFill>
        <a:blip xmlns:r="http://schemas.openxmlformats.org/officeDocument/2006/relationships" r:embed="rId3"/>
        <a:stretch>
          <a:fillRect/>
        </a:stretch>
      </xdr:blipFill>
      <xdr:spPr bwMode="auto">
        <a:xfrm>
          <a:off x="4147185" y="134340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80</xdr:row>
      <xdr:rowOff>0</xdr:rowOff>
    </xdr:from>
    <xdr:ext cx="123825" cy="123825"/>
    <xdr:pic>
      <xdr:nvPicPr>
        <xdr:cNvPr id="129" name="BEx1QZGQZBAWJ8591VXEIPUOVS7X" descr="MEW27CPIFG44B7E7HEQUUF5QF" hidden="1">
          <a:extLst>
            <a:ext uri="{FF2B5EF4-FFF2-40B4-BE49-F238E27FC236}">
              <a16:creationId xmlns:a16="http://schemas.microsoft.com/office/drawing/2014/main" id="{752E1E2D-3873-4332-9060-ACF451B5C435}"/>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52628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79</xdr:row>
      <xdr:rowOff>0</xdr:rowOff>
    </xdr:from>
    <xdr:ext cx="123825" cy="123825"/>
    <xdr:pic>
      <xdr:nvPicPr>
        <xdr:cNvPr id="130" name="BExMF7LICJLPXSHM63A6EQ79YQKG" descr="U084VZL15IMB1OFRRAY6GVKAE" hidden="1">
          <a:extLst>
            <a:ext uri="{FF2B5EF4-FFF2-40B4-BE49-F238E27FC236}">
              <a16:creationId xmlns:a16="http://schemas.microsoft.com/office/drawing/2014/main" id="{85B350AD-9D8B-4A3D-AC7B-92494D8179FD}"/>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50799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78</xdr:row>
      <xdr:rowOff>0</xdr:rowOff>
    </xdr:from>
    <xdr:ext cx="123825" cy="123825"/>
    <xdr:pic>
      <xdr:nvPicPr>
        <xdr:cNvPr id="131" name="BExS343F8GCKP6HTF9Y97L133DX8" descr="ZRF0KB1IYQSNV63CTXT25G67G" hidden="1">
          <a:extLst>
            <a:ext uri="{FF2B5EF4-FFF2-40B4-BE49-F238E27FC236}">
              <a16:creationId xmlns:a16="http://schemas.microsoft.com/office/drawing/2014/main" id="{D7AE4CCC-47F4-43D5-8807-B9F7FB4CA887}"/>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48971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77</xdr:row>
      <xdr:rowOff>0</xdr:rowOff>
    </xdr:from>
    <xdr:ext cx="123825" cy="123825"/>
    <xdr:pic>
      <xdr:nvPicPr>
        <xdr:cNvPr id="132" name="BExZMRC09W87CY4B73NPZMNH21AH" descr="78CUMI0OVLYJRSDRQ3V2YX812" hidden="1">
          <a:extLst>
            <a:ext uri="{FF2B5EF4-FFF2-40B4-BE49-F238E27FC236}">
              <a16:creationId xmlns:a16="http://schemas.microsoft.com/office/drawing/2014/main" id="{0B612B36-5473-4F5A-B8DC-C9A80165C7D3}"/>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47142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76</xdr:row>
      <xdr:rowOff>9525</xdr:rowOff>
    </xdr:from>
    <xdr:ext cx="123825" cy="123825"/>
    <xdr:pic>
      <xdr:nvPicPr>
        <xdr:cNvPr id="133" name="BExZXVFJ4DY4I24AARDT4AMP6EN1" descr="TXSMH2MTH86CYKA26740RQPUC" hidden="1">
          <a:extLst>
            <a:ext uri="{FF2B5EF4-FFF2-40B4-BE49-F238E27FC236}">
              <a16:creationId xmlns:a16="http://schemas.microsoft.com/office/drawing/2014/main" id="{965BF5DD-B431-4105-9F4E-55BCA08AB410}"/>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4540865"/>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75</xdr:row>
      <xdr:rowOff>0</xdr:rowOff>
    </xdr:from>
    <xdr:ext cx="123825" cy="123825"/>
    <xdr:pic>
      <xdr:nvPicPr>
        <xdr:cNvPr id="134" name="BExOCUIOFQWUGTBU5ESTW3EYEP5C" descr="9BNF49V0R6VVYPHEVMJ3ABDQZ" hidden="1">
          <a:extLst>
            <a:ext uri="{FF2B5EF4-FFF2-40B4-BE49-F238E27FC236}">
              <a16:creationId xmlns:a16="http://schemas.microsoft.com/office/drawing/2014/main" id="{BD3739F5-B75C-4FA5-A655-1C56FEEF0D81}"/>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434846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74</xdr:row>
      <xdr:rowOff>0</xdr:rowOff>
    </xdr:from>
    <xdr:ext cx="123825" cy="123825"/>
    <xdr:pic>
      <xdr:nvPicPr>
        <xdr:cNvPr id="135" name="BExU65O9OE4B4MQ2A3OYH13M8BZJ" descr="3INNIMMPDBB0JF37L81M6ID21" hidden="1">
          <a:extLst>
            <a:ext uri="{FF2B5EF4-FFF2-40B4-BE49-F238E27FC236}">
              <a16:creationId xmlns:a16="http://schemas.microsoft.com/office/drawing/2014/main" id="{E5BD7837-6C55-486C-9F81-B45EAF0811DE}"/>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416558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73</xdr:row>
      <xdr:rowOff>0</xdr:rowOff>
    </xdr:from>
    <xdr:ext cx="123825" cy="123825"/>
    <xdr:pic>
      <xdr:nvPicPr>
        <xdr:cNvPr id="136" name="BExOPRCR0UW7TKXSV5WDTL348FGL" descr="S9JM17GP1802LHN4GT14BJYIC" hidden="1">
          <a:extLst>
            <a:ext uri="{FF2B5EF4-FFF2-40B4-BE49-F238E27FC236}">
              <a16:creationId xmlns:a16="http://schemas.microsoft.com/office/drawing/2014/main" id="{29AC44C2-58E1-4FB2-A31F-03AA08A7EC0F}"/>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98270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72</xdr:row>
      <xdr:rowOff>0</xdr:rowOff>
    </xdr:from>
    <xdr:ext cx="123825" cy="123825"/>
    <xdr:pic>
      <xdr:nvPicPr>
        <xdr:cNvPr id="137" name="BEx5OESAY2W8SEGI3TSB65EHJ04B" descr="9CN2Y88X8WYV1HWZG1QILY9BK" hidden="1">
          <a:extLst>
            <a:ext uri="{FF2B5EF4-FFF2-40B4-BE49-F238E27FC236}">
              <a16:creationId xmlns:a16="http://schemas.microsoft.com/office/drawing/2014/main" id="{5BD47D57-9E16-442A-9FB7-3DD4BE60A70B}"/>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799820"/>
          <a:ext cx="123825" cy="123825"/>
        </a:xfrm>
        <a:prstGeom prst="rect">
          <a:avLst/>
        </a:prstGeom>
        <a:noFill/>
        <a:ln w="9525" cap="flat" cmpd="sng" algn="ctr">
          <a:noFill/>
          <a:prstDash val="solid"/>
          <a:miter lim="800000"/>
          <a:headEnd type="none" w="med" len="med"/>
          <a:tailEnd type="none" w="med" len="med"/>
        </a:ln>
        <a:effectLst/>
      </xdr:spPr>
    </xdr:pic>
    <xdr:clientData/>
  </xdr:oneCellAnchor>
  <xdr:oneCellAnchor>
    <xdr:from>
      <xdr:col>5</xdr:col>
      <xdr:colOff>47625</xdr:colOff>
      <xdr:row>71</xdr:row>
      <xdr:rowOff>0</xdr:rowOff>
    </xdr:from>
    <xdr:ext cx="123825" cy="123825"/>
    <xdr:pic>
      <xdr:nvPicPr>
        <xdr:cNvPr id="138" name="BExGMWEQ2BYRY9BAO5T1X850MJN1" descr="AZ9ST0XDIOP50HSUFO5V31BR0" hidden="1">
          <a:extLst>
            <a:ext uri="{FF2B5EF4-FFF2-40B4-BE49-F238E27FC236}">
              <a16:creationId xmlns:a16="http://schemas.microsoft.com/office/drawing/2014/main" id="{259807DB-C837-4F1A-B8D8-3A7EA280C835}"/>
            </a:ext>
          </a:extLst>
        </xdr:cNvPr>
        <xdr:cNvPicPr>
          <a:picLocks noChangeAspect="1" noChangeArrowheads="1"/>
        </xdr:cNvPicPr>
      </xdr:nvPicPr>
      <xdr:blipFill>
        <a:blip xmlns:r="http://schemas.openxmlformats.org/officeDocument/2006/relationships" r:embed="rId4"/>
        <a:stretch>
          <a:fillRect/>
        </a:stretch>
      </xdr:blipFill>
      <xdr:spPr bwMode="auto">
        <a:xfrm>
          <a:off x="4185285" y="13616940"/>
          <a:ext cx="123825" cy="123825"/>
        </a:xfrm>
        <a:prstGeom prst="rect">
          <a:avLst/>
        </a:prstGeom>
        <a:noFill/>
        <a:ln w="9525" cap="flat" cmpd="sng" algn="ctr">
          <a:noFill/>
          <a:prstDash val="solid"/>
          <a:miter lim="800000"/>
          <a:headEnd type="none" w="med" len="med"/>
          <a:tailEnd type="none" w="med" len="med"/>
        </a:ln>
        <a:effectLst/>
      </xdr:spPr>
    </xdr:pic>
    <xdr:clientData/>
  </xdr:oneCellAnchor>
  <xdr:twoCellAnchor editAs="oneCell">
    <xdr:from>
      <xdr:col>5</xdr:col>
      <xdr:colOff>19050</xdr:colOff>
      <xdr:row>69</xdr:row>
      <xdr:rowOff>9525</xdr:rowOff>
    </xdr:from>
    <xdr:to>
      <xdr:col>5</xdr:col>
      <xdr:colOff>56515</xdr:colOff>
      <xdr:row>69</xdr:row>
      <xdr:rowOff>58420</xdr:rowOff>
    </xdr:to>
    <xdr:pic>
      <xdr:nvPicPr>
        <xdr:cNvPr id="139" name="BExOFWIBM4SDQPSRQ01NN6O3GBC2">
          <a:extLst>
            <a:ext uri="{FF2B5EF4-FFF2-40B4-BE49-F238E27FC236}">
              <a16:creationId xmlns:a16="http://schemas.microsoft.com/office/drawing/2014/main" id="{E960A6D3-CB5B-4540-9BCC-701CECE696D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56710" y="13054965"/>
          <a:ext cx="41275" cy="46990"/>
        </a:xfrm>
        <a:prstGeom prst="rect">
          <a:avLst/>
        </a:prstGeom>
      </xdr:spPr>
    </xdr:pic>
    <xdr:clientData fPrintsWithSheet="0"/>
  </xdr:twoCellAnchor>
  <xdr:twoCellAnchor editAs="oneCell">
    <xdr:from>
      <xdr:col>5</xdr:col>
      <xdr:colOff>19050</xdr:colOff>
      <xdr:row>69</xdr:row>
      <xdr:rowOff>85725</xdr:rowOff>
    </xdr:from>
    <xdr:to>
      <xdr:col>5</xdr:col>
      <xdr:colOff>56515</xdr:colOff>
      <xdr:row>69</xdr:row>
      <xdr:rowOff>134620</xdr:rowOff>
    </xdr:to>
    <xdr:pic>
      <xdr:nvPicPr>
        <xdr:cNvPr id="140" name="BExXLVDK0TPHZ3X100KK6UAOPGNC">
          <a:extLst>
            <a:ext uri="{FF2B5EF4-FFF2-40B4-BE49-F238E27FC236}">
              <a16:creationId xmlns:a16="http://schemas.microsoft.com/office/drawing/2014/main" id="{7BFF91C2-8E34-4B98-AF47-286BFEE70C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56710" y="13131165"/>
          <a:ext cx="41275" cy="46990"/>
        </a:xfrm>
        <a:prstGeom prst="rect">
          <a:avLst/>
        </a:prstGeom>
      </xdr:spPr>
    </xdr:pic>
    <xdr:clientData/>
  </xdr:twoCellAnchor>
  <xdr:twoCellAnchor editAs="oneCell">
    <xdr:from>
      <xdr:col>6</xdr:col>
      <xdr:colOff>19050</xdr:colOff>
      <xdr:row>69</xdr:row>
      <xdr:rowOff>9525</xdr:rowOff>
    </xdr:from>
    <xdr:to>
      <xdr:col>6</xdr:col>
      <xdr:colOff>56515</xdr:colOff>
      <xdr:row>69</xdr:row>
      <xdr:rowOff>58420</xdr:rowOff>
    </xdr:to>
    <xdr:pic>
      <xdr:nvPicPr>
        <xdr:cNvPr id="141" name="BExUDXLAS9FS5OAWI034BQGN9PG9">
          <a:extLst>
            <a:ext uri="{FF2B5EF4-FFF2-40B4-BE49-F238E27FC236}">
              <a16:creationId xmlns:a16="http://schemas.microsoft.com/office/drawing/2014/main" id="{3D64FFB6-279B-4DE9-8BF6-65BBB7010A8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6310" y="13054965"/>
          <a:ext cx="41275" cy="46990"/>
        </a:xfrm>
        <a:prstGeom prst="rect">
          <a:avLst/>
        </a:prstGeom>
      </xdr:spPr>
    </xdr:pic>
    <xdr:clientData fPrintsWithSheet="0"/>
  </xdr:twoCellAnchor>
  <xdr:twoCellAnchor editAs="oneCell">
    <xdr:from>
      <xdr:col>6</xdr:col>
      <xdr:colOff>19050</xdr:colOff>
      <xdr:row>69</xdr:row>
      <xdr:rowOff>85725</xdr:rowOff>
    </xdr:from>
    <xdr:to>
      <xdr:col>6</xdr:col>
      <xdr:colOff>56515</xdr:colOff>
      <xdr:row>69</xdr:row>
      <xdr:rowOff>134620</xdr:rowOff>
    </xdr:to>
    <xdr:pic>
      <xdr:nvPicPr>
        <xdr:cNvPr id="142" name="BExMEKIQ3IFWEWCQXZS10ARELGE4">
          <a:extLst>
            <a:ext uri="{FF2B5EF4-FFF2-40B4-BE49-F238E27FC236}">
              <a16:creationId xmlns:a16="http://schemas.microsoft.com/office/drawing/2014/main" id="{4E5EB0A8-9C84-43D1-AB04-9C09809097D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6310" y="13131165"/>
          <a:ext cx="41275" cy="46990"/>
        </a:xfrm>
        <a:prstGeom prst="rect">
          <a:avLst/>
        </a:prstGeom>
      </xdr:spPr>
    </xdr:pic>
    <xdr:clientData/>
  </xdr:twoCellAnchor>
  <xdr:twoCellAnchor editAs="oneCell">
    <xdr:from>
      <xdr:col>7</xdr:col>
      <xdr:colOff>25400</xdr:colOff>
      <xdr:row>69</xdr:row>
      <xdr:rowOff>9525</xdr:rowOff>
    </xdr:from>
    <xdr:to>
      <xdr:col>7</xdr:col>
      <xdr:colOff>95250</xdr:colOff>
      <xdr:row>69</xdr:row>
      <xdr:rowOff>58420</xdr:rowOff>
    </xdr:to>
    <xdr:pic>
      <xdr:nvPicPr>
        <xdr:cNvPr id="143" name="BExOGUOC36NHJ2VUDX4CP4RR7C9M">
          <a:extLst>
            <a:ext uri="{FF2B5EF4-FFF2-40B4-BE49-F238E27FC236}">
              <a16:creationId xmlns:a16="http://schemas.microsoft.com/office/drawing/2014/main" id="{A89965A7-B96A-43E0-B0D2-B37F4754CB5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382260" y="13054965"/>
          <a:ext cx="66040" cy="46990"/>
        </a:xfrm>
        <a:prstGeom prst="rect">
          <a:avLst/>
        </a:prstGeom>
      </xdr:spPr>
    </xdr:pic>
    <xdr:clientData fPrintsWithSheet="0"/>
  </xdr:twoCellAnchor>
  <xdr:twoCellAnchor editAs="oneCell">
    <xdr:from>
      <xdr:col>7</xdr:col>
      <xdr:colOff>25400</xdr:colOff>
      <xdr:row>69</xdr:row>
      <xdr:rowOff>85725</xdr:rowOff>
    </xdr:from>
    <xdr:to>
      <xdr:col>7</xdr:col>
      <xdr:colOff>95250</xdr:colOff>
      <xdr:row>69</xdr:row>
      <xdr:rowOff>134620</xdr:rowOff>
    </xdr:to>
    <xdr:pic>
      <xdr:nvPicPr>
        <xdr:cNvPr id="144" name="BExD7R8F8QLV5U0Q1HJAZMUA7JFX">
          <a:extLst>
            <a:ext uri="{FF2B5EF4-FFF2-40B4-BE49-F238E27FC236}">
              <a16:creationId xmlns:a16="http://schemas.microsoft.com/office/drawing/2014/main" id="{3FB6C89D-9610-4269-983E-EC1085A845F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82260" y="13131165"/>
          <a:ext cx="66040" cy="46990"/>
        </a:xfrm>
        <a:prstGeom prst="rect">
          <a:avLst/>
        </a:prstGeom>
      </xdr:spPr>
    </xdr:pic>
    <xdr:clientData/>
  </xdr:twoCellAnchor>
  <xdr:twoCellAnchor editAs="oneCell">
    <xdr:from>
      <xdr:col>8</xdr:col>
      <xdr:colOff>25400</xdr:colOff>
      <xdr:row>69</xdr:row>
      <xdr:rowOff>9525</xdr:rowOff>
    </xdr:from>
    <xdr:to>
      <xdr:col>8</xdr:col>
      <xdr:colOff>95250</xdr:colOff>
      <xdr:row>69</xdr:row>
      <xdr:rowOff>58420</xdr:rowOff>
    </xdr:to>
    <xdr:pic>
      <xdr:nvPicPr>
        <xdr:cNvPr id="145" name="BExQDRISWXOJR9GUXD03QDQGMFIF">
          <a:extLst>
            <a:ext uri="{FF2B5EF4-FFF2-40B4-BE49-F238E27FC236}">
              <a16:creationId xmlns:a16="http://schemas.microsoft.com/office/drawing/2014/main" id="{5592864C-4BA7-4744-8C5A-DC6BA2397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07100" y="13054965"/>
          <a:ext cx="66040" cy="46990"/>
        </a:xfrm>
        <a:prstGeom prst="rect">
          <a:avLst/>
        </a:prstGeom>
      </xdr:spPr>
    </xdr:pic>
    <xdr:clientData fPrintsWithSheet="0"/>
  </xdr:twoCellAnchor>
  <xdr:twoCellAnchor editAs="oneCell">
    <xdr:from>
      <xdr:col>8</xdr:col>
      <xdr:colOff>25400</xdr:colOff>
      <xdr:row>69</xdr:row>
      <xdr:rowOff>85725</xdr:rowOff>
    </xdr:from>
    <xdr:to>
      <xdr:col>8</xdr:col>
      <xdr:colOff>95250</xdr:colOff>
      <xdr:row>69</xdr:row>
      <xdr:rowOff>134620</xdr:rowOff>
    </xdr:to>
    <xdr:pic>
      <xdr:nvPicPr>
        <xdr:cNvPr id="146" name="BEx75VJGC2HS5QEENLIQMRLIZ6CQ">
          <a:extLst>
            <a:ext uri="{FF2B5EF4-FFF2-40B4-BE49-F238E27FC236}">
              <a16:creationId xmlns:a16="http://schemas.microsoft.com/office/drawing/2014/main" id="{A89D0E1B-C30D-43D8-8421-C3403363C7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07100" y="13131165"/>
          <a:ext cx="66040" cy="46990"/>
        </a:xfrm>
        <a:prstGeom prst="rect">
          <a:avLst/>
        </a:prstGeom>
      </xdr:spPr>
    </xdr:pic>
    <xdr:clientData/>
  </xdr:twoCellAnchor>
  <xdr:twoCellAnchor editAs="oneCell">
    <xdr:from>
      <xdr:col>9</xdr:col>
      <xdr:colOff>22225</xdr:colOff>
      <xdr:row>69</xdr:row>
      <xdr:rowOff>9525</xdr:rowOff>
    </xdr:from>
    <xdr:to>
      <xdr:col>9</xdr:col>
      <xdr:colOff>73025</xdr:colOff>
      <xdr:row>69</xdr:row>
      <xdr:rowOff>58420</xdr:rowOff>
    </xdr:to>
    <xdr:pic>
      <xdr:nvPicPr>
        <xdr:cNvPr id="147" name="BExW0G45J1BXENTCX74C1SX31DCO">
          <a:extLst>
            <a:ext uri="{FF2B5EF4-FFF2-40B4-BE49-F238E27FC236}">
              <a16:creationId xmlns:a16="http://schemas.microsoft.com/office/drawing/2014/main" id="{3C7BA9BE-5A05-403E-81F4-5AD67E14B2F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628765" y="13054965"/>
          <a:ext cx="54610" cy="46990"/>
        </a:xfrm>
        <a:prstGeom prst="rect">
          <a:avLst/>
        </a:prstGeom>
      </xdr:spPr>
    </xdr:pic>
    <xdr:clientData fPrintsWithSheet="0"/>
  </xdr:twoCellAnchor>
  <xdr:twoCellAnchor editAs="oneCell">
    <xdr:from>
      <xdr:col>9</xdr:col>
      <xdr:colOff>22225</xdr:colOff>
      <xdr:row>69</xdr:row>
      <xdr:rowOff>85725</xdr:rowOff>
    </xdr:from>
    <xdr:to>
      <xdr:col>9</xdr:col>
      <xdr:colOff>73025</xdr:colOff>
      <xdr:row>69</xdr:row>
      <xdr:rowOff>134620</xdr:rowOff>
    </xdr:to>
    <xdr:pic>
      <xdr:nvPicPr>
        <xdr:cNvPr id="148" name="BEx3HCR1TH13KAIWJKZOI9DDHGQX">
          <a:extLst>
            <a:ext uri="{FF2B5EF4-FFF2-40B4-BE49-F238E27FC236}">
              <a16:creationId xmlns:a16="http://schemas.microsoft.com/office/drawing/2014/main" id="{0235FAB5-CF88-4281-B842-D15C4C8AC33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28765" y="13131165"/>
          <a:ext cx="54610" cy="469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9525</xdr:rowOff>
    </xdr:from>
    <xdr:to>
      <xdr:col>13</xdr:col>
      <xdr:colOff>504470</xdr:colOff>
      <xdr:row>27</xdr:row>
      <xdr:rowOff>171450</xdr:rowOff>
    </xdr:to>
    <xdr:pic>
      <xdr:nvPicPr>
        <xdr:cNvPr id="2" name="Picture 1">
          <a:extLst>
            <a:ext uri="{FF2B5EF4-FFF2-40B4-BE49-F238E27FC236}">
              <a16:creationId xmlns:a16="http://schemas.microsoft.com/office/drawing/2014/main" id="{EB15152B-989B-4439-AD0F-FA293588E822}"/>
            </a:ext>
          </a:extLst>
        </xdr:cNvPr>
        <xdr:cNvPicPr>
          <a:picLocks noChangeAspect="1"/>
        </xdr:cNvPicPr>
      </xdr:nvPicPr>
      <xdr:blipFill>
        <a:blip xmlns:r="http://schemas.openxmlformats.org/officeDocument/2006/relationships" r:embed="rId1"/>
        <a:stretch>
          <a:fillRect/>
        </a:stretch>
      </xdr:blipFill>
      <xdr:spPr>
        <a:xfrm>
          <a:off x="28576" y="9525"/>
          <a:ext cx="8461654" cy="5042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501015</xdr:colOff>
      <xdr:row>28</xdr:row>
      <xdr:rowOff>30480</xdr:rowOff>
    </xdr:to>
    <xdr:pic>
      <xdr:nvPicPr>
        <xdr:cNvPr id="2" name="Picture 1">
          <a:extLst>
            <a:ext uri="{FF2B5EF4-FFF2-40B4-BE49-F238E27FC236}">
              <a16:creationId xmlns:a16="http://schemas.microsoft.com/office/drawing/2014/main" id="{DC4B6900-F5C8-4584-943D-B73E43F8D49A}"/>
            </a:ext>
          </a:extLst>
        </xdr:cNvPr>
        <xdr:cNvPicPr>
          <a:picLocks noChangeAspect="1"/>
        </xdr:cNvPicPr>
      </xdr:nvPicPr>
      <xdr:blipFill>
        <a:blip xmlns:r="http://schemas.openxmlformats.org/officeDocument/2006/relationships" r:embed="rId1"/>
        <a:srcRect r="29315"/>
        <a:stretch>
          <a:fillRect/>
        </a:stretch>
      </xdr:blipFill>
      <xdr:spPr>
        <a:xfrm>
          <a:off x="1" y="0"/>
          <a:ext cx="7905749" cy="50996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96454</xdr:colOff>
      <xdr:row>30</xdr:row>
      <xdr:rowOff>111296</xdr:rowOff>
    </xdr:to>
    <xdr:pic>
      <xdr:nvPicPr>
        <xdr:cNvPr id="2" name="Picture 1">
          <a:extLst>
            <a:ext uri="{FF2B5EF4-FFF2-40B4-BE49-F238E27FC236}">
              <a16:creationId xmlns:a16="http://schemas.microsoft.com/office/drawing/2014/main" id="{E2970AA1-8E51-45D3-8B0A-D25A1BD7DCEC}"/>
            </a:ext>
          </a:extLst>
        </xdr:cNvPr>
        <xdr:cNvPicPr>
          <a:picLocks noChangeAspect="1"/>
        </xdr:cNvPicPr>
      </xdr:nvPicPr>
      <xdr:blipFill>
        <a:blip xmlns:r="http://schemas.openxmlformats.org/officeDocument/2006/relationships" r:embed="rId1"/>
        <a:stretch>
          <a:fillRect/>
        </a:stretch>
      </xdr:blipFill>
      <xdr:spPr>
        <a:xfrm>
          <a:off x="0" y="0"/>
          <a:ext cx="8627044" cy="55405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305864</xdr:colOff>
      <xdr:row>29</xdr:row>
      <xdr:rowOff>174142</xdr:rowOff>
    </xdr:to>
    <xdr:pic>
      <xdr:nvPicPr>
        <xdr:cNvPr id="2" name="Picture 1">
          <a:extLst>
            <a:ext uri="{FF2B5EF4-FFF2-40B4-BE49-F238E27FC236}">
              <a16:creationId xmlns:a16="http://schemas.microsoft.com/office/drawing/2014/main" id="{476E732B-4468-4FAD-A204-991EE6AF37A5}"/>
            </a:ext>
          </a:extLst>
        </xdr:cNvPr>
        <xdr:cNvPicPr>
          <a:picLocks noChangeAspect="1"/>
        </xdr:cNvPicPr>
      </xdr:nvPicPr>
      <xdr:blipFill>
        <a:blip xmlns:r="http://schemas.openxmlformats.org/officeDocument/2006/relationships" r:embed="rId1"/>
        <a:stretch>
          <a:fillRect/>
        </a:stretch>
      </xdr:blipFill>
      <xdr:spPr>
        <a:xfrm>
          <a:off x="0" y="0"/>
          <a:ext cx="7621064" cy="54186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180201</xdr:colOff>
      <xdr:row>26</xdr:row>
      <xdr:rowOff>65437</xdr:rowOff>
    </xdr:to>
    <xdr:pic>
      <xdr:nvPicPr>
        <xdr:cNvPr id="2" name="Picture 1">
          <a:extLst>
            <a:ext uri="{FF2B5EF4-FFF2-40B4-BE49-F238E27FC236}">
              <a16:creationId xmlns:a16="http://schemas.microsoft.com/office/drawing/2014/main" id="{2FB5A3A1-21A7-47A0-9216-8DB2F1B828C6}"/>
            </a:ext>
          </a:extLst>
        </xdr:cNvPr>
        <xdr:cNvPicPr>
          <a:picLocks noChangeAspect="1"/>
        </xdr:cNvPicPr>
      </xdr:nvPicPr>
      <xdr:blipFill>
        <a:blip xmlns:r="http://schemas.openxmlformats.org/officeDocument/2006/relationships" r:embed="rId1"/>
        <a:stretch>
          <a:fillRect/>
        </a:stretch>
      </xdr:blipFill>
      <xdr:spPr>
        <a:xfrm>
          <a:off x="0" y="182880"/>
          <a:ext cx="8106906" cy="459171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19/04/relationships/externalLinkLongPath" Target="/Users/kmcmillen/AppData/Roaming/iManage/Work/Recent/ADV%20-%20Forensic%20-%20FirstEnergy%20Service%20Company%20_PUCO-%202022/Marcum_008434-Marcum_008434%20Marcum%20Set%2001-DR-033-Attachment%208%20Confidential(3791446.1).xlsx?D81659B6" TargetMode="External"/><Relationship Id="rId1" Type="http://schemas.openxmlformats.org/officeDocument/2006/relationships/externalLinkPath" Target="file:///\\D81659B6\Marcum_008434-Marcum_008434%20Marcum%20Set%2001-DR-033-Attachment%208%20Confidential(3791446.1).xlsx" TargetMode="Externa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Millen, Katherine" refreshedDate="45462.51577233796" createdVersion="8" refreshedVersion="8" minRefreshableVersion="3" recordCount="480" xr:uid="{54A5024E-1BB9-4961-98D1-B9A45611331A}">
  <cacheSource type="worksheet">
    <worksheetSource ref="A30:K510" sheet="5. Detail"/>
  </cacheSource>
  <cacheFields count="11">
    <cacheField name="Name" numFmtId="0">
      <sharedItems count="8">
        <s v="Matt Gregorits"/>
        <s v="(Greg) Matt Hefner"/>
        <s v="Mike Eckard"/>
        <s v="Michael Dowling"/>
        <s v="Joel Bailey"/>
        <s v="Justin Biltz"/>
        <s v="Marty Hall"/>
        <s v="Jim Harkness"/>
      </sharedItems>
    </cacheField>
    <cacheField name="Source" numFmtId="0">
      <sharedItems/>
    </cacheField>
    <cacheField name="Cost Center" numFmtId="0">
      <sharedItems containsMixedTypes="1" containsNumber="1" containsInteger="1" minValue="501007" maxValue="506435"/>
    </cacheField>
    <cacheField name="Cost Type" numFmtId="0">
      <sharedItems/>
    </cacheField>
    <cacheField name="Year" numFmtId="0">
      <sharedItems containsSemiMixedTypes="0" containsString="0" containsNumber="1" containsInteger="1" minValue="2015" maxValue="2021" count="7">
        <n v="2015"/>
        <n v="2016"/>
        <n v="2017"/>
        <n v="2018"/>
        <n v="2019"/>
        <n v="2020"/>
        <n v="2021"/>
      </sharedItems>
    </cacheField>
    <cacheField name="Co" numFmtId="0">
      <sharedItems containsMixedTypes="1" containsNumber="1" containsInteger="1" minValue="1300" maxValue="1310" count="14">
        <s v="ME01"/>
        <s v="PN01"/>
        <s v="PP01"/>
        <s v="WP01"/>
        <s v="MP01"/>
        <n v="1300"/>
        <n v="1302"/>
        <n v="1310"/>
        <s v="CE01"/>
        <s v="JC01"/>
        <s v="MP02"/>
        <s v="OE01"/>
        <s v="PE10"/>
        <s v="TE01"/>
      </sharedItems>
    </cacheField>
    <cacheField name="Total Alloc. %" numFmtId="164">
      <sharedItems containsString="0" containsBlank="1" containsNumber="1" minValue="1.0499947919445351E-2" maxValue="1"/>
    </cacheField>
    <cacheField name="Total Alloc. % After Corp. &amp; Unreg." numFmtId="164">
      <sharedItems containsBlank="1" containsMixedTypes="1" containsNumber="1" minValue="1.93013797887478E-2" maxValue="0.33494757818698495"/>
    </cacheField>
    <cacheField name="Amount" numFmtId="43">
      <sharedItems containsSemiMixedTypes="0" containsString="0" containsNumber="1" minValue="72.424583175857535" maxValue="98036.406164641623"/>
    </cacheField>
    <cacheField name="FERC" numFmtId="165">
      <sharedItems containsSemiMixedTypes="0" containsString="0" containsNumber="1" minValue="107" maxValue="923" count="4">
        <n v="426.5"/>
        <n v="923"/>
        <n v="107"/>
        <n v="426.4"/>
      </sharedItems>
    </cacheField>
    <cacheField name="Adj. Amount" numFmtId="43">
      <sharedItems containsSemiMixedTypes="0" containsString="0" containsNumber="1" minValue="72.424583175857535" maxValue="98849.96922618012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Date="0" createdVersion="7" refreshedVersion="7" minRefreshableVersion="3" recordCount="20" xr:uid="{5E5080C2-6D86-4472-A096-4A6D488860CB}">
  <cacheSource type="worksheet">
    <worksheetSource ref="B129:J626" sheet="12. Support" r:id="rId1"/>
  </cacheSource>
  <cacheFields count="9">
    <cacheField name="Name" numFmtId="0">
      <sharedItems containsBlank="1"/>
    </cacheField>
    <cacheField name="Cost Center" numFmtId="0">
      <sharedItems containsBlank="1" containsMixedTypes="1" containsNumber="1" containsInteger="1"/>
    </cacheField>
    <cacheField name="Cost Type" numFmtId="0">
      <sharedItems containsBlank="1"/>
    </cacheField>
    <cacheField name="Year" numFmtId="0">
      <sharedItems containsBlank="1" containsMixedTypes="1" containsNumber="1" containsInteger="1" count="9">
        <n v="2015"/>
        <m/>
        <n v="2016"/>
        <n v="2017"/>
        <n v="2018"/>
        <n v="2019"/>
        <n v="2020"/>
        <n v="2021"/>
        <s v="Year"/>
      </sharedItems>
    </cacheField>
    <cacheField name="Co" numFmtId="0">
      <sharedItems containsBlank="1" containsMixedTypes="1" containsNumber="1" containsInteger="1" count="16">
        <s v="ME01"/>
        <s v="PN01"/>
        <s v="PP01"/>
        <s v="WP01"/>
        <m/>
        <s v="MP01"/>
        <n v="1300"/>
        <n v="1302"/>
        <n v="1310"/>
        <s v="CE01"/>
        <s v="JC01"/>
        <s v="MP02"/>
        <s v="OE01"/>
        <s v="PE10"/>
        <s v="TE01"/>
        <s v="Co"/>
      </sharedItems>
    </cacheField>
    <cacheField name="Total Allocation %" numFmtId="0">
      <sharedItems containsBlank="1" containsMixedTypes="1" containsNumber="1" minValue="4.23000015333495E-2" maxValue="0.59889999995893095"/>
    </cacheField>
    <cacheField name="Allocation % After Corp &amp; Unreg" numFmtId="0">
      <sharedItems containsBlank="1" containsMixedTypes="1" containsNumber="1" minValue="7.3860543155226693E-2" maxValue="0.33494757818698501"/>
    </cacheField>
    <cacheField name="Dollars to Regulated Entities" numFmtId="0">
      <sharedItems containsBlank="1" containsMixedTypes="1" containsNumber="1" minValue="2636.2794151910998" maxValue="248635.919218736"/>
    </cacheField>
    <cacheField name="FERC" numFmtId="0">
      <sharedItems containsBlank="1" containsMixedTypes="1" containsNumber="1" count="6">
        <n v="426.5"/>
        <n v="923"/>
        <m/>
        <n v="107"/>
        <n v="426.4"/>
        <s v="FERC"/>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cMillen, Katherine" refreshedDate="45489.454230208336" createdVersion="8" refreshedVersion="8" minRefreshableVersion="3" recordCount="175" xr:uid="{1353F0F0-3DF8-46E9-AF0D-A1F2D73FC6DB}">
  <cacheSource type="worksheet">
    <worksheetSource ref="A12:BM187" sheet="2. Alloc $ Recalc."/>
  </cacheSource>
  <cacheFields count="65">
    <cacheField name="Name" numFmtId="0">
      <sharedItems count="25">
        <s v="Andy Shaffer"/>
        <s v="Ty Pine"/>
        <s v="Michael Dowling"/>
        <s v="Justin Biltz"/>
        <s v="Anne Grealy"/>
        <s v="Kelley Mendenhall"/>
        <s v="Joel Bailey"/>
        <s v="Tammy Bonawitz"/>
        <s v="Sharon Roth Fulton"/>
        <s v="Matt Gregorits"/>
        <s v="Chuck Kruft"/>
        <s v="Dan Tompkins"/>
        <s v="Sammy Gray"/>
        <s v="(Greg) Matt Hefner"/>
        <s v="Kieran Tintle"/>
        <s v="Andrew Hendry"/>
        <s v="Julie Holman"/>
        <s v="Jim Harkness"/>
        <s v="Mark Mader"/>
        <s v="Mike Eckard"/>
        <s v="Anthony Alexander"/>
        <s v="Daisy Letendre"/>
        <s v="Colin Mount"/>
        <s v="Lorna Wisham"/>
        <s v="Marty Hall"/>
      </sharedItems>
    </cacheField>
    <cacheField name="Year" numFmtId="0">
      <sharedItems containsSemiMixedTypes="0" containsString="0" containsNumber="1" containsInteger="1" minValue="2015" maxValue="2021" count="7">
        <n v="2015"/>
        <n v="2016"/>
        <n v="2017"/>
        <n v="2018"/>
        <n v="2019"/>
        <n v="2020"/>
        <n v="2021"/>
      </sharedItems>
    </cacheField>
    <cacheField name="Total Dollars" numFmtId="43">
      <sharedItems containsString="0" containsBlank="1" containsNumber="1" minValue="0" maxValue="642376.84352941182"/>
    </cacheField>
    <cacheField name="100% Alloc. to Corp." numFmtId="43">
      <sharedItems containsSemiMixedTypes="0" containsString="0" containsNumber="1" minValue="0" maxValue="347139.37301195064"/>
    </cacheField>
    <cacheField name="Exec. Time" numFmtId="43">
      <sharedItems containsSemiMixedTypes="0" containsString="0" containsNumber="1" minValue="0" maxValue="373534.32853333361"/>
    </cacheField>
    <cacheField name="DC to Unreg." numFmtId="43">
      <sharedItems containsSemiMixedTypes="0" containsString="0" containsNumber="1" minValue="0" maxValue="61130.020000000099"/>
    </cacheField>
    <cacheField name="Alloc. to Unreg." numFmtId="43">
      <sharedItems containsSemiMixedTypes="0" containsString="0" containsNumber="1" minValue="0" maxValue="200255.17937992857"/>
    </cacheField>
    <cacheField name="Partial Alloc. to Corp." numFmtId="43">
      <sharedItems containsSemiMixedTypes="0" containsString="0" containsNumber="1" minValue="0" maxValue="161562.89088478396"/>
    </cacheField>
    <cacheField name="$ to Reg. Affiliates" numFmtId="43">
      <sharedItems containsSemiMixedTypes="0" containsString="0" containsNumber="1" minValue="0" maxValue="608138.29243949195"/>
    </cacheField>
    <cacheField name="FERC 426.5,_x000a_Other Deductions" numFmtId="43">
      <sharedItems containsSemiMixedTypes="0" containsString="0" containsNumber="1" minValue="0" maxValue="298940.04128491617"/>
    </cacheField>
    <cacheField name="Remaining $ to_x000a_Reg. Affiliates" numFmtId="43">
      <sharedItems containsSemiMixedTypes="0" containsString="0" containsNumber="1" minValue="0" maxValue="608138.29243949195"/>
    </cacheField>
    <cacheField name="Est. Lobby. Time for Reg. (Interviews)" numFmtId="43">
      <sharedItems containsSemiMixedTypes="0" containsString="0" containsNumber="1" minValue="0" maxValue="596861.83480244258"/>
    </cacheField>
    <cacheField name="Add'l Possible Lobby. Time DC to Reg." numFmtId="43">
      <sharedItems containsString="0" containsBlank="1" containsNumber="1" minValue="33907.519999999997" maxValue="167195.97999999998"/>
    </cacheField>
    <cacheField name="Est. Lobby Time to Reg." numFmtId="43">
      <sharedItems containsSemiMixedTypes="0" containsString="0" containsNumber="1" minValue="0" maxValue="596861.83480244258"/>
    </cacheField>
    <cacheField name="Est. Non-Lobby._x000a_Time for Reg." numFmtId="43">
      <sharedItems containsSemiMixedTypes="0" containsString="0" containsNumber="1" minValue="-17606.123526011579" maxValue="486510.63395159354"/>
    </cacheField>
    <cacheField name="Check" numFmtId="43">
      <sharedItems containsSemiMixedTypes="0" containsString="0" containsNumber="1" containsInteger="1" minValue="0" maxValue="0"/>
    </cacheField>
    <cacheField name="FERC 426.4,_x000a_Civic/Political" numFmtId="43">
      <sharedItems containsSemiMixedTypes="0" containsString="0" containsNumber="1" minValue="0" maxValue="24939.646666666671"/>
    </cacheField>
    <cacheField name="FERC 426.5,_x000a_Other Deductions2" numFmtId="43">
      <sharedItems containsSemiMixedTypes="0" containsString="0" containsNumber="1" minValue="0" maxValue="298940.04128491617"/>
    </cacheField>
    <cacheField name="FERC 923,_x000a_Out. Svcs. Employed" numFmtId="43">
      <sharedItems containsSemiMixedTypes="0" containsString="0" containsNumber="1" minValue="0" maxValue="596861.8348024427"/>
    </cacheField>
    <cacheField name="FERC 107,_x000a_Construction WIP" numFmtId="43">
      <sharedItems containsSemiMixedTypes="0" containsString="0" containsNumber="1" minValue="0" maxValue="214925.17373471125"/>
    </cacheField>
    <cacheField name="Check2" numFmtId="43">
      <sharedItems containsSemiMixedTypes="0" containsString="0" containsNumber="1" minValue="-69.199335636043543" maxValue="11.700000000011642"/>
    </cacheField>
    <cacheField name="Total_x000a_CEI" numFmtId="43">
      <sharedItems containsSemiMixedTypes="0" containsString="0" containsNumber="1" minValue="0" maxValue="72668.938710222268"/>
    </cacheField>
    <cacheField name="Total_x000a_OE" numFmtId="43">
      <sharedItems containsSemiMixedTypes="0" containsString="0" containsNumber="1" minValue="0" maxValue="98036.406164641623"/>
    </cacheField>
    <cacheField name="Total_x000a_TE" numFmtId="43">
      <sharedItems containsSemiMixedTypes="0" containsString="0" containsNumber="1" minValue="0" maxValue="34864.689258469618"/>
    </cacheField>
    <cacheField name="Total_x000a_Ohio Companies" numFmtId="43">
      <sharedItems containsSemiMixedTypes="0" containsString="0" containsNumber="1" minValue="0" maxValue="205570.03413333351"/>
    </cacheField>
    <cacheField name="Total_x000a_Non-Ohio Companies" numFmtId="43">
      <sharedItems containsSemiMixedTypes="0" containsString="0" containsNumber="1" minValue="0" maxValue="430846.75758529152"/>
    </cacheField>
    <cacheField name="Above the Line_x000a_CEI" numFmtId="43">
      <sharedItems containsSemiMixedTypes="0" containsString="0" containsNumber="1" minValue="0" maxValue="62484.498457150483"/>
    </cacheField>
    <cacheField name="Above the Line_x000a_OE" numFmtId="43">
      <sharedItems containsSemiMixedTypes="0" containsString="0" containsNumber="1" minValue="0" maxValue="77050.948415951207"/>
    </cacheField>
    <cacheField name="Above the Line_x000a_TE" numFmtId="43">
      <sharedItems containsSemiMixedTypes="0" containsString="0" containsNumber="1" minValue="0" maxValue="26479.630344049332"/>
    </cacheField>
    <cacheField name="Above the Line_x000a_Ohio Companies" numFmtId="43">
      <sharedItems containsSemiMixedTypes="0" containsString="0" containsNumber="1" minValue="0" maxValue="166015.07721715103"/>
    </cacheField>
    <cacheField name="Total Dollars2" numFmtId="43">
      <sharedItems containsSemiMixedTypes="0" containsString="0" containsNumber="1" minValue="0" maxValue="642376.84352941182"/>
    </cacheField>
    <cacheField name="Check3" numFmtId="43">
      <sharedItems containsSemiMixedTypes="0" containsString="0" containsNumber="1" minValue="-109563.65738034068" maxValue="47557.349568832346"/>
    </cacheField>
    <cacheField name="% Alloc. to FE Corp." numFmtId="9">
      <sharedItems containsSemiMixedTypes="0" containsString="0" containsNumber="1" minValue="0" maxValue="1"/>
    </cacheField>
    <cacheField name="Alloc. to FE Corp." numFmtId="43">
      <sharedItems containsSemiMixedTypes="0" containsString="0" containsNumber="1" minValue="0" maxValue="347139.37301195064"/>
    </cacheField>
    <cacheField name="Check4" numFmtId="43">
      <sharedItems containsSemiMixedTypes="0" containsString="0" containsNumber="1" minValue="-30847.99204637669" maxValue="47557.349568832346"/>
    </cacheField>
    <cacheField name="Exec. Time2" numFmtId="43">
      <sharedItems containsSemiMixedTypes="0" containsString="0" containsNumber="1" minValue="0" maxValue="373534.32853333361"/>
    </cacheField>
    <cacheField name="DC to Unreg.2" numFmtId="43">
      <sharedItems containsSemiMixedTypes="0" containsString="0" containsNumber="1" minValue="0" maxValue="61130.020000000099"/>
    </cacheField>
    <cacheField name="Alloc. to Unreg.2" numFmtId="43">
      <sharedItems containsSemiMixedTypes="0" containsString="0" containsNumber="1" minValue="0" maxValue="200255.17937992857"/>
    </cacheField>
    <cacheField name="$ to Reg. Affiliates2" numFmtId="43">
      <sharedItems containsSemiMixedTypes="0" containsString="0" containsNumber="1" minValue="0" maxValue="608138.29243949195"/>
    </cacheField>
    <cacheField name="Check5" numFmtId="43">
      <sharedItems containsSemiMixedTypes="0" containsString="0" containsNumber="1" minValue="-109563.65738034068" maxValue="23967.154920225621"/>
    </cacheField>
    <cacheField name="FERC 426.5,_x000a_Other Deductions3" numFmtId="43">
      <sharedItems containsSemiMixedTypes="0" containsString="0" containsNumber="1" minValue="0" maxValue="298940.04128491617"/>
    </cacheField>
    <cacheField name="Remaining $ to_x000a_Reg. Affiliates2" numFmtId="43">
      <sharedItems containsSemiMixedTypes="0" containsString="0" containsNumber="1" minValue="-109563.65738034068" maxValue="608138.29243949195"/>
    </cacheField>
    <cacheField name="Check6" numFmtId="43">
      <sharedItems containsSemiMixedTypes="0" containsString="0" containsNumber="1" minValue="-109563.65738034068" maxValue="23967.154920225621"/>
    </cacheField>
    <cacheField name="% Est. Lobby. Time for Reg. (Interviews)" numFmtId="9">
      <sharedItems containsString="0" containsBlank="1" containsNumber="1" minValue="0.1" maxValue="1"/>
    </cacheField>
    <cacheField name="Est. Lobby. Time for Reg. (Interviews)2" numFmtId="43">
      <sharedItems containsSemiMixedTypes="0" containsString="0" containsNumber="1" minValue="0" maxValue="560075.395908406"/>
    </cacheField>
    <cacheField name="Check7" numFmtId="43">
      <sharedItems containsSemiMixedTypes="0" containsString="0" containsNumber="1" minValue="-108442.0925524265" maxValue="23967.154920225621"/>
    </cacheField>
    <cacheField name="Add'l Possible Lobby. Time DC to Reg.2" numFmtId="43">
      <sharedItems containsSemiMixedTypes="0" containsString="0" containsNumber="1" minValue="0" maxValue="167195.97999999998"/>
    </cacheField>
    <cacheField name="Est. Non-Lobby._x000a_Time for Reg.2" numFmtId="43">
      <sharedItems containsSemiMixedTypes="0" containsString="0" containsNumber="1" minValue="-109563.65738034068" maxValue="486510.63395159354"/>
    </cacheField>
    <cacheField name="Check8" numFmtId="43">
      <sharedItems containsSemiMixedTypes="0" containsString="0" containsNumber="1" minValue="-109563.65738034068" maxValue="1.1641532182693481E-10"/>
    </cacheField>
    <cacheField name="FERC 426.4,_x000a_Civic/Political2" numFmtId="43">
      <sharedItems containsSemiMixedTypes="0" containsString="0" containsNumber="1" minValue="0" maxValue="43460.970143432714"/>
    </cacheField>
    <cacheField name="FERC 426.5,_x000a_Other Deductions4" numFmtId="43">
      <sharedItems containsSemiMixedTypes="0" containsString="0" containsNumber="1" minValue="0" maxValue="298940.04128491617"/>
    </cacheField>
    <cacheField name="FERC 923,_x000a_Out. Svcs. Employed2" numFmtId="43">
      <sharedItems containsSemiMixedTypes="0" containsString="0" containsNumber="1" minValue="0" maxValue="560075.395908406"/>
    </cacheField>
    <cacheField name="FERC 107,_x000a_Construction WIP2" numFmtId="43">
      <sharedItems containsSemiMixedTypes="0" containsString="0" containsNumber="1" minValue="0" maxValue="214925.17373471125"/>
    </cacheField>
    <cacheField name="Check9" numFmtId="43">
      <sharedItems containsSemiMixedTypes="0" containsString="0" containsNumber="1" minValue="-108442.09255242662" maxValue="23897.955584589585"/>
    </cacheField>
    <cacheField name="Total_x000a_CEI2" numFmtId="43">
      <sharedItems containsSemiMixedTypes="0" containsString="0" containsNumber="1" minValue="0" maxValue="72668.938710222268"/>
    </cacheField>
    <cacheField name="Total_x000a_OE2" numFmtId="43">
      <sharedItems containsSemiMixedTypes="0" containsString="0" containsNumber="1" minValue="0" maxValue="98036.406164641623"/>
    </cacheField>
    <cacheField name="Total_x000a_TE2" numFmtId="43">
      <sharedItems containsSemiMixedTypes="0" containsString="0" containsNumber="1" minValue="0" maxValue="34864.689258469618"/>
    </cacheField>
    <cacheField name="Total_x000a_Ohio Companies2" numFmtId="43">
      <sharedItems containsSemiMixedTypes="0" containsString="0" containsNumber="1" minValue="0" maxValue="205570.03413333351"/>
    </cacheField>
    <cacheField name="Check10" numFmtId="43">
      <sharedItems containsSemiMixedTypes="0" containsString="0" containsNumber="1" minValue="-30162.79701421925" maxValue="8290.2327666675847"/>
    </cacheField>
    <cacheField name="Above the Line_x000a_CEI2" numFmtId="43">
      <sharedItems containsSemiMixedTypes="0" containsString="0" containsNumber="1" minValue="0" maxValue="56043.134163524919"/>
    </cacheField>
    <cacheField name="Above the Line_x000a_OE2" numFmtId="43">
      <sharedItems containsSemiMixedTypes="0" containsString="0" containsNumber="1" minValue="0" maxValue="71488.985338996747"/>
    </cacheField>
    <cacheField name="Above the Line_x000a_TE2" numFmtId="43">
      <sharedItems containsSemiMixedTypes="0" containsString="0" containsNumber="1" minValue="0" maxValue="24263.593978178335"/>
    </cacheField>
    <cacheField name="Above the Line_x000a_Ohio Companies2" numFmtId="43">
      <sharedItems containsSemiMixedTypes="0" containsString="0" containsNumber="1" minValue="0" maxValue="151795.71348070001"/>
    </cacheField>
    <cacheField name="Check11" numFmtId="43">
      <sharedItems containsSemiMixedTypes="0" containsString="0" containsNumber="1" minValue="-30162.79701421925" maxValue="8290.2327666675847"/>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0">
  <r>
    <x v="0"/>
    <s v="Interviews"/>
    <s v="506004"/>
    <s v="O&amp;M"/>
    <x v="0"/>
    <x v="0"/>
    <n v="0.17209974040960879"/>
    <n v="0.30050543363468957"/>
    <n v="14300.56841555953"/>
    <x v="0"/>
    <n v="14300.56841555953"/>
  </r>
  <r>
    <x v="0"/>
    <s v="Interviews"/>
    <s v="506004"/>
    <s v="O&amp;M"/>
    <x v="0"/>
    <x v="1"/>
    <n v="0.18850033307758579"/>
    <n v="0.3291427064151497"/>
    <n v="15663.3699918194"/>
    <x v="1"/>
    <n v="15663.3699918194"/>
  </r>
  <r>
    <x v="0"/>
    <s v="Interviews"/>
    <s v="506004"/>
    <s v="O&amp;M"/>
    <x v="0"/>
    <x v="2"/>
    <n v="4.23000015333495E-2"/>
    <n v="7.3860543155226721E-2"/>
    <n v="3514.9039996585821"/>
    <x v="1"/>
    <n v="3514.9039996585821"/>
  </r>
  <r>
    <x v="0"/>
    <s v="Interviews"/>
    <s v="506004"/>
    <s v="O&amp;M"/>
    <x v="0"/>
    <x v="3"/>
    <n v="0.16980085197441469"/>
    <n v="0.29649131679493401"/>
    <n v="14109.543076015229"/>
    <x v="0"/>
    <n v="14109.543076015229"/>
  </r>
  <r>
    <x v="0"/>
    <s v="Interviews"/>
    <s v="506004"/>
    <s v="O&amp;M"/>
    <x v="1"/>
    <x v="0"/>
    <n v="0.17499996919802749"/>
    <n v="0.29220231960265164"/>
    <n v="10007.593700858473"/>
    <x v="0"/>
    <n v="10007.593700858473"/>
  </r>
  <r>
    <x v="0"/>
    <s v="Interviews"/>
    <s v="506004"/>
    <s v="O&amp;M"/>
    <x v="1"/>
    <x v="1"/>
    <n v="0.20060010456242919"/>
    <n v="0.33494757818698495"/>
    <n v="11471.569692328523"/>
    <x v="1"/>
    <n v="11471.569692328523"/>
  </r>
  <r>
    <x v="0"/>
    <s v="Interviews"/>
    <s v="506004"/>
    <s v="O&amp;M"/>
    <x v="1"/>
    <x v="2"/>
    <n v="4.6099874779714563E-2"/>
    <n v="7.6974244085616705E-2"/>
    <n v="2636.2794151910962"/>
    <x v="1"/>
    <n v="2636.2794151910962"/>
  </r>
  <r>
    <x v="0"/>
    <s v="Interviews"/>
    <s v="506004"/>
    <s v="O&amp;M"/>
    <x v="1"/>
    <x v="3"/>
    <n v="0.17720005141875941"/>
    <n v="0.29587585812474682"/>
    <n v="10133.408174280767"/>
    <x v="0"/>
    <n v="10133.408174280767"/>
  </r>
  <r>
    <x v="0"/>
    <s v="Interviews"/>
    <s v="506004"/>
    <s v="O&amp;M"/>
    <x v="2"/>
    <x v="0"/>
    <n v="0.2807998217965344"/>
    <s v="N/A"/>
    <n v="21289.314873559411"/>
    <x v="0"/>
    <n v="21289.314873559411"/>
  </r>
  <r>
    <x v="0"/>
    <s v="Interviews"/>
    <s v="506004"/>
    <s v="O&amp;M"/>
    <x v="2"/>
    <x v="1"/>
    <n v="0.31470021786572749"/>
    <s v="N/A"/>
    <n v="23859.530914431325"/>
    <x v="1"/>
    <n v="23859.530914431325"/>
  </r>
  <r>
    <x v="0"/>
    <s v="Interviews"/>
    <s v="506004"/>
    <s v="O&amp;M"/>
    <x v="2"/>
    <x v="2"/>
    <n v="7.9200002951610199E-2"/>
    <s v="N/A"/>
    <n v="6004.6825886001116"/>
    <x v="1"/>
    <n v="6004.6825886001116"/>
  </r>
  <r>
    <x v="0"/>
    <s v="Interviews"/>
    <s v="506004"/>
    <s v="O&amp;M"/>
    <x v="2"/>
    <x v="3"/>
    <n v="0.32529995738612782"/>
    <s v="N/A"/>
    <n v="24663.168148898756"/>
    <x v="0"/>
    <n v="24663.168148898756"/>
  </r>
  <r>
    <x v="0"/>
    <s v="Interviews"/>
    <s v="506004"/>
    <s v="O&amp;M"/>
    <x v="3"/>
    <x v="0"/>
    <n v="0.27959998390751639"/>
    <s v="N/A"/>
    <n v="25438.5618850926"/>
    <x v="0"/>
    <n v="25438.5618850926"/>
  </r>
  <r>
    <x v="0"/>
    <s v="Interviews"/>
    <s v="506004"/>
    <s v="O&amp;M"/>
    <x v="3"/>
    <x v="1"/>
    <n v="0.31839978188022222"/>
    <s v="N/A"/>
    <n v="28968.644569876455"/>
    <x v="1"/>
    <n v="28968.644569876455"/>
  </r>
  <r>
    <x v="0"/>
    <s v="Interviews"/>
    <s v="506004"/>
    <s v="O&amp;M"/>
    <x v="3"/>
    <x v="2"/>
    <n v="7.9000000768749218E-2"/>
    <s v="N/A"/>
    <n v="7187.5769819175775"/>
    <x v="1"/>
    <n v="7187.5769819175775"/>
  </r>
  <r>
    <x v="0"/>
    <s v="Interviews"/>
    <s v="506004"/>
    <s v="O&amp;M"/>
    <x v="3"/>
    <x v="3"/>
    <n v="0.32300023344351209"/>
    <s v="N/A"/>
    <n v="29387.202790648131"/>
    <x v="0"/>
    <n v="29387.202790648131"/>
  </r>
  <r>
    <x v="1"/>
    <s v="Interviews"/>
    <n v="506435"/>
    <s v="Capital"/>
    <x v="0"/>
    <x v="4"/>
    <n v="1"/>
    <s v="N/A"/>
    <n v="8949.3669622982852"/>
    <x v="2"/>
    <n v="8949.3669622982852"/>
  </r>
  <r>
    <x v="1"/>
    <s v="Interviews"/>
    <n v="506435"/>
    <s v="Capital"/>
    <x v="1"/>
    <x v="4"/>
    <n v="1"/>
    <s v="N/A"/>
    <n v="8750.4426599694543"/>
    <x v="2"/>
    <n v="8750.4426599694543"/>
  </r>
  <r>
    <x v="1"/>
    <s v="Interviews"/>
    <n v="506435"/>
    <s v="Capital"/>
    <x v="2"/>
    <x v="4"/>
    <n v="1"/>
    <s v="N/A"/>
    <n v="9354.3664185793332"/>
    <x v="2"/>
    <n v="9354.3664185793332"/>
  </r>
  <r>
    <x v="1"/>
    <s v="Interviews"/>
    <n v="506435"/>
    <s v="Capital"/>
    <x v="3"/>
    <x v="4"/>
    <n v="1"/>
    <s v="N/A"/>
    <n v="9968.6175324220676"/>
    <x v="2"/>
    <n v="9968.6175324220676"/>
  </r>
  <r>
    <x v="1"/>
    <s v="Interviews"/>
    <n v="506435"/>
    <s v="Capital"/>
    <x v="4"/>
    <x v="4"/>
    <n v="1"/>
    <s v="N/A"/>
    <n v="9323.5510658975672"/>
    <x v="2"/>
    <n v="9323.5510658975672"/>
  </r>
  <r>
    <x v="1"/>
    <s v="Interviews"/>
    <n v="506435"/>
    <s v="Capital"/>
    <x v="5"/>
    <x v="4"/>
    <n v="1"/>
    <s v="N/A"/>
    <n v="10516.580756898147"/>
    <x v="2"/>
    <n v="10516.580756898147"/>
  </r>
  <r>
    <x v="1"/>
    <s v="Interviews"/>
    <n v="506435"/>
    <s v="Capital"/>
    <x v="6"/>
    <x v="4"/>
    <n v="1"/>
    <s v="N/A"/>
    <n v="10703.810731545253"/>
    <x v="2"/>
    <n v="10703.810731545253"/>
  </r>
  <r>
    <x v="1"/>
    <s v="Interviews"/>
    <n v="506435"/>
    <s v="O&amp;M"/>
    <x v="0"/>
    <x v="4"/>
    <n v="1"/>
    <s v="N/A"/>
    <n v="6834.3490205911075"/>
    <x v="1"/>
    <n v="6834.3490205911075"/>
  </r>
  <r>
    <x v="1"/>
    <s v="Interviews"/>
    <n v="506435"/>
    <s v="O&amp;M"/>
    <x v="1"/>
    <x v="4"/>
    <n v="1"/>
    <s v="N/A"/>
    <n v="6682.4368108761455"/>
    <x v="1"/>
    <n v="6682.4368108761455"/>
  </r>
  <r>
    <x v="1"/>
    <s v="Interviews"/>
    <n v="506435"/>
    <s v="O&amp;M"/>
    <x v="2"/>
    <x v="4"/>
    <n v="1"/>
    <s v="N/A"/>
    <n v="7143.6343196558246"/>
    <x v="1"/>
    <n v="7143.6343196558246"/>
  </r>
  <r>
    <x v="1"/>
    <s v="Interviews"/>
    <n v="506435"/>
    <s v="O&amp;M"/>
    <x v="3"/>
    <x v="4"/>
    <n v="1"/>
    <s v="N/A"/>
    <n v="7612.71850359569"/>
    <x v="1"/>
    <n v="7612.71850359569"/>
  </r>
  <r>
    <x v="1"/>
    <s v="Interviews"/>
    <n v="506435"/>
    <s v="O&amp;M"/>
    <x v="4"/>
    <x v="4"/>
    <n v="1"/>
    <s v="N/A"/>
    <n v="7120.1016076431169"/>
    <x v="1"/>
    <n v="7120.1016076431169"/>
  </r>
  <r>
    <x v="1"/>
    <s v="Interviews"/>
    <n v="506435"/>
    <s v="O&amp;M"/>
    <x v="5"/>
    <x v="4"/>
    <n v="1"/>
    <s v="N/A"/>
    <n v="8031.1807191126964"/>
    <x v="1"/>
    <n v="8031.1807191126964"/>
  </r>
  <r>
    <x v="1"/>
    <s v="Interviews"/>
    <n v="506435"/>
    <s v="O&amp;M"/>
    <x v="6"/>
    <x v="4"/>
    <n v="1"/>
    <s v="N/A"/>
    <n v="8174.1623399631308"/>
    <x v="1"/>
    <n v="8174.1623399631308"/>
  </r>
  <r>
    <x v="2"/>
    <s v="Interviews"/>
    <n v="506016"/>
    <s v="O&amp;M"/>
    <x v="4"/>
    <x v="5"/>
    <n v="0.1078998872912246"/>
    <n v="0.11401088220236769"/>
    <n v="15629.666904861135"/>
    <x v="1"/>
    <n v="15629.666904861135"/>
  </r>
  <r>
    <x v="2"/>
    <s v="Interviews"/>
    <n v="506016"/>
    <s v="O&amp;M"/>
    <x v="4"/>
    <x v="6"/>
    <n v="4.2799899094885831E-2"/>
    <n v="4.522390501493239E-2"/>
    <n v="6199.7114474200016"/>
    <x v="1"/>
    <n v="6199.7114474200016"/>
  </r>
  <r>
    <x v="2"/>
    <s v="Interviews"/>
    <n v="506016"/>
    <s v="O&amp;M"/>
    <x v="4"/>
    <x v="7"/>
    <n v="2.8100367032050329E-2"/>
    <n v="2.9691853401916803E-2"/>
    <n v="4070.4340629186891"/>
    <x v="1"/>
    <n v="4070.4340629186891"/>
  </r>
  <r>
    <x v="2"/>
    <s v="Interviews"/>
    <n v="506016"/>
    <s v="O&amp;M"/>
    <x v="4"/>
    <x v="8"/>
    <n v="9.4699802870026384E-2"/>
    <n v="0.10006320062653221"/>
    <n v="13717.589628426816"/>
    <x v="1"/>
    <n v="13717.589628426816"/>
  </r>
  <r>
    <x v="2"/>
    <s v="Interviews"/>
    <n v="506016"/>
    <s v="O&amp;M"/>
    <x v="4"/>
    <x v="9"/>
    <n v="0.1499000221061087"/>
    <n v="0.15838972765879622"/>
    <n v="21713.529766961532"/>
    <x v="1"/>
    <n v="21713.529766961532"/>
  </r>
  <r>
    <x v="2"/>
    <s v="Interviews"/>
    <n v="506016"/>
    <s v="O&amp;M"/>
    <x v="4"/>
    <x v="0"/>
    <n v="6.8200141820548427E-2"/>
    <n v="7.206271044844452E-2"/>
    <n v="9879.0232898246413"/>
    <x v="1"/>
    <n v="9879.0232898246413"/>
  </r>
  <r>
    <x v="2"/>
    <s v="Interviews"/>
    <n v="506016"/>
    <s v="O&amp;M"/>
    <x v="4"/>
    <x v="4"/>
    <n v="5.0000132460039023E-2"/>
    <n v="5.2831929255109718E-2"/>
    <n v="7242.6898226510239"/>
    <x v="1"/>
    <n v="7242.6898226510239"/>
  </r>
  <r>
    <x v="2"/>
    <s v="Interviews"/>
    <n v="506016"/>
    <s v="O&amp;M"/>
    <x v="4"/>
    <x v="10"/>
    <n v="2.2899985900364739E-2"/>
    <n v="2.4196944598057085E-2"/>
    <n v="3317.141108615659"/>
    <x v="1"/>
    <n v="3317.141108615659"/>
  </r>
  <r>
    <x v="2"/>
    <s v="Interviews"/>
    <n v="506016"/>
    <s v="O&amp;M"/>
    <x v="4"/>
    <x v="11"/>
    <n v="0.12080002331296689"/>
    <n v="0.12764162756542607"/>
    <n v="17498.295631998189"/>
    <x v="1"/>
    <n v="17498.295631998189"/>
  </r>
  <r>
    <x v="2"/>
    <s v="Interviews"/>
    <n v="506016"/>
    <s v="O&amp;M"/>
    <x v="4"/>
    <x v="12"/>
    <n v="4.7300008153651291E-2"/>
    <n v="4.9978881286705044E-2"/>
    <n v="6851.5676021369736"/>
    <x v="1"/>
    <n v="6851.5676021369736"/>
  </r>
  <r>
    <x v="2"/>
    <s v="Interviews"/>
    <n v="506016"/>
    <s v="O&amp;M"/>
    <x v="4"/>
    <x v="1"/>
    <n v="7.3199772404217406E-2"/>
    <n v="7.7345499039238513E-2"/>
    <n v="10603.236842144615"/>
    <x v="1"/>
    <n v="10603.236842144615"/>
  </r>
  <r>
    <x v="2"/>
    <s v="Interviews"/>
    <n v="506016"/>
    <s v="O&amp;M"/>
    <x v="4"/>
    <x v="2"/>
    <n v="1.830009027887548E-2"/>
    <n v="1.9336530273162317E-2"/>
    <n v="2650.8305297458191"/>
    <x v="1"/>
    <n v="2650.8305297458191"/>
  </r>
  <r>
    <x v="2"/>
    <s v="Interviews"/>
    <n v="506016"/>
    <s v="O&amp;M"/>
    <x v="4"/>
    <x v="13"/>
    <n v="4.0999914342508097E-2"/>
    <n v="4.3321976711564403E-2"/>
    <n v="5938.9775132170789"/>
    <x v="1"/>
    <n v="5938.9775132170789"/>
  </r>
  <r>
    <x v="2"/>
    <s v="Interviews"/>
    <n v="506016"/>
    <s v="O&amp;M"/>
    <x v="4"/>
    <x v="3"/>
    <n v="8.1299850967738327E-2"/>
    <n v="8.5904331917747129E-2"/>
    <n v="11776.560865267431"/>
    <x v="1"/>
    <n v="11776.560865267431"/>
  </r>
  <r>
    <x v="2"/>
    <s v="Interviews"/>
    <n v="506016"/>
    <s v="O&amp;M"/>
    <x v="5"/>
    <x v="5"/>
    <n v="0.10620013705945799"/>
    <n v="0.11219110480158805"/>
    <n v="16627.878864535251"/>
    <x v="1"/>
    <n v="16479.744523279009"/>
  </r>
  <r>
    <x v="2"/>
    <s v="Interviews"/>
    <n v="506016"/>
    <s v="O&amp;M"/>
    <x v="5"/>
    <x v="6"/>
    <n v="3.8700099245940277E-2"/>
    <n v="4.0883251289047851E-2"/>
    <n v="6059.3195086623282"/>
    <x v="1"/>
    <n v="6005.3382816405701"/>
  </r>
  <r>
    <x v="2"/>
    <s v="Interviews"/>
    <n v="506016"/>
    <s v="O&amp;M"/>
    <x v="5"/>
    <x v="7"/>
    <n v="3.6700055033211901E-2"/>
    <n v="3.8770380476532869E-2"/>
    <n v="5746.1702622132107"/>
    <x v="1"/>
    <n v="5694.9788172024682"/>
  </r>
  <r>
    <x v="2"/>
    <s v="Interviews"/>
    <n v="506016"/>
    <s v="O&amp;M"/>
    <x v="5"/>
    <x v="8"/>
    <n v="9.9100038278914837E-2"/>
    <n v="0.10469047487355347"/>
    <n v="15516.208148112273"/>
    <x v="1"/>
    <n v="15377.977451849647"/>
  </r>
  <r>
    <x v="2"/>
    <s v="Interviews"/>
    <n v="506016"/>
    <s v="O&amp;M"/>
    <x v="5"/>
    <x v="9"/>
    <n v="0.1411000359519291"/>
    <n v="0.14905977863407016"/>
    <n v="22092.196588001465"/>
    <x v="1"/>
    <n v="21895.381767835381"/>
  </r>
  <r>
    <x v="2"/>
    <s v="Interviews"/>
    <n v="506016"/>
    <s v="O&amp;M"/>
    <x v="5"/>
    <x v="0"/>
    <n v="6.6400071671159688E-2"/>
    <n v="7.0145836022050545E-2"/>
    <n v="10396.336378797294"/>
    <x v="1"/>
    <n v="10303.71756352338"/>
  </r>
  <r>
    <x v="2"/>
    <s v="Interviews"/>
    <n v="506016"/>
    <s v="O&amp;M"/>
    <x v="5"/>
    <x v="4"/>
    <n v="4.9399812212253667E-2"/>
    <n v="5.2186557028460444E-2"/>
    <n v="7734.5860009225798"/>
    <x v="1"/>
    <n v="7665.6801704513146"/>
  </r>
  <r>
    <x v="2"/>
    <s v="Interviews"/>
    <n v="506016"/>
    <s v="O&amp;M"/>
    <x v="5"/>
    <x v="10"/>
    <n v="2.269997824268366E-2"/>
    <n v="2.3980530614502473E-2"/>
    <n v="3554.1619709549559"/>
    <x v="1"/>
    <n v="3522.4986754393553"/>
  </r>
  <r>
    <x v="2"/>
    <s v="Interviews"/>
    <n v="506016"/>
    <s v="O&amp;M"/>
    <x v="5"/>
    <x v="11"/>
    <n v="0.1222000253641442"/>
    <n v="0.12909357965055898"/>
    <n v="19132.99996835706"/>
    <x v="1"/>
    <n v="18962.54802017663"/>
  </r>
  <r>
    <x v="2"/>
    <s v="Interviews"/>
    <n v="506016"/>
    <s v="O&amp;M"/>
    <x v="5"/>
    <x v="12"/>
    <n v="4.7500061083374727E-2"/>
    <n v="5.0179637038539296E-2"/>
    <n v="7437.1397591528776"/>
    <x v="1"/>
    <n v="7370.8838158646176"/>
  </r>
  <r>
    <x v="2"/>
    <s v="Interviews"/>
    <n v="506016"/>
    <s v="O&amp;M"/>
    <x v="5"/>
    <x v="1"/>
    <n v="7.3199989295865756E-2"/>
    <n v="7.7329350959027016E-2"/>
    <n v="11461.007382838727"/>
    <x v="1"/>
    <n v="11358.903633309326"/>
  </r>
  <r>
    <x v="2"/>
    <s v="Interviews"/>
    <n v="506016"/>
    <s v="O&amp;M"/>
    <x v="5"/>
    <x v="2"/>
    <n v="1.8400174058530672E-2"/>
    <n v="1.9438165649563351E-2"/>
    <n v="2880.936633446313"/>
    <x v="1"/>
    <n v="2855.2709635269366"/>
  </r>
  <r>
    <x v="2"/>
    <s v="Interviews"/>
    <n v="506016"/>
    <s v="O&amp;M"/>
    <x v="5"/>
    <x v="13"/>
    <n v="4.1999997673014287E-2"/>
    <n v="4.4369303760516711E-2"/>
    <n v="6575.9884398891954"/>
    <x v="1"/>
    <n v="6517.4043159857374"/>
  </r>
  <r>
    <x v="2"/>
    <s v="Interviews"/>
    <n v="506016"/>
    <s v="O&amp;M"/>
    <x v="5"/>
    <x v="3"/>
    <n v="8.2999856890379198E-2"/>
    <n v="8.7682049201988729E-2"/>
    <n v="12995.384039611054"/>
    <x v="1"/>
    <n v="12879.610845100628"/>
  </r>
  <r>
    <x v="2"/>
    <s v="Interviews"/>
    <n v="506016"/>
    <s v="O&amp;M"/>
    <x v="6"/>
    <x v="5"/>
    <n v="0.104"/>
    <n v="0.10985526245858945"/>
    <n v="13361.438345411765"/>
    <x v="1"/>
    <n v="13361.438345411765"/>
  </r>
  <r>
    <x v="2"/>
    <s v="Interviews"/>
    <n v="506016"/>
    <s v="O&amp;M"/>
    <x v="6"/>
    <x v="6"/>
    <n v="3.4700209643605873E-2"/>
    <n v="3.6653852286215385E-2"/>
    <n v="4458.1222281336795"/>
    <x v="1"/>
    <n v="4458.1222281336795"/>
  </r>
  <r>
    <x v="2"/>
    <s v="Interviews"/>
    <n v="506016"/>
    <s v="O&amp;M"/>
    <x v="6"/>
    <x v="7"/>
    <n v="3.7999301187980429E-2"/>
    <n v="4.0138684665851736E-2"/>
    <n v="4881.9742306916596"/>
    <x v="1"/>
    <n v="4881.9742306916596"/>
  </r>
  <r>
    <x v="2"/>
    <s v="Interviews"/>
    <n v="506016"/>
    <s v="O&amp;M"/>
    <x v="6"/>
    <x v="8"/>
    <n v="9.9199860237596083E-2"/>
    <n v="0.10478487194477414"/>
    <n v="12744.738619597156"/>
    <x v="1"/>
    <n v="12744.738619597156"/>
  </r>
  <r>
    <x v="2"/>
    <s v="Interviews"/>
    <n v="506016"/>
    <s v="O&amp;M"/>
    <x v="6"/>
    <x v="9"/>
    <n v="0.1453997204751922"/>
    <n v="0.15358581205969021"/>
    <n v="18680.28269778255"/>
    <x v="1"/>
    <n v="18680.28269778255"/>
  </r>
  <r>
    <x v="2"/>
    <s v="Interviews"/>
    <n v="506016"/>
    <s v="O&amp;M"/>
    <x v="6"/>
    <x v="0"/>
    <n v="6.6700209643605873E-2"/>
    <n v="7.0455471504242917E-2"/>
    <n v="8569.3340267219155"/>
    <x v="1"/>
    <n v="8569.3340267219155"/>
  </r>
  <r>
    <x v="2"/>
    <s v="Interviews"/>
    <n v="506016"/>
    <s v="O&amp;M"/>
    <x v="6"/>
    <x v="4"/>
    <n v="5.0500349406009781E-2"/>
    <n v="5.334354940622766E-2"/>
    <n v="6488.0510097129936"/>
    <x v="1"/>
    <n v="6488.0510097129936"/>
  </r>
  <r>
    <x v="2"/>
    <s v="Interviews"/>
    <n v="506016"/>
    <s v="O&amp;M"/>
    <x v="6"/>
    <x v="10"/>
    <n v="2.329979035639413E-2"/>
    <n v="2.4611582546459506E-2"/>
    <n v="2993.4491568074982"/>
    <x v="1"/>
    <n v="2993.4491568074982"/>
  </r>
  <r>
    <x v="2"/>
    <s v="Interviews"/>
    <n v="506016"/>
    <s v="O&amp;M"/>
    <x v="6"/>
    <x v="11"/>
    <n v="0.12480013976240389"/>
    <n v="0.13182646258141853"/>
    <n v="16033.743970520492"/>
    <x v="1"/>
    <n v="16033.743970520492"/>
  </r>
  <r>
    <x v="2"/>
    <s v="Interviews"/>
    <n v="506016"/>
    <s v="O&amp;M"/>
    <x v="6"/>
    <x v="12"/>
    <n v="4.9500349406009787E-2"/>
    <n v="5.2287248805664308E-2"/>
    <n v="6359.5756410071126"/>
    <x v="1"/>
    <n v="6359.5756410071126"/>
  </r>
  <r>
    <x v="2"/>
    <s v="Interviews"/>
    <n v="506016"/>
    <s v="O&amp;M"/>
    <x v="6"/>
    <x v="1"/>
    <n v="7.2900069881201957E-2"/>
    <n v="7.7004387596624549E-2"/>
    <n v="9365.8633566720109"/>
    <x v="1"/>
    <n v="9365.8633566720109"/>
  </r>
  <r>
    <x v="2"/>
    <s v="Interviews"/>
    <n v="506016"/>
    <s v="O&amp;M"/>
    <x v="6"/>
    <x v="2"/>
    <n v="1.8700209643605869E-2"/>
    <n v="1.975304267720162E-2"/>
    <n v="2402.5163288395611"/>
    <x v="1"/>
    <n v="2402.5163288395611"/>
  </r>
  <r>
    <x v="2"/>
    <s v="Interviews"/>
    <n v="506016"/>
    <s v="O&amp;M"/>
    <x v="6"/>
    <x v="13"/>
    <n v="4.2299790356394133E-2"/>
    <n v="4.4681293957163352E-2"/>
    <n v="5434.4811622192638"/>
    <x v="1"/>
    <n v="5434.4811622192638"/>
  </r>
  <r>
    <x v="2"/>
    <s v="Interviews"/>
    <n v="506016"/>
    <s v="O&amp;M"/>
    <x v="6"/>
    <x v="3"/>
    <n v="7.6700209643605868E-2"/>
    <n v="8.1018477509876508E-2"/>
    <n v="9854.0877137807383"/>
    <x v="1"/>
    <n v="9854.0877137807383"/>
  </r>
  <r>
    <x v="3"/>
    <s v="Interviews"/>
    <n v="501007"/>
    <s v="Capital"/>
    <x v="2"/>
    <x v="7"/>
    <m/>
    <m/>
    <n v="8898.6931601214856"/>
    <x v="2"/>
    <n v="8898.6931601214856"/>
  </r>
  <r>
    <x v="3"/>
    <s v="Interviews"/>
    <n v="501007"/>
    <s v="Capital"/>
    <x v="3"/>
    <x v="7"/>
    <m/>
    <m/>
    <n v="11492.868428490852"/>
    <x v="2"/>
    <n v="11492.868428490852"/>
  </r>
  <r>
    <x v="3"/>
    <s v="Interviews"/>
    <n v="501007"/>
    <s v="O&amp;M"/>
    <x v="0"/>
    <x v="5"/>
    <n v="2.7199924644420739E-2"/>
    <n v="4.9999874267473321E-2"/>
    <n v="14178.753653803506"/>
    <x v="1"/>
    <n v="14178.753653803506"/>
  </r>
  <r>
    <x v="3"/>
    <s v="Interviews"/>
    <n v="501007"/>
    <s v="O&amp;M"/>
    <x v="0"/>
    <x v="6"/>
    <n v="1.970012935129125E-2"/>
    <n v="3.6213482334759621E-2"/>
    <n v="10269.266723035478"/>
    <x v="1"/>
    <n v="10269.266723035478"/>
  </r>
  <r>
    <x v="3"/>
    <s v="Interviews"/>
    <n v="501007"/>
    <s v="O&amp;M"/>
    <x v="0"/>
    <x v="8"/>
    <n v="5.6400016181125397E-2"/>
    <n v="0.10367652685089954"/>
    <n v="29400.152609126424"/>
    <x v="1"/>
    <n v="29400.152609126424"/>
  </r>
  <r>
    <x v="3"/>
    <s v="Interviews"/>
    <n v="501007"/>
    <s v="O&amp;M"/>
    <x v="0"/>
    <x v="9"/>
    <n v="9.4000026968542358E-2"/>
    <n v="0.17279421141816595"/>
    <n v="49000.254348544055"/>
    <x v="1"/>
    <n v="49000.254348544055"/>
  </r>
  <r>
    <x v="3"/>
    <s v="Interviews"/>
    <n v="501007"/>
    <s v="O&amp;M"/>
    <x v="0"/>
    <x v="0"/>
    <n v="4.2999972836033407E-2"/>
    <n v="7.9044087930862927E-2"/>
    <n v="22414.989377090762"/>
    <x v="1"/>
    <n v="22414.989377090762"/>
  </r>
  <r>
    <x v="3"/>
    <s v="Interviews"/>
    <n v="501007"/>
    <s v="O&amp;M"/>
    <x v="0"/>
    <x v="4"/>
    <n v="2.749990082220832E-2"/>
    <n v="5.0551301205918636E-2"/>
    <n v="14335.124981388492"/>
    <x v="1"/>
    <n v="14335.124981388492"/>
  </r>
  <r>
    <x v="3"/>
    <s v="Interviews"/>
    <n v="501007"/>
    <s v="O&amp;M"/>
    <x v="0"/>
    <x v="10"/>
    <n v="3.0700167849862601E-2"/>
    <n v="5.6434146511443281E-2"/>
    <n v="16003.357463819561"/>
    <x v="1"/>
    <n v="16003.357463819561"/>
  </r>
  <r>
    <x v="3"/>
    <s v="Interviews"/>
    <n v="501007"/>
    <s v="O&amp;M"/>
    <x v="0"/>
    <x v="11"/>
    <n v="8.6699955228311171E-2"/>
    <n v="0.15937495846336175"/>
    <n v="45194.879142070393"/>
    <x v="1"/>
    <n v="45194.879142070393"/>
  </r>
  <r>
    <x v="3"/>
    <s v="Interviews"/>
    <n v="501007"/>
    <s v="O&amp;M"/>
    <x v="0"/>
    <x v="12"/>
    <n v="3.0100020070067391E-2"/>
    <n v="5.5330933398762147E-2"/>
    <n v="15690.512938077874"/>
    <x v="1"/>
    <n v="15690.512938077874"/>
  </r>
  <r>
    <x v="3"/>
    <s v="Interviews"/>
    <n v="501007"/>
    <s v="O&amp;M"/>
    <x v="0"/>
    <x v="1"/>
    <n v="4.689985857149194E-2"/>
    <n v="8.6212997366442432E-2"/>
    <n v="24447.91850626727"/>
    <x v="1"/>
    <n v="24447.91850626727"/>
  </r>
  <r>
    <x v="3"/>
    <s v="Interviews"/>
    <n v="501007"/>
    <s v="O&amp;M"/>
    <x v="0"/>
    <x v="2"/>
    <n v="1.0499947919445351E-2"/>
    <n v="1.93013797887478E-2"/>
    <n v="5473.4039477612978"/>
    <x v="1"/>
    <n v="5473.4039477612978"/>
  </r>
  <r>
    <x v="3"/>
    <s v="Interviews"/>
    <n v="501007"/>
    <s v="O&amp;M"/>
    <x v="0"/>
    <x v="13"/>
    <n v="2.8999977135366249E-2"/>
    <n v="5.3308795133935688E-2"/>
    <n v="15117.083489885126"/>
    <x v="1"/>
    <n v="15117.083489885126"/>
  </r>
  <r>
    <x v="3"/>
    <s v="Interviews"/>
    <n v="501007"/>
    <s v="O&amp;M"/>
    <x v="0"/>
    <x v="3"/>
    <n v="4.2299963279789042E-2"/>
    <n v="7.7757305329227033E-2"/>
    <n v="22050.088989201893"/>
    <x v="1"/>
    <n v="22050.088989201893"/>
  </r>
  <r>
    <x v="3"/>
    <s v="Interviews"/>
    <n v="501007"/>
    <s v="O&amp;M"/>
    <x v="1"/>
    <x v="5"/>
    <n v="3.8300011111825148E-2"/>
    <n v="6.7311100966934739E-2"/>
    <n v="19965.72072582896"/>
    <x v="1"/>
    <n v="19965.72072582896"/>
  </r>
  <r>
    <x v="3"/>
    <s v="Interviews"/>
    <n v="501007"/>
    <s v="O&amp;M"/>
    <x v="1"/>
    <x v="6"/>
    <n v="2.0900010553009961E-2"/>
    <n v="3.6731130871899512E-2"/>
    <n v="10895.134537948958"/>
    <x v="1"/>
    <n v="10895.134537948958"/>
  </r>
  <r>
    <x v="3"/>
    <s v="Interviews"/>
    <n v="501007"/>
    <s v="O&amp;M"/>
    <x v="1"/>
    <x v="8"/>
    <n v="6.039996982397966E-2"/>
    <n v="0.10615110411721143"/>
    <n v="31486.38588728094"/>
    <x v="1"/>
    <n v="31486.38588728094"/>
  </r>
  <r>
    <x v="3"/>
    <s v="Interviews"/>
    <n v="501007"/>
    <s v="O&amp;M"/>
    <x v="1"/>
    <x v="9"/>
    <n v="9.6499968512913259E-2"/>
    <n v="0.16959575037494526"/>
    <n v="50305.244449008722"/>
    <x v="1"/>
    <n v="50305.244449008722"/>
  </r>
  <r>
    <x v="3"/>
    <s v="Interviews"/>
    <n v="501007"/>
    <s v="O&amp;M"/>
    <x v="1"/>
    <x v="0"/>
    <n v="4.3999926064451592E-2"/>
    <n v="7.7328527587490523E-2"/>
    <n v="22937.075218986785"/>
    <x v="1"/>
    <n v="22937.075218986785"/>
  </r>
  <r>
    <x v="3"/>
    <s v="Interviews"/>
    <n v="501007"/>
    <s v="O&amp;M"/>
    <x v="1"/>
    <x v="4"/>
    <n v="3.2399997334881393E-2"/>
    <n v="5.6942006767806662E-2"/>
    <n v="16890.055107741657"/>
    <x v="1"/>
    <n v="16890.055107741657"/>
  </r>
  <r>
    <x v="3"/>
    <s v="Interviews"/>
    <n v="501007"/>
    <s v="O&amp;M"/>
    <x v="1"/>
    <x v="10"/>
    <n v="2.149998463258224E-2"/>
    <n v="3.7785567011088109E-2"/>
    <n v="11207.899849700469"/>
    <x v="1"/>
    <n v="11207.899849700469"/>
  </r>
  <r>
    <x v="3"/>
    <s v="Interviews"/>
    <n v="501007"/>
    <s v="O&amp;M"/>
    <x v="1"/>
    <x v="11"/>
    <n v="8.7900017645664325E-2"/>
    <n v="0.1544815991167138"/>
    <n v="45822.106917533463"/>
    <x v="1"/>
    <n v="45822.106917533463"/>
  </r>
  <r>
    <x v="3"/>
    <s v="Interviews"/>
    <n v="501007"/>
    <s v="O&amp;M"/>
    <x v="1"/>
    <x v="12"/>
    <n v="3.1200049175736849E-2"/>
    <n v="5.4833134489429482E-2"/>
    <n v="16264.524484238636"/>
    <x v="1"/>
    <n v="16264.524484238636"/>
  </r>
  <r>
    <x v="3"/>
    <s v="Interviews"/>
    <n v="501007"/>
    <s v="O&amp;M"/>
    <x v="1"/>
    <x v="1"/>
    <n v="5.0399971973268863E-2"/>
    <n v="8.8576413002030494E-2"/>
    <n v="26273.406607373177"/>
    <x v="1"/>
    <n v="26273.406607373177"/>
  </r>
  <r>
    <x v="3"/>
    <s v="Interviews"/>
    <n v="501007"/>
    <s v="O&amp;M"/>
    <x v="1"/>
    <x v="2"/>
    <n v="1.160003619403009E-2"/>
    <n v="2.0386709685193301E-2"/>
    <n v="6047.0761322574426"/>
    <x v="1"/>
    <n v="6047.0761322574426"/>
  </r>
  <r>
    <x v="3"/>
    <s v="Interviews"/>
    <n v="501007"/>
    <s v="O&amp;M"/>
    <x v="1"/>
    <x v="13"/>
    <n v="2.929997006040147E-2"/>
    <n v="5.1493803417068107E-2"/>
    <n v="15274.016965507046"/>
    <x v="1"/>
    <n v="15274.016965507046"/>
  </r>
  <r>
    <x v="3"/>
    <s v="Interviews"/>
    <n v="501007"/>
    <s v="O&amp;M"/>
    <x v="1"/>
    <x v="3"/>
    <n v="4.460000760848376E-2"/>
    <n v="7.838315259218856E-2"/>
    <n v="23249.896551750611"/>
    <x v="1"/>
    <n v="23249.896551750611"/>
  </r>
  <r>
    <x v="3"/>
    <s v="Interviews"/>
    <n v="501007"/>
    <s v="O&amp;M"/>
    <x v="2"/>
    <x v="5"/>
    <n v="4.9700026867442737E-2"/>
    <n v="7.893905643416671E-2"/>
    <n v="28614.731324695305"/>
    <x v="1"/>
    <n v="28614.731324695305"/>
  </r>
  <r>
    <x v="3"/>
    <s v="Interviews"/>
    <n v="501007"/>
    <s v="O&amp;M"/>
    <x v="2"/>
    <x v="6"/>
    <n v="2.3300043410821859E-2"/>
    <n v="3.7007695119180513E-2"/>
    <n v="13414.972266165101"/>
    <x v="1"/>
    <n v="13414.972266165101"/>
  </r>
  <r>
    <x v="3"/>
    <s v="Interviews"/>
    <n v="501007"/>
    <s v="O&amp;M"/>
    <x v="2"/>
    <x v="7"/>
    <n v="1.679984812431665E-2"/>
    <n v="2.668336905949641E-2"/>
    <n v="773.7994052279555"/>
    <x v="1"/>
    <n v="773.7994052279555"/>
  </r>
  <r>
    <x v="3"/>
    <s v="Interviews"/>
    <n v="501007"/>
    <s v="O&amp;M"/>
    <x v="2"/>
    <x v="8"/>
    <n v="6.4900033833076062E-2"/>
    <n v="0.10308138156529988"/>
    <n v="37366.117246782524"/>
    <x v="1"/>
    <n v="37366.117246782524"/>
  </r>
  <r>
    <x v="3"/>
    <s v="Interviews"/>
    <n v="501007"/>
    <s v="O&amp;M"/>
    <x v="2"/>
    <x v="9"/>
    <n v="0.1024999937806845"/>
    <n v="0.16280177906413912"/>
    <n v="59014.249441755725"/>
    <x v="1"/>
    <n v="59014.249441755725"/>
  </r>
  <r>
    <x v="3"/>
    <s v="Interviews"/>
    <n v="501007"/>
    <s v="O&amp;M"/>
    <x v="2"/>
    <x v="0"/>
    <n v="4.4899959201290633E-2"/>
    <n v="7.1315060306421832E-2"/>
    <n v="25851.098078104929"/>
    <x v="1"/>
    <n v="25851.098078104929"/>
  </r>
  <r>
    <x v="3"/>
    <s v="Interviews"/>
    <n v="501007"/>
    <s v="O&amp;M"/>
    <x v="2"/>
    <x v="4"/>
    <n v="3.4899999626841073E-2"/>
    <n v="5.5432023154504968E-2"/>
    <n v="20093.633253309519"/>
    <x v="1"/>
    <n v="20093.633253309519"/>
  </r>
  <r>
    <x v="3"/>
    <s v="Interviews"/>
    <n v="501007"/>
    <s v="O&amp;M"/>
    <x v="2"/>
    <x v="10"/>
    <n v="1.7900045027843869E-2"/>
    <n v="2.8430822952989637E-2"/>
    <n v="10305.929623294296"/>
    <x v="1"/>
    <n v="10305.929623294296"/>
  </r>
  <r>
    <x v="3"/>
    <s v="Interviews"/>
    <n v="501007"/>
    <s v="O&amp;M"/>
    <x v="2"/>
    <x v="11"/>
    <n v="9.5400023260239789E-2"/>
    <n v="0.15152482392105343"/>
    <n v="54926.449863746435"/>
    <x v="1"/>
    <n v="54926.449863746435"/>
  </r>
  <r>
    <x v="3"/>
    <s v="Interviews"/>
    <n v="501007"/>
    <s v="O&amp;M"/>
    <x v="2"/>
    <x v="12"/>
    <n v="3.2600019031105272E-2"/>
    <n v="5.1778940661641945E-2"/>
    <n v="18769.422162347204"/>
    <x v="1"/>
    <n v="18769.422162347204"/>
  </r>
  <r>
    <x v="3"/>
    <s v="Interviews"/>
    <n v="501007"/>
    <s v="O&amp;M"/>
    <x v="2"/>
    <x v="1"/>
    <n v="5.0299957584268612E-2"/>
    <n v="7.9891932472612698E-2"/>
    <n v="28960.140720975731"/>
    <x v="1"/>
    <n v="28960.140720975731"/>
  </r>
  <r>
    <x v="3"/>
    <s v="Interviews"/>
    <n v="501007"/>
    <s v="O&amp;M"/>
    <x v="2"/>
    <x v="2"/>
    <n v="1.269999763666012E-2"/>
    <n v="2.0171534973773365E-2"/>
    <n v="7312.0085260025016"/>
    <x v="1"/>
    <n v="7312.0085260025016"/>
  </r>
  <r>
    <x v="3"/>
    <s v="Interviews"/>
    <n v="501007"/>
    <s v="O&amp;M"/>
    <x v="2"/>
    <x v="13"/>
    <n v="3.1700006343701757E-2"/>
    <n v="5.0349441387689792E-2"/>
    <n v="18251.240928611511"/>
    <x v="1"/>
    <n v="18251.240928611511"/>
  </r>
  <r>
    <x v="3"/>
    <s v="Interviews"/>
    <n v="501007"/>
    <s v="O&amp;M"/>
    <x v="2"/>
    <x v="3"/>
    <n v="5.2000007463178538E-2"/>
    <n v="8.259213892702974E-2"/>
    <n v="29938.942415657624"/>
    <x v="1"/>
    <n v="29938.942415657624"/>
  </r>
  <r>
    <x v="3"/>
    <s v="Interviews"/>
    <n v="501007"/>
    <s v="O&amp;M"/>
    <x v="3"/>
    <x v="5"/>
    <n v="6.6699978211182856E-2"/>
    <n v="0.10594024287085098"/>
    <n v="38575.203420814993"/>
    <x v="1"/>
    <n v="38575.203420814993"/>
  </r>
  <r>
    <x v="3"/>
    <s v="Interviews"/>
    <n v="501007"/>
    <s v="O&amp;M"/>
    <x v="3"/>
    <x v="6"/>
    <n v="2.969998949962184E-2"/>
    <n v="4.717279053509698E-2"/>
    <n v="17176.664329882758"/>
    <x v="1"/>
    <n v="17176.664329882758"/>
  </r>
  <r>
    <x v="3"/>
    <s v="Interviews"/>
    <n v="501007"/>
    <s v="O&amp;M"/>
    <x v="3"/>
    <x v="7"/>
    <n v="2.1600215034113461E-2"/>
    <n v="3.4307837695708977E-2"/>
    <n v="999.37986334703055"/>
    <x v="1"/>
    <n v="999.37986334703055"/>
  </r>
  <r>
    <x v="3"/>
    <s v="Interviews"/>
    <n v="501007"/>
    <s v="O&amp;M"/>
    <x v="3"/>
    <x v="8"/>
    <n v="6.4100016421483913E-2"/>
    <n v="0.10181069754201219"/>
    <n v="37071.543935253605"/>
    <x v="1"/>
    <n v="37071.543935253605"/>
  </r>
  <r>
    <x v="3"/>
    <s v="Interviews"/>
    <n v="501007"/>
    <s v="O&amp;M"/>
    <x v="3"/>
    <x v="9"/>
    <n v="9.6699963301923805E-2"/>
    <n v="0.15358951940542936"/>
    <n v="55925.366922108689"/>
    <x v="1"/>
    <n v="55925.366922108689"/>
  </r>
  <r>
    <x v="3"/>
    <s v="Interviews"/>
    <n v="501007"/>
    <s v="O&amp;M"/>
    <x v="3"/>
    <x v="0"/>
    <n v="4.3599998210888932E-2"/>
    <n v="6.9250313470954408E-2"/>
    <n v="25215.582452022874"/>
    <x v="1"/>
    <n v="25215.582452022874"/>
  </r>
  <r>
    <x v="3"/>
    <s v="Interviews"/>
    <n v="501007"/>
    <s v="O&amp;M"/>
    <x v="3"/>
    <x v="4"/>
    <n v="3.2299951289320783E-2"/>
    <n v="5.1302335863935761E-2"/>
    <n v="18680.323815444146"/>
    <x v="1"/>
    <n v="18680.323815444146"/>
  </r>
  <r>
    <x v="3"/>
    <s v="Interviews"/>
    <n v="501007"/>
    <s v="O&amp;M"/>
    <x v="3"/>
    <x v="10"/>
    <n v="1.55999837276087E-2"/>
    <n v="2.4777610266251998E-2"/>
    <n v="9022.0800934687086"/>
    <x v="1"/>
    <n v="9022.0800934687086"/>
  </r>
  <r>
    <x v="3"/>
    <s v="Interviews"/>
    <n v="501007"/>
    <s v="O&amp;M"/>
    <x v="3"/>
    <x v="11"/>
    <n v="8.6400008178793564E-2"/>
    <n v="0.13722999760995841"/>
    <n v="49968.500446949933"/>
    <x v="1"/>
    <n v="49968.500446949933"/>
  </r>
  <r>
    <x v="3"/>
    <s v="Interviews"/>
    <n v="501007"/>
    <s v="O&amp;M"/>
    <x v="3"/>
    <x v="12"/>
    <n v="2.9899986560367919E-2"/>
    <n v="4.7490447868084588E-2"/>
    <n v="17292.330444156716"/>
    <x v="1"/>
    <n v="17292.330444156716"/>
  </r>
  <r>
    <x v="3"/>
    <s v="Interviews"/>
    <n v="501007"/>
    <s v="O&amp;M"/>
    <x v="3"/>
    <x v="1"/>
    <n v="4.9599910033271091E-2"/>
    <n v="7.8780033460582322E-2"/>
    <n v="28685.565880241447"/>
    <x v="1"/>
    <n v="28685.565880241447"/>
  </r>
  <r>
    <x v="3"/>
    <s v="Interviews"/>
    <n v="501007"/>
    <s v="O&amp;M"/>
    <x v="3"/>
    <x v="2"/>
    <n v="1.2300032225298499E-2"/>
    <n v="1.9536264271956618E-2"/>
    <n v="7113.5892079484829"/>
    <x v="1"/>
    <n v="7113.5892079484829"/>
  </r>
  <r>
    <x v="3"/>
    <s v="Interviews"/>
    <n v="501007"/>
    <s v="O&amp;M"/>
    <x v="3"/>
    <x v="13"/>
    <n v="3.0699974803352209E-2"/>
    <n v="4.8761077200034982E-2"/>
    <n v="17754.994901252529"/>
    <x v="1"/>
    <n v="17754.994901252529"/>
  </r>
  <r>
    <x v="3"/>
    <s v="Interviews"/>
    <n v="501007"/>
    <s v="O&amp;M"/>
    <x v="3"/>
    <x v="3"/>
    <n v="5.040000477096291E-2"/>
    <n v="8.0050831939142392E-2"/>
    <n v="29148.291927387454"/>
    <x v="1"/>
    <n v="29148.291927387454"/>
  </r>
  <r>
    <x v="3"/>
    <s v="Interviews"/>
    <n v="501007"/>
    <s v="O&amp;M"/>
    <x v="4"/>
    <x v="5"/>
    <n v="0.1078998994331921"/>
    <n v="0.11401091514167649"/>
    <n v="63854.708435854147"/>
    <x v="1"/>
    <n v="63854.708435854147"/>
  </r>
  <r>
    <x v="3"/>
    <s v="Interviews"/>
    <n v="501007"/>
    <s v="O&amp;M"/>
    <x v="4"/>
    <x v="6"/>
    <n v="4.279991206950752E-2"/>
    <n v="4.5223926701147235E-2"/>
    <n v="25328.808651677773"/>
    <x v="1"/>
    <n v="25328.808651677773"/>
  </r>
  <r>
    <x v="3"/>
    <s v="Interviews"/>
    <n v="501007"/>
    <s v="O&amp;M"/>
    <x v="4"/>
    <x v="7"/>
    <n v="2.8099754645994499E-2"/>
    <n v="2.9691211569942345E-2"/>
    <n v="16629.317075035706"/>
    <x v="1"/>
    <n v="16629.317075035706"/>
  </r>
  <r>
    <x v="3"/>
    <s v="Interviews"/>
    <n v="501007"/>
    <s v="O&amp;M"/>
    <x v="4"/>
    <x v="8"/>
    <n v="9.4700119823424619E-2"/>
    <n v="0.10006355318041883"/>
    <n v="56043.134163524919"/>
    <x v="1"/>
    <n v="56043.134163524919"/>
  </r>
  <r>
    <x v="3"/>
    <s v="Interviews"/>
    <n v="501007"/>
    <s v="O&amp;M"/>
    <x v="4"/>
    <x v="9"/>
    <n v="0.14990000390772351"/>
    <n v="0.15838973636710502"/>
    <n v="88710.194303634387"/>
    <x v="1"/>
    <n v="88710.194303634387"/>
  </r>
  <r>
    <x v="3"/>
    <s v="Interviews"/>
    <n v="501007"/>
    <s v="O&amp;M"/>
    <x v="4"/>
    <x v="0"/>
    <n v="6.819998036738241E-2"/>
    <n v="7.206255256191399E-2"/>
    <n v="40360.462656284297"/>
    <x v="1"/>
    <n v="40360.462656284297"/>
  </r>
  <r>
    <x v="3"/>
    <s v="Interviews"/>
    <n v="501007"/>
    <s v="O&amp;M"/>
    <x v="4"/>
    <x v="4"/>
    <n v="5.0000060428713522E-2"/>
    <n v="5.2831862462914901E-2"/>
    <n v="29589.826285495517"/>
    <x v="1"/>
    <n v="29589.826285495517"/>
  </r>
  <r>
    <x v="3"/>
    <s v="Interviews"/>
    <n v="501007"/>
    <s v="O&amp;M"/>
    <x v="4"/>
    <x v="10"/>
    <n v="2.2900065276439209E-2"/>
    <n v="2.4197032737621003E-2"/>
    <n v="13552.162690331745"/>
    <x v="1"/>
    <n v="13552.162690331745"/>
  </r>
  <r>
    <x v="3"/>
    <s v="Interviews"/>
    <n v="501007"/>
    <s v="O&amp;M"/>
    <x v="4"/>
    <x v="11"/>
    <n v="0.1208000869099186"/>
    <n v="0.1276417172781644"/>
    <n v="71488.985338996747"/>
    <x v="1"/>
    <n v="71488.985338996747"/>
  </r>
  <r>
    <x v="3"/>
    <s v="Interviews"/>
    <n v="501007"/>
    <s v="O&amp;M"/>
    <x v="4"/>
    <x v="12"/>
    <n v="4.7299971222503748E-2"/>
    <n v="4.9978851079389534E-2"/>
    <n v="27991.924805336359"/>
    <x v="1"/>
    <n v="27991.924805336359"/>
  </r>
  <r>
    <x v="3"/>
    <s v="Interviews"/>
    <n v="501007"/>
    <s v="O&amp;M"/>
    <x v="4"/>
    <x v="1"/>
    <n v="7.3199986410253756E-2"/>
    <n v="7.7345738808205472E-2"/>
    <n v="43319.445284833841"/>
    <x v="1"/>
    <n v="43319.445284833841"/>
  </r>
  <r>
    <x v="3"/>
    <s v="Interviews"/>
    <n v="501007"/>
    <s v="O&amp;M"/>
    <x v="4"/>
    <x v="2"/>
    <n v="1.8299963031055931E-2"/>
    <n v="1.9336399229188894E-2"/>
    <n v="10829.841453730967"/>
    <x v="1"/>
    <n v="10829.841453730967"/>
  </r>
  <r>
    <x v="3"/>
    <s v="Interviews"/>
    <n v="501007"/>
    <s v="O&amp;M"/>
    <x v="4"/>
    <x v="13"/>
    <n v="4.0999942122721053E-2"/>
    <n v="4.3322013706430289E-2"/>
    <n v="24263.593978178335"/>
    <x v="1"/>
    <n v="24263.593978178335"/>
  </r>
  <r>
    <x v="3"/>
    <s v="Interviews"/>
    <n v="501007"/>
    <s v="O&amp;M"/>
    <x v="4"/>
    <x v="3"/>
    <n v="8.1299985456822946E-2"/>
    <n v="8.5904489175881699E-2"/>
    <n v="48112.990785491318"/>
    <x v="1"/>
    <n v="48112.990785491318"/>
  </r>
  <r>
    <x v="3"/>
    <s v="Interviews"/>
    <n v="501007"/>
    <s v="O&amp;M"/>
    <x v="5"/>
    <x v="5"/>
    <n v="0.1061955591713071"/>
    <n v="0.11218623121832676"/>
    <n v="66959.679804541578"/>
    <x v="1"/>
    <n v="54793.970135655858"/>
  </r>
  <r>
    <x v="3"/>
    <s v="Interviews"/>
    <n v="501007"/>
    <s v="O&amp;M"/>
    <x v="5"/>
    <x v="6"/>
    <n v="3.8699451559059093E-2"/>
    <n v="4.088255341848681E-2"/>
    <n v="24401.235844766907"/>
    <x v="1"/>
    <n v="19967.846203179837"/>
  </r>
  <r>
    <x v="3"/>
    <s v="Interviews"/>
    <n v="501007"/>
    <s v="O&amp;M"/>
    <x v="5"/>
    <x v="7"/>
    <n v="3.6721697782390983E-2"/>
    <n v="3.8793231188691005E-2"/>
    <n v="23154.199145197454"/>
    <x v="1"/>
    <n v="18947.379978225745"/>
  </r>
  <r>
    <x v="3"/>
    <s v="Interviews"/>
    <n v="501007"/>
    <s v="O&amp;M"/>
    <x v="5"/>
    <x v="8"/>
    <n v="9.9098088171349213E-2"/>
    <n v="0.1046883798121092"/>
    <n v="62484.498457150483"/>
    <x v="1"/>
    <n v="51131.871484402152"/>
  </r>
  <r>
    <x v="3"/>
    <s v="Interviews"/>
    <n v="501007"/>
    <s v="O&amp;M"/>
    <x v="5"/>
    <x v="9"/>
    <n v="0.14109379602485519"/>
    <n v="0.1490531369469224"/>
    <n v="88964.128801199855"/>
    <x v="1"/>
    <n v="72800.494729172176"/>
  </r>
  <r>
    <x v="3"/>
    <s v="Interviews"/>
    <n v="501007"/>
    <s v="O&amp;M"/>
    <x v="5"/>
    <x v="0"/>
    <n v="6.6402031054942273E-2"/>
    <n v="7.014788252378272E-2"/>
    <n v="41868.593870651152"/>
    <x v="1"/>
    <n v="34261.610701650359"/>
  </r>
  <r>
    <x v="3"/>
    <s v="Interviews"/>
    <n v="501007"/>
    <s v="O&amp;M"/>
    <x v="5"/>
    <x v="4"/>
    <n v="4.9401764549114213E-2"/>
    <n v="5.2188602080431509E-2"/>
    <n v="31149.384793500922"/>
    <x v="1"/>
    <n v="25489.943576513007"/>
  </r>
  <r>
    <x v="3"/>
    <s v="Interviews"/>
    <n v="501007"/>
    <s v="O&amp;M"/>
    <x v="5"/>
    <x v="10"/>
    <n v="2.269507525282987E-2"/>
    <n v="2.3975343034110783E-2"/>
    <n v="14309.967233357323"/>
    <x v="1"/>
    <n v="11710.030865076105"/>
  </r>
  <r>
    <x v="3"/>
    <s v="Interviews"/>
    <n v="501007"/>
    <s v="O&amp;M"/>
    <x v="5"/>
    <x v="11"/>
    <n v="0.12219993547753639"/>
    <n v="0.12909344160270286"/>
    <n v="77050.948415951207"/>
    <x v="1"/>
    <n v="63051.785473759628"/>
  </r>
  <r>
    <x v="3"/>
    <s v="Interviews"/>
    <n v="501007"/>
    <s v="O&amp;M"/>
    <x v="5"/>
    <x v="12"/>
    <n v="4.7494143885093897E-2"/>
    <n v="5.0173369291408594E-2"/>
    <n v="29946.569253490663"/>
    <x v="1"/>
    <n v="24505.664097124656"/>
  </r>
  <r>
    <x v="3"/>
    <s v="Interviews"/>
    <n v="501007"/>
    <s v="O&amp;M"/>
    <x v="5"/>
    <x v="1"/>
    <n v="7.3204942981779403E-2"/>
    <n v="7.7334558278754115E-2"/>
    <n v="46158.046347893607"/>
    <x v="1"/>
    <n v="37771.725021527927"/>
  </r>
  <r>
    <x v="3"/>
    <s v="Interviews"/>
    <n v="501007"/>
    <s v="O&amp;M"/>
    <x v="5"/>
    <x v="2"/>
    <n v="1.840292875878417E-2"/>
    <n v="1.9441069258809236E-2"/>
    <n v="11603.632268334242"/>
    <x v="1"/>
    <n v="9495.4020364523167"/>
  </r>
  <r>
    <x v="3"/>
    <s v="Interviews"/>
    <n v="501007"/>
    <s v="O&amp;M"/>
    <x v="5"/>
    <x v="13"/>
    <n v="4.1995707853505947E-2"/>
    <n v="4.4364757134813151E-2"/>
    <n v="26479.630344049332"/>
    <x v="1"/>
    <n v="21668.623244769999"/>
  </r>
  <r>
    <x v="3"/>
    <s v="Interviews"/>
    <n v="501007"/>
    <s v="O&amp;M"/>
    <x v="5"/>
    <x v="3"/>
    <n v="8.299552550741307E-2"/>
    <n v="8.7677444210651129E-2"/>
    <n v="52331.32022235803"/>
    <x v="1"/>
    <n v="42823.394702506383"/>
  </r>
  <r>
    <x v="4"/>
    <s v="Interviews"/>
    <n v="506018"/>
    <s v="Capital"/>
    <x v="0"/>
    <x v="8"/>
    <n v="0.11340004127538469"/>
    <s v="N/A"/>
    <n v="20554.275278416961"/>
    <x v="2"/>
    <n v="20554.275278416961"/>
  </r>
  <r>
    <x v="4"/>
    <s v="Interviews"/>
    <n v="506018"/>
    <s v="Capital"/>
    <x v="0"/>
    <x v="9"/>
    <n v="0.18919993722187001"/>
    <s v="N/A"/>
    <n v="34293.352529507989"/>
    <x v="2"/>
    <n v="34293.352529507989"/>
  </r>
  <r>
    <x v="4"/>
    <s v="Interviews"/>
    <n v="506018"/>
    <s v="Capital"/>
    <x v="0"/>
    <x v="0"/>
    <n v="8.6499859737839496E-2"/>
    <s v="N/A"/>
    <n v="15678.494545503661"/>
    <x v="2"/>
    <n v="15678.494545503661"/>
  </r>
  <r>
    <x v="4"/>
    <s v="Interviews"/>
    <n v="506018"/>
    <s v="Capital"/>
    <x v="0"/>
    <x v="4"/>
    <n v="5.5300117770783197E-2"/>
    <s v="N/A"/>
    <n v="10023.398852468359"/>
    <x v="2"/>
    <n v="10023.398852468359"/>
  </r>
  <r>
    <x v="4"/>
    <s v="Interviews"/>
    <n v="506018"/>
    <s v="Capital"/>
    <x v="0"/>
    <x v="10"/>
    <n v="6.1700026816642127E-2"/>
    <s v="N/A"/>
    <n v="9783.0196622680123"/>
    <x v="2"/>
    <n v="9783.0196622680123"/>
  </r>
  <r>
    <x v="4"/>
    <s v="Interviews"/>
    <n v="506018"/>
    <s v="Capital"/>
    <x v="0"/>
    <x v="11"/>
    <n v="0.1743000176717964"/>
    <s v="N/A"/>
    <n v="31592.674076360388"/>
    <x v="2"/>
    <n v="31592.674076360388"/>
  </r>
  <r>
    <x v="4"/>
    <s v="Interviews"/>
    <n v="506018"/>
    <s v="Capital"/>
    <x v="0"/>
    <x v="12"/>
    <n v="6.050007476529258E-2"/>
    <s v="N/A"/>
    <n v="10965.914801307577"/>
    <x v="2"/>
    <n v="10965.914801307577"/>
  </r>
  <r>
    <x v="4"/>
    <s v="Interviews"/>
    <n v="506018"/>
    <s v="Capital"/>
    <x v="0"/>
    <x v="1"/>
    <n v="9.4500116782151228E-2"/>
    <s v="N/A"/>
    <n v="17128.577664852332"/>
    <x v="2"/>
    <n v="17128.577664852332"/>
  </r>
  <r>
    <x v="4"/>
    <s v="Interviews"/>
    <n v="506018"/>
    <s v="Capital"/>
    <x v="0"/>
    <x v="2"/>
    <n v="2.1099877780372939E-2"/>
    <s v="N/A"/>
    <n v="3824.4491920910687"/>
    <x v="2"/>
    <n v="3824.4491920910687"/>
  </r>
  <r>
    <x v="4"/>
    <s v="Interviews"/>
    <n v="506018"/>
    <s v="Capital"/>
    <x v="0"/>
    <x v="13"/>
    <n v="5.840022046492889E-2"/>
    <s v="N/A"/>
    <n v="10585.306621197402"/>
    <x v="2"/>
    <n v="10585.306621197402"/>
  </r>
  <r>
    <x v="4"/>
    <s v="Interviews"/>
    <n v="506018"/>
    <s v="Capital"/>
    <x v="0"/>
    <x v="3"/>
    <n v="8.5099709712938343E-2"/>
    <s v="N/A"/>
    <n v="15424.710960248938"/>
    <x v="2"/>
    <n v="15424.710960248938"/>
  </r>
  <r>
    <x v="4"/>
    <s v="Interviews"/>
    <n v="506018"/>
    <s v="Capital"/>
    <x v="1"/>
    <x v="8"/>
    <n v="0.1184999601333819"/>
    <s v="N/A"/>
    <n v="21218.255905058813"/>
    <x v="2"/>
    <n v="21218.255905058813"/>
  </r>
  <r>
    <x v="4"/>
    <s v="Interviews"/>
    <n v="506018"/>
    <s v="Capital"/>
    <x v="1"/>
    <x v="9"/>
    <n v="0.18910005227630311"/>
    <s v="N/A"/>
    <n v="33859.701693927389"/>
    <x v="2"/>
    <n v="33859.701693927389"/>
  </r>
  <r>
    <x v="4"/>
    <s v="Interviews"/>
    <n v="506018"/>
    <s v="Capital"/>
    <x v="1"/>
    <x v="0"/>
    <n v="8.640000598251911E-2"/>
    <s v="N/A"/>
    <n v="15470.532100367072"/>
    <x v="2"/>
    <n v="15470.532100367072"/>
  </r>
  <r>
    <x v="4"/>
    <s v="Interviews"/>
    <n v="506018"/>
    <s v="Capital"/>
    <x v="1"/>
    <x v="4"/>
    <n v="6.3499993987164063E-2"/>
    <s v="N/A"/>
    <n v="11370.123001499531"/>
    <x v="2"/>
    <n v="11370.123001499531"/>
  </r>
  <r>
    <x v="4"/>
    <s v="Interviews"/>
    <n v="506018"/>
    <s v="Capital"/>
    <x v="1"/>
    <x v="10"/>
    <n v="4.210005823861096E-2"/>
    <s v="N/A"/>
    <n v="6594.3621322748704"/>
    <x v="2"/>
    <n v="6594.3621322748704"/>
  </r>
  <r>
    <x v="4"/>
    <s v="Interviews"/>
    <n v="506018"/>
    <s v="Capital"/>
    <x v="1"/>
    <x v="11"/>
    <n v="0.1723000876055038"/>
    <s v="N/A"/>
    <n v="30851.549208646094"/>
    <x v="2"/>
    <n v="30851.549208646094"/>
  </r>
  <r>
    <x v="4"/>
    <s v="Interviews"/>
    <n v="506018"/>
    <s v="Capital"/>
    <x v="1"/>
    <x v="12"/>
    <n v="6.130000342580065E-2"/>
    <s v="N/A"/>
    <n v="10976.199132941429"/>
    <x v="2"/>
    <n v="10976.199132941429"/>
  </r>
  <r>
    <x v="4"/>
    <s v="Interviews"/>
    <n v="506018"/>
    <s v="Capital"/>
    <x v="1"/>
    <x v="1"/>
    <n v="9.8900035036138145E-2"/>
    <s v="N/A"/>
    <n v="17708.750703831756"/>
    <x v="2"/>
    <n v="17708.750703831756"/>
  </r>
  <r>
    <x v="4"/>
    <s v="Interviews"/>
    <n v="506018"/>
    <s v="Capital"/>
    <x v="1"/>
    <x v="2"/>
    <n v="2.2799966489808449E-2"/>
    <s v="N/A"/>
    <n v="4082.495243567932"/>
    <x v="2"/>
    <n v="4082.495243567932"/>
  </r>
  <r>
    <x v="4"/>
    <s v="Interviews"/>
    <n v="506018"/>
    <s v="Capital"/>
    <x v="1"/>
    <x v="13"/>
    <n v="5.7699982123181892E-2"/>
    <s v="N/A"/>
    <n v="10331.589859008771"/>
    <x v="2"/>
    <n v="10331.589859008771"/>
  </r>
  <r>
    <x v="4"/>
    <s v="Interviews"/>
    <n v="506018"/>
    <s v="Capital"/>
    <x v="1"/>
    <x v="3"/>
    <n v="8.7399854701587995E-2"/>
    <s v="N/A"/>
    <n v="15649.56208454318"/>
    <x v="2"/>
    <n v="15649.56208454318"/>
  </r>
  <r>
    <x v="4"/>
    <s v="Interviews"/>
    <n v="506018"/>
    <s v="Capital"/>
    <x v="2"/>
    <x v="8"/>
    <n v="0.120299981204107"/>
    <s v="N/A"/>
    <n v="22494.341638452286"/>
    <x v="2"/>
    <n v="22494.341638452286"/>
  </r>
  <r>
    <x v="4"/>
    <s v="Interviews"/>
    <n v="506018"/>
    <s v="Capital"/>
    <x v="2"/>
    <x v="9"/>
    <n v="0.1899000188355886"/>
    <s v="N/A"/>
    <n v="35508.533401918939"/>
    <x v="2"/>
    <n v="35508.533401918939"/>
  </r>
  <r>
    <x v="4"/>
    <s v="Interviews"/>
    <n v="506018"/>
    <s v="Capital"/>
    <x v="2"/>
    <x v="0"/>
    <n v="8.3199996098484136E-2"/>
    <s v="N/A"/>
    <n v="15557.185610709856"/>
    <x v="2"/>
    <n v="15557.185610709856"/>
  </r>
  <r>
    <x v="4"/>
    <s v="Interviews"/>
    <n v="506018"/>
    <s v="Capital"/>
    <x v="2"/>
    <x v="4"/>
    <n v="6.4600001196540469E-2"/>
    <s v="N/A"/>
    <n v="12079.257886948018"/>
    <x v="2"/>
    <n v="12079.257886948018"/>
  </r>
  <r>
    <x v="4"/>
    <s v="Interviews"/>
    <n v="506018"/>
    <s v="Capital"/>
    <x v="2"/>
    <x v="10"/>
    <n v="3.3200000351590098E-2"/>
    <s v="N/A"/>
    <n v="5430.5577095827039"/>
    <x v="2"/>
    <n v="5430.5577095827039"/>
  </r>
  <r>
    <x v="4"/>
    <s v="Interviews"/>
    <n v="506018"/>
    <s v="Capital"/>
    <x v="2"/>
    <x v="11"/>
    <n v="0.17670002245356409"/>
    <s v="N/A"/>
    <n v="33040.326630216994"/>
    <x v="2"/>
    <n v="33040.326630216994"/>
  </r>
  <r>
    <x v="4"/>
    <s v="Interviews"/>
    <n v="506018"/>
    <s v="Capital"/>
    <x v="2"/>
    <x v="12"/>
    <n v="6.0399973993674722E-2"/>
    <s v="N/A"/>
    <n v="11293.914066887388"/>
    <x v="2"/>
    <n v="11293.914066887388"/>
  </r>
  <r>
    <x v="4"/>
    <s v="Interviews"/>
    <n v="506018"/>
    <s v="Capital"/>
    <x v="2"/>
    <x v="1"/>
    <n v="9.3200012260286791E-2"/>
    <s v="N/A"/>
    <n v="17427.042760163455"/>
    <x v="2"/>
    <n v="17427.042760163455"/>
  </r>
  <r>
    <x v="4"/>
    <s v="Interviews"/>
    <n v="506018"/>
    <s v="Capital"/>
    <x v="2"/>
    <x v="2"/>
    <n v="2.3399993586316208E-2"/>
    <s v="N/A"/>
    <n v="4375.4574589261792"/>
    <x v="2"/>
    <n v="4375.4574589261792"/>
  </r>
  <r>
    <x v="4"/>
    <s v="Interviews"/>
    <n v="506018"/>
    <s v="Capital"/>
    <x v="2"/>
    <x v="13"/>
    <n v="5.8799983883563813E-2"/>
    <s v="N/A"/>
    <n v="10994.739255763221"/>
    <x v="2"/>
    <n v="10994.739255763221"/>
  </r>
  <r>
    <x v="4"/>
    <s v="Interviews"/>
    <n v="506018"/>
    <s v="Capital"/>
    <x v="2"/>
    <x v="3"/>
    <n v="9.6300016136284028E-2"/>
    <s v="N/A"/>
    <n v="18006.698264422401"/>
    <x v="2"/>
    <n v="18006.698264422401"/>
  </r>
  <r>
    <x v="4"/>
    <s v="Interviews"/>
    <n v="506018"/>
    <s v="Capital"/>
    <x v="3"/>
    <x v="8"/>
    <n v="0.1252001061070073"/>
    <s v="N/A"/>
    <n v="24554.959330517922"/>
    <x v="2"/>
    <n v="24554.959330517922"/>
  </r>
  <r>
    <x v="4"/>
    <s v="Interviews"/>
    <n v="506018"/>
    <s v="Capital"/>
    <x v="3"/>
    <x v="9"/>
    <n v="0.18889988490134821"/>
    <s v="N/A"/>
    <n v="37048.123484238116"/>
    <x v="2"/>
    <n v="37048.123484238116"/>
  </r>
  <r>
    <x v="4"/>
    <s v="Interviews"/>
    <n v="506018"/>
    <s v="Capital"/>
    <x v="3"/>
    <x v="0"/>
    <n v="8.5200173334255835E-2"/>
    <s v="N/A"/>
    <n v="16709.944234293569"/>
    <x v="2"/>
    <n v="16709.944234293569"/>
  </r>
  <r>
    <x v="4"/>
    <s v="Interviews"/>
    <n v="506018"/>
    <s v="Capital"/>
    <x v="3"/>
    <x v="4"/>
    <n v="6.3100055714582229E-2"/>
    <s v="N/A"/>
    <n v="12375.543040680079"/>
    <x v="2"/>
    <n v="12375.543040680079"/>
  </r>
  <r>
    <x v="4"/>
    <s v="Interviews"/>
    <n v="506018"/>
    <s v="Capital"/>
    <x v="3"/>
    <x v="10"/>
    <n v="3.0599882744473991E-2"/>
    <s v="N/A"/>
    <n v="5249.9226183428964"/>
    <x v="2"/>
    <n v="5249.9226183428964"/>
  </r>
  <r>
    <x v="4"/>
    <s v="Interviews"/>
    <n v="506018"/>
    <s v="Capital"/>
    <x v="3"/>
    <x v="11"/>
    <n v="0.16890005857174031"/>
    <s v="N/A"/>
    <n v="33125.643404858558"/>
    <x v="2"/>
    <n v="33125.643404858558"/>
  </r>
  <r>
    <x v="4"/>
    <s v="Interviews"/>
    <n v="506018"/>
    <s v="Capital"/>
    <x v="3"/>
    <x v="12"/>
    <n v="5.8500031232659233E-2"/>
    <s v="N/A"/>
    <n v="11473.359986805781"/>
    <x v="2"/>
    <n v="11473.359986805781"/>
  </r>
  <r>
    <x v="4"/>
    <s v="Interviews"/>
    <n v="506018"/>
    <s v="Capital"/>
    <x v="3"/>
    <x v="1"/>
    <n v="9.6999956022174899E-2"/>
    <s v="N/A"/>
    <n v="19024.18495676677"/>
    <x v="2"/>
    <n v="19024.18495676677"/>
  </r>
  <r>
    <x v="4"/>
    <s v="Interviews"/>
    <n v="506018"/>
    <s v="Capital"/>
    <x v="3"/>
    <x v="2"/>
    <n v="2.4099848150452331E-2"/>
    <s v="N/A"/>
    <n v="4726.5997578327442"/>
    <x v="2"/>
    <n v="4726.5997578327442"/>
  </r>
  <r>
    <x v="4"/>
    <s v="Interviews"/>
    <n v="506018"/>
    <s v="Capital"/>
    <x v="3"/>
    <x v="13"/>
    <n v="6.0100039748110713E-2"/>
    <s v="N/A"/>
    <n v="11787.162788153364"/>
    <x v="2"/>
    <n v="11787.162788153364"/>
  </r>
  <r>
    <x v="4"/>
    <s v="Interviews"/>
    <n v="506018"/>
    <s v="Capital"/>
    <x v="3"/>
    <x v="3"/>
    <n v="9.8399963473194949E-2"/>
    <s v="N/A"/>
    <n v="19298.762407945906"/>
    <x v="2"/>
    <n v="19298.762407945906"/>
  </r>
  <r>
    <x v="4"/>
    <s v="Interviews"/>
    <n v="506018"/>
    <s v="Capital"/>
    <x v="4"/>
    <x v="8"/>
    <n v="0.1233999879073612"/>
    <s v="N/A"/>
    <n v="25262.441330975831"/>
    <x v="2"/>
    <n v="25262.441330975831"/>
  </r>
  <r>
    <x v="4"/>
    <s v="Interviews"/>
    <n v="506018"/>
    <s v="Capital"/>
    <x v="4"/>
    <x v="9"/>
    <n v="0.1950999651726866"/>
    <s v="N/A"/>
    <n v="39940.858240200934"/>
    <x v="2"/>
    <n v="39940.858240200934"/>
  </r>
  <r>
    <x v="4"/>
    <s v="Interviews"/>
    <n v="506018"/>
    <s v="Capital"/>
    <x v="4"/>
    <x v="0"/>
    <n v="8.8900023017092877E-2"/>
    <s v="N/A"/>
    <n v="18199.609691029302"/>
    <x v="2"/>
    <n v="18199.609691029302"/>
  </r>
  <r>
    <x v="4"/>
    <s v="Interviews"/>
    <n v="506018"/>
    <s v="Capital"/>
    <x v="4"/>
    <x v="4"/>
    <n v="6.5199991322055353E-2"/>
    <s v="N/A"/>
    <n v="13347.740007803528"/>
    <x v="2"/>
    <n v="13347.740007803528"/>
  </r>
  <r>
    <x v="4"/>
    <s v="Interviews"/>
    <n v="506018"/>
    <s v="Capital"/>
    <x v="4"/>
    <x v="10"/>
    <n v="2.9799882231561711E-2"/>
    <s v="N/A"/>
    <n v="5336.7070817933545"/>
    <x v="2"/>
    <n v="5336.7070817933545"/>
  </r>
  <r>
    <x v="4"/>
    <s v="Interviews"/>
    <n v="506018"/>
    <s v="Capital"/>
    <x v="4"/>
    <x v="11"/>
    <n v="0.15740007237611239"/>
    <s v="N/A"/>
    <n v="32222.937468016473"/>
    <x v="2"/>
    <n v="32222.937468016473"/>
  </r>
  <r>
    <x v="4"/>
    <s v="Interviews"/>
    <n v="506018"/>
    <s v="Capital"/>
    <x v="4"/>
    <x v="12"/>
    <n v="6.1700058139661777E-2"/>
    <s v="N/A"/>
    <n v="12631.2338056398"/>
    <x v="2"/>
    <n v="12631.2338056398"/>
  </r>
  <r>
    <x v="4"/>
    <s v="Interviews"/>
    <n v="506018"/>
    <s v="Capital"/>
    <x v="4"/>
    <x v="1"/>
    <n v="9.5400008960362992E-2"/>
    <s v="N/A"/>
    <n v="19530.286592450891"/>
    <x v="2"/>
    <n v="19530.286592450891"/>
  </r>
  <r>
    <x v="4"/>
    <s v="Interviews"/>
    <n v="506018"/>
    <s v="Capital"/>
    <x v="4"/>
    <x v="2"/>
    <n v="2.38000334537334E-2"/>
    <s v="N/A"/>
    <n v="4872.3420398677026"/>
    <x v="2"/>
    <n v="4872.3420398677026"/>
  </r>
  <r>
    <x v="4"/>
    <s v="Interviews"/>
    <n v="506018"/>
    <s v="Capital"/>
    <x v="4"/>
    <x v="13"/>
    <n v="5.3400040539865717E-2"/>
    <s v="N/A"/>
    <n v="10932.054484663491"/>
    <x v="2"/>
    <n v="10932.054484663491"/>
  </r>
  <r>
    <x v="4"/>
    <s v="Interviews"/>
    <n v="506018"/>
    <s v="Capital"/>
    <x v="4"/>
    <x v="3"/>
    <n v="0.10589993687950611"/>
    <s v="N/A"/>
    <n v="21679.831479245851"/>
    <x v="2"/>
    <n v="21679.831479245851"/>
  </r>
  <r>
    <x v="4"/>
    <s v="Interviews"/>
    <n v="506018"/>
    <s v="Capital"/>
    <x v="5"/>
    <x v="8"/>
    <n v="0.12950000018056659"/>
    <s v="N/A"/>
    <n v="27936.708096736955"/>
    <x v="2"/>
    <n v="27936.708096736955"/>
  </r>
  <r>
    <x v="4"/>
    <s v="Interviews"/>
    <n v="506018"/>
    <s v="Capital"/>
    <x v="5"/>
    <x v="9"/>
    <n v="0.184599978115325"/>
    <s v="N/A"/>
    <n v="39823.28722842555"/>
    <x v="2"/>
    <n v="39823.28722842555"/>
  </r>
  <r>
    <x v="4"/>
    <s v="Interviews"/>
    <n v="506018"/>
    <s v="Capital"/>
    <x v="5"/>
    <x v="0"/>
    <n v="8.679996576456786E-2"/>
    <s v="N/A"/>
    <n v="18725.137474829025"/>
    <x v="2"/>
    <n v="18725.137474829025"/>
  </r>
  <r>
    <x v="4"/>
    <s v="Interviews"/>
    <n v="506018"/>
    <s v="Capital"/>
    <x v="5"/>
    <x v="4"/>
    <n v="6.460002145131509E-2"/>
    <s v="N/A"/>
    <n v="13935.999535227484"/>
    <x v="2"/>
    <n v="13935.999535227484"/>
  </r>
  <r>
    <x v="4"/>
    <s v="Interviews"/>
    <n v="506018"/>
    <s v="Capital"/>
    <x v="5"/>
    <x v="10"/>
    <n v="2.9700031888066029E-2"/>
    <s v="N/A"/>
    <n v="5604.811282047076"/>
    <x v="2"/>
    <n v="5604.811282047076"/>
  </r>
  <r>
    <x v="4"/>
    <s v="Interviews"/>
    <n v="506018"/>
    <s v="Capital"/>
    <x v="5"/>
    <x v="11"/>
    <n v="0.1596999849407435"/>
    <s v="N/A"/>
    <n v="34451.674564648776"/>
    <x v="2"/>
    <n v="34451.674564648776"/>
  </r>
  <r>
    <x v="4"/>
    <s v="Interviews"/>
    <n v="506018"/>
    <s v="Capital"/>
    <x v="5"/>
    <x v="12"/>
    <n v="6.209996818416063E-2"/>
    <s v="N/A"/>
    <n v="13396.66935566453"/>
    <x v="2"/>
    <n v="13396.66935566453"/>
  </r>
  <r>
    <x v="4"/>
    <s v="Interviews"/>
    <n v="506018"/>
    <s v="Capital"/>
    <x v="5"/>
    <x v="1"/>
    <n v="9.5600060814839405E-2"/>
    <s v="N/A"/>
    <n v="20623.559762861336"/>
    <x v="2"/>
    <n v="20623.559762861336"/>
  </r>
  <r>
    <x v="4"/>
    <s v="Interviews"/>
    <n v="506018"/>
    <s v="Capital"/>
    <x v="5"/>
    <x v="2"/>
    <n v="2.4000049114122079E-2"/>
    <s v="N/A"/>
    <n v="5177.4700036579206"/>
    <x v="2"/>
    <n v="5177.4700036579206"/>
  </r>
  <r>
    <x v="4"/>
    <s v="Interviews"/>
    <n v="506018"/>
    <s v="Capital"/>
    <x v="5"/>
    <x v="13"/>
    <n v="5.4899982340584047E-2"/>
    <s v="N/A"/>
    <n v="11843.434587076305"/>
    <x v="2"/>
    <n v="11843.434587076305"/>
  </r>
  <r>
    <x v="4"/>
    <s v="Interviews"/>
    <n v="506018"/>
    <s v="Capital"/>
    <x v="5"/>
    <x v="3"/>
    <n v="0.1084999572057098"/>
    <s v="N/A"/>
    <n v="23406.421843536278"/>
    <x v="2"/>
    <n v="23406.421843536278"/>
  </r>
  <r>
    <x v="4"/>
    <s v="Interviews"/>
    <n v="506018"/>
    <s v="Capital"/>
    <x v="6"/>
    <x v="8"/>
    <n v="0.12889968181700601"/>
    <s v="N/A"/>
    <n v="2358.6834882552325"/>
    <x v="2"/>
    <n v="4101.55524635231"/>
  </r>
  <r>
    <x v="4"/>
    <s v="Interviews"/>
    <n v="506018"/>
    <s v="Capital"/>
    <x v="6"/>
    <x v="9"/>
    <n v="0.1888999035473154"/>
    <s v="N/A"/>
    <n v="3456.603438809077"/>
    <x v="2"/>
    <n v="6010.7471136342092"/>
  </r>
  <r>
    <x v="4"/>
    <s v="Interviews"/>
    <n v="506018"/>
    <s v="Capital"/>
    <x v="6"/>
    <x v="0"/>
    <n v="8.6600005912808253E-2"/>
    <s v="N/A"/>
    <n v="1584.6587140481026"/>
    <x v="2"/>
    <n v="2755.590266623592"/>
  </r>
  <r>
    <x v="4"/>
    <s v="Interviews"/>
    <n v="506018"/>
    <s v="Capital"/>
    <x v="6"/>
    <x v="4"/>
    <n v="6.5500057280329926E-2"/>
    <s v="N/A"/>
    <n v="1198.5592315597432"/>
    <x v="2"/>
    <n v="2084.195242280809"/>
  </r>
  <r>
    <x v="4"/>
    <s v="Interviews"/>
    <n v="506018"/>
    <s v="Capital"/>
    <x v="6"/>
    <x v="10"/>
    <n v="3.0200130081781532E-2"/>
    <s v="N/A"/>
    <n v="552.62004655825604"/>
    <x v="2"/>
    <n v="960.96049448208305"/>
  </r>
  <r>
    <x v="4"/>
    <s v="Interviews"/>
    <n v="506018"/>
    <s v="Capital"/>
    <x v="6"/>
    <x v="11"/>
    <n v="0.16210010014818979"/>
    <s v="N/A"/>
    <n v="2966.2046040334876"/>
    <x v="2"/>
    <n v="5157.9841534513853"/>
  </r>
  <r>
    <x v="4"/>
    <s v="Interviews"/>
    <n v="506018"/>
    <s v="Capital"/>
    <x v="6"/>
    <x v="12"/>
    <n v="6.4299941980569042E-2"/>
    <s v="N/A"/>
    <n v="1176.5988038717439"/>
    <x v="2"/>
    <n v="2046.0078772340125"/>
  </r>
  <r>
    <x v="4"/>
    <s v="Interviews"/>
    <n v="506018"/>
    <s v="Capital"/>
    <x v="6"/>
    <x v="1"/>
    <n v="9.4699629340832758E-2"/>
    <s v="N/A"/>
    <n v="1732.8704688908222"/>
    <x v="2"/>
    <n v="3013.3182338023989"/>
  </r>
  <r>
    <x v="4"/>
    <s v="Interviews"/>
    <n v="506018"/>
    <s v="Capital"/>
    <x v="6"/>
    <x v="2"/>
    <n v="2.4300256098507389E-2"/>
    <s v="N/A"/>
    <n v="444.66062298969143"/>
    <x v="2"/>
    <n v="773.22799780090827"/>
  </r>
  <r>
    <x v="4"/>
    <s v="Interviews"/>
    <n v="506018"/>
    <s v="Capital"/>
    <x v="6"/>
    <x v="13"/>
    <n v="5.4899962675397922E-2"/>
    <s v="N/A"/>
    <n v="1004.5923592901029"/>
    <x v="2"/>
    <n v="1746.9029152104276"/>
  </r>
  <r>
    <x v="4"/>
    <s v="Interviews"/>
    <n v="506018"/>
    <s v="Capital"/>
    <x v="6"/>
    <x v="3"/>
    <n v="9.9600331117262103E-2"/>
    <s v="N/A"/>
    <n v="1822.546441693743"/>
    <x v="2"/>
    <n v="3169.257323787569"/>
  </r>
  <r>
    <x v="4"/>
    <s v="Interviews"/>
    <n v="506018"/>
    <s v="O&amp;M"/>
    <x v="0"/>
    <x v="8"/>
    <n v="0.11340004127538469"/>
    <s v="N/A"/>
    <n v="15696.651138544172"/>
    <x v="1"/>
    <n v="15696.651138544172"/>
  </r>
  <r>
    <x v="4"/>
    <s v="Interviews"/>
    <n v="506018"/>
    <s v="O&amp;M"/>
    <x v="0"/>
    <x v="9"/>
    <n v="0.18919993722187001"/>
    <s v="N/A"/>
    <n v="26188.750697137497"/>
    <x v="1"/>
    <n v="26188.750697137497"/>
  </r>
  <r>
    <x v="4"/>
    <s v="Interviews"/>
    <n v="506018"/>
    <s v="O&amp;M"/>
    <x v="0"/>
    <x v="0"/>
    <n v="8.6499859737839496E-2"/>
    <s v="N/A"/>
    <n v="11973.171319582163"/>
    <x v="1"/>
    <n v="11973.171319582163"/>
  </r>
  <r>
    <x v="4"/>
    <s v="Interviews"/>
    <n v="506018"/>
    <s v="O&amp;M"/>
    <x v="0"/>
    <x v="4"/>
    <n v="5.5300117770783197E-2"/>
    <s v="N/A"/>
    <n v="7654.5532682871253"/>
    <x v="1"/>
    <n v="7654.5532682871253"/>
  </r>
  <r>
    <x v="4"/>
    <s v="Interviews"/>
    <n v="506018"/>
    <s v="O&amp;M"/>
    <x v="0"/>
    <x v="10"/>
    <n v="6.1700026816642127E-2"/>
    <s v="N/A"/>
    <n v="9929.1103019820093"/>
    <x v="1"/>
    <n v="9929.1103019820093"/>
  </r>
  <r>
    <x v="4"/>
    <s v="Interviews"/>
    <n v="506018"/>
    <s v="O&amp;M"/>
    <x v="0"/>
    <x v="11"/>
    <n v="0.1743000176717964"/>
    <s v="N/A"/>
    <n v="24126.327821982453"/>
    <x v="1"/>
    <n v="24126.327821982453"/>
  </r>
  <r>
    <x v="4"/>
    <s v="Interviews"/>
    <n v="506018"/>
    <s v="O&amp;M"/>
    <x v="0"/>
    <x v="12"/>
    <n v="6.050007476529258E-2"/>
    <s v="N/A"/>
    <n v="8374.3229435029662"/>
    <x v="1"/>
    <n v="8374.3229435029662"/>
  </r>
  <r>
    <x v="4"/>
    <s v="Interviews"/>
    <n v="506018"/>
    <s v="O&amp;M"/>
    <x v="0"/>
    <x v="1"/>
    <n v="9.4500116782151228E-2"/>
    <s v="N/A"/>
    <n v="13080.554019190584"/>
    <x v="1"/>
    <n v="13080.554019190584"/>
  </r>
  <r>
    <x v="4"/>
    <s v="Interviews"/>
    <n v="506018"/>
    <s v="O&amp;M"/>
    <x v="0"/>
    <x v="2"/>
    <n v="2.1099877780372939E-2"/>
    <s v="N/A"/>
    <n v="2920.6111114205169"/>
    <x v="1"/>
    <n v="2920.6111114205169"/>
  </r>
  <r>
    <x v="4"/>
    <s v="Interviews"/>
    <n v="506018"/>
    <s v="O&amp;M"/>
    <x v="0"/>
    <x v="13"/>
    <n v="5.840022046492889E-2"/>
    <s v="N/A"/>
    <n v="8083.6644920255294"/>
    <x v="1"/>
    <n v="8083.6644920255294"/>
  </r>
  <r>
    <x v="4"/>
    <s v="Interviews"/>
    <n v="506018"/>
    <s v="O&amp;M"/>
    <x v="0"/>
    <x v="3"/>
    <n v="8.5099709712938343E-2"/>
    <s v="N/A"/>
    <n v="11779.364807385875"/>
    <x v="1"/>
    <n v="11779.364807385875"/>
  </r>
  <r>
    <x v="4"/>
    <s v="Interviews"/>
    <n v="506018"/>
    <s v="O&amp;M"/>
    <x v="1"/>
    <x v="8"/>
    <n v="0.1184999601333819"/>
    <s v="N/A"/>
    <n v="16203.712181464669"/>
    <x v="1"/>
    <n v="16203.712181464669"/>
  </r>
  <r>
    <x v="4"/>
    <s v="Interviews"/>
    <n v="506018"/>
    <s v="O&amp;M"/>
    <x v="1"/>
    <x v="9"/>
    <n v="0.18910005227630311"/>
    <s v="N/A"/>
    <n v="25857.585244216156"/>
    <x v="1"/>
    <n v="25857.585244216156"/>
  </r>
  <r>
    <x v="4"/>
    <s v="Interviews"/>
    <n v="506018"/>
    <s v="O&amp;M"/>
    <x v="1"/>
    <x v="0"/>
    <n v="8.640000598251911E-2"/>
    <s v="N/A"/>
    <n v="11814.356965536053"/>
    <x v="1"/>
    <n v="11814.356965536053"/>
  </r>
  <r>
    <x v="4"/>
    <s v="Interviews"/>
    <n v="506018"/>
    <s v="O&amp;M"/>
    <x v="1"/>
    <x v="4"/>
    <n v="6.3499993987164063E-2"/>
    <s v="N/A"/>
    <n v="8683.0039852721293"/>
    <x v="1"/>
    <n v="8683.0039852721293"/>
  </r>
  <r>
    <x v="4"/>
    <s v="Interviews"/>
    <n v="506018"/>
    <s v="O&amp;M"/>
    <x v="1"/>
    <x v="10"/>
    <n v="4.210005823861096E-2"/>
    <s v="N/A"/>
    <n v="6689.2228118276898"/>
    <x v="1"/>
    <n v="6689.2228118276898"/>
  </r>
  <r>
    <x v="4"/>
    <s v="Interviews"/>
    <n v="506018"/>
    <s v="O&amp;M"/>
    <x v="1"/>
    <x v="11"/>
    <n v="0.1723000876055038"/>
    <s v="N/A"/>
    <n v="23560.354157572769"/>
    <x v="1"/>
    <n v="23560.354157572769"/>
  </r>
  <r>
    <x v="4"/>
    <s v="Interviews"/>
    <n v="506018"/>
    <s v="O&amp;M"/>
    <x v="1"/>
    <x v="12"/>
    <n v="6.130000342580065E-2"/>
    <s v="N/A"/>
    <n v="8382.1767628988327"/>
    <x v="1"/>
    <n v="8382.1767628988327"/>
  </r>
  <r>
    <x v="4"/>
    <s v="Interviews"/>
    <n v="506018"/>
    <s v="O&amp;M"/>
    <x v="1"/>
    <x v="1"/>
    <n v="9.8900035036138145E-2"/>
    <s v="N/A"/>
    <n v="13523.613853190742"/>
    <x v="1"/>
    <n v="13523.613853190742"/>
  </r>
  <r>
    <x v="4"/>
    <s v="Interviews"/>
    <n v="506018"/>
    <s v="O&amp;M"/>
    <x v="1"/>
    <x v="2"/>
    <n v="2.2799966489808449E-2"/>
    <s v="N/A"/>
    <n v="3117.6727345060226"/>
    <x v="1"/>
    <n v="3117.6727345060226"/>
  </r>
  <r>
    <x v="4"/>
    <s v="Interviews"/>
    <n v="506018"/>
    <s v="O&amp;M"/>
    <x v="1"/>
    <x v="13"/>
    <n v="5.7699982123181892E-2"/>
    <s v="N/A"/>
    <n v="7889.9090104952356"/>
    <x v="1"/>
    <n v="7889.9090104952356"/>
  </r>
  <r>
    <x v="4"/>
    <s v="Interviews"/>
    <n v="506018"/>
    <s v="O&amp;M"/>
    <x v="1"/>
    <x v="3"/>
    <n v="8.7399854701587995E-2"/>
    <s v="N/A"/>
    <n v="11951.076512534741"/>
    <x v="1"/>
    <n v="11951.076512534741"/>
  </r>
  <r>
    <x v="4"/>
    <s v="Interviews"/>
    <n v="506018"/>
    <s v="O&amp;M"/>
    <x v="2"/>
    <x v="8"/>
    <n v="0.120299981204107"/>
    <s v="N/A"/>
    <n v="17178.218570458273"/>
    <x v="1"/>
    <n v="17178.218570458273"/>
  </r>
  <r>
    <x v="4"/>
    <s v="Interviews"/>
    <n v="506018"/>
    <s v="O&amp;M"/>
    <x v="2"/>
    <x v="9"/>
    <n v="0.1899000188355886"/>
    <s v="N/A"/>
    <n v="27116.7459665448"/>
    <x v="1"/>
    <n v="27116.7459665448"/>
  </r>
  <r>
    <x v="4"/>
    <s v="Interviews"/>
    <n v="506018"/>
    <s v="O&amp;M"/>
    <x v="2"/>
    <x v="0"/>
    <n v="8.3199996098484136E-2"/>
    <s v="N/A"/>
    <n v="11880.531515762554"/>
    <x v="1"/>
    <n v="11880.531515762554"/>
  </r>
  <r>
    <x v="4"/>
    <s v="Interviews"/>
    <n v="506018"/>
    <s v="O&amp;M"/>
    <x v="2"/>
    <x v="4"/>
    <n v="6.4600001196540469E-2"/>
    <s v="N/A"/>
    <n v="9224.5479101384335"/>
    <x v="1"/>
    <n v="9224.5479101384335"/>
  </r>
  <r>
    <x v="4"/>
    <s v="Interviews"/>
    <n v="506018"/>
    <s v="O&amp;M"/>
    <x v="2"/>
    <x v="10"/>
    <n v="3.3200000351590098E-2"/>
    <s v="N/A"/>
    <n v="5506.6473500598404"/>
    <x v="1"/>
    <n v="5506.6473500598404"/>
  </r>
  <r>
    <x v="4"/>
    <s v="Interviews"/>
    <n v="506018"/>
    <s v="O&amp;M"/>
    <x v="2"/>
    <x v="11"/>
    <n v="0.17670002245356409"/>
    <s v="N/A"/>
    <n v="25231.854375456718"/>
    <x v="1"/>
    <n v="25231.854375456718"/>
  </r>
  <r>
    <x v="4"/>
    <s v="Interviews"/>
    <n v="506018"/>
    <s v="O&amp;M"/>
    <x v="2"/>
    <x v="12"/>
    <n v="6.0399973993674722E-2"/>
    <s v="N/A"/>
    <n v="8624.8056277993637"/>
    <x v="1"/>
    <n v="8624.8056277993637"/>
  </r>
  <r>
    <x v="4"/>
    <s v="Interviews"/>
    <n v="506018"/>
    <s v="O&amp;M"/>
    <x v="2"/>
    <x v="1"/>
    <n v="9.3200012260286791E-2"/>
    <s v="N/A"/>
    <n v="13308.482390036643"/>
    <x v="1"/>
    <n v="13308.482390036643"/>
  </r>
  <r>
    <x v="4"/>
    <s v="Interviews"/>
    <n v="506018"/>
    <s v="O&amp;M"/>
    <x v="2"/>
    <x v="2"/>
    <n v="2.3399993586316208E-2"/>
    <s v="N/A"/>
    <n v="3341.3987296561477"/>
    <x v="1"/>
    <n v="3341.3987296561477"/>
  </r>
  <r>
    <x v="4"/>
    <s v="Interviews"/>
    <n v="506018"/>
    <s v="O&amp;M"/>
    <x v="2"/>
    <x v="13"/>
    <n v="5.8799983883563813E-2"/>
    <s v="N/A"/>
    <n v="8396.3352693923716"/>
    <x v="1"/>
    <n v="8396.3352693923716"/>
  </r>
  <r>
    <x v="4"/>
    <s v="Interviews"/>
    <n v="506018"/>
    <s v="O&amp;M"/>
    <x v="2"/>
    <x v="3"/>
    <n v="9.6300016136284028E-2"/>
    <s v="N/A"/>
    <n v="13751.146999109171"/>
    <x v="1"/>
    <n v="13751.146999109171"/>
  </r>
  <r>
    <x v="4"/>
    <s v="Interviews"/>
    <n v="506018"/>
    <s v="O&amp;M"/>
    <x v="3"/>
    <x v="8"/>
    <n v="0.1252001061070073"/>
    <s v="N/A"/>
    <n v="18751.84724887877"/>
    <x v="1"/>
    <n v="18751.84724887877"/>
  </r>
  <r>
    <x v="4"/>
    <s v="Interviews"/>
    <n v="506018"/>
    <s v="O&amp;M"/>
    <x v="3"/>
    <x v="9"/>
    <n v="0.18889988490134821"/>
    <s v="N/A"/>
    <n v="28292.482308068978"/>
    <x v="1"/>
    <n v="28292.482308068978"/>
  </r>
  <r>
    <x v="4"/>
    <s v="Interviews"/>
    <n v="506018"/>
    <s v="O&amp;M"/>
    <x v="3"/>
    <x v="0"/>
    <n v="8.5200173334255835E-2"/>
    <s v="N/A"/>
    <n v="12760.856884389977"/>
    <x v="1"/>
    <n v="12760.856884389977"/>
  </r>
  <r>
    <x v="4"/>
    <s v="Interviews"/>
    <n v="506018"/>
    <s v="O&amp;M"/>
    <x v="3"/>
    <x v="4"/>
    <n v="6.3100055714582229E-2"/>
    <s v="N/A"/>
    <n v="9450.8115284205924"/>
    <x v="1"/>
    <n v="9450.8115284205924"/>
  </r>
  <r>
    <x v="4"/>
    <s v="Interviews"/>
    <n v="506018"/>
    <s v="O&amp;M"/>
    <x v="3"/>
    <x v="10"/>
    <n v="3.0599882744473991E-2"/>
    <s v="N/A"/>
    <n v="5323.0987896064898"/>
    <x v="1"/>
    <n v="5323.0987896064898"/>
  </r>
  <r>
    <x v="4"/>
    <s v="Interviews"/>
    <n v="506018"/>
    <s v="O&amp;M"/>
    <x v="3"/>
    <x v="11"/>
    <n v="0.16890005857174031"/>
    <s v="N/A"/>
    <n v="25297.008102828502"/>
    <x v="1"/>
    <n v="25297.008102828502"/>
  </r>
  <r>
    <x v="4"/>
    <s v="Interviews"/>
    <n v="506018"/>
    <s v="O&amp;M"/>
    <x v="3"/>
    <x v="12"/>
    <n v="5.8500031232659233E-2"/>
    <s v="N/A"/>
    <n v="8761.8428117934818"/>
    <x v="1"/>
    <n v="8761.8428117934818"/>
  </r>
  <r>
    <x v="4"/>
    <s v="Interviews"/>
    <n v="506018"/>
    <s v="O&amp;M"/>
    <x v="3"/>
    <x v="1"/>
    <n v="9.6999956022174899E-2"/>
    <s v="N/A"/>
    <n v="14528.169464338649"/>
    <x v="1"/>
    <n v="14528.169464338649"/>
  </r>
  <r>
    <x v="4"/>
    <s v="Interviews"/>
    <n v="506018"/>
    <s v="O&amp;M"/>
    <x v="3"/>
    <x v="2"/>
    <n v="2.4099848150452331E-2"/>
    <s v="N/A"/>
    <n v="3609.5550178863823"/>
    <x v="1"/>
    <n v="3609.5550178863823"/>
  </r>
  <r>
    <x v="4"/>
    <s v="Interviews"/>
    <n v="506018"/>
    <s v="O&amp;M"/>
    <x v="3"/>
    <x v="13"/>
    <n v="6.0100039748110713E-2"/>
    <s v="N/A"/>
    <n v="9001.4841045333469"/>
    <x v="1"/>
    <n v="9001.4841045333469"/>
  </r>
  <r>
    <x v="4"/>
    <s v="Interviews"/>
    <n v="506018"/>
    <s v="O&amp;M"/>
    <x v="3"/>
    <x v="3"/>
    <n v="9.8399963473194949E-2"/>
    <s v="N/A"/>
    <n v="14737.855595486031"/>
    <x v="1"/>
    <n v="14737.855595486031"/>
  </r>
  <r>
    <x v="4"/>
    <s v="Interviews"/>
    <n v="506018"/>
    <s v="O&amp;M"/>
    <x v="4"/>
    <x v="8"/>
    <n v="0.1233999879073612"/>
    <s v="N/A"/>
    <n v="19292.128917658796"/>
    <x v="1"/>
    <n v="19292.128917658796"/>
  </r>
  <r>
    <x v="4"/>
    <s v="Interviews"/>
    <n v="506018"/>
    <s v="O&amp;M"/>
    <x v="4"/>
    <x v="9"/>
    <n v="0.1950999651726866"/>
    <s v="N/A"/>
    <n v="30501.572518530877"/>
    <x v="1"/>
    <n v="30501.572518530877"/>
  </r>
  <r>
    <x v="4"/>
    <s v="Interviews"/>
    <n v="506018"/>
    <s v="O&amp;M"/>
    <x v="4"/>
    <x v="0"/>
    <n v="8.8900023017092877E-2"/>
    <s v="N/A"/>
    <n v="13898.46736545977"/>
    <x v="1"/>
    <n v="13898.46736545977"/>
  </r>
  <r>
    <x v="4"/>
    <s v="Interviews"/>
    <n v="506018"/>
    <s v="O&amp;M"/>
    <x v="4"/>
    <x v="4"/>
    <n v="6.5199991322055353E-2"/>
    <s v="N/A"/>
    <n v="10193.247660280298"/>
    <x v="1"/>
    <n v="10193.247660280298"/>
  </r>
  <r>
    <x v="4"/>
    <s v="Interviews"/>
    <n v="506018"/>
    <s v="O&amp;M"/>
    <x v="4"/>
    <x v="10"/>
    <n v="2.9799882231561711E-2"/>
    <s v="N/A"/>
    <n v="5411.2830024674404"/>
    <x v="1"/>
    <n v="5411.2830024674404"/>
  </r>
  <r>
    <x v="4"/>
    <s v="Interviews"/>
    <n v="506018"/>
    <s v="O&amp;M"/>
    <x v="4"/>
    <x v="11"/>
    <n v="0.15740007237611239"/>
    <s v="N/A"/>
    <n v="24607.640076986128"/>
    <x v="1"/>
    <n v="24607.640076986128"/>
  </r>
  <r>
    <x v="4"/>
    <s v="Interviews"/>
    <n v="506018"/>
    <s v="O&amp;M"/>
    <x v="4"/>
    <x v="12"/>
    <n v="6.1700058139661777E-2"/>
    <s v="N/A"/>
    <n v="9646.0744935485618"/>
    <x v="1"/>
    <n v="9646.0744935485618"/>
  </r>
  <r>
    <x v="4"/>
    <s v="Interviews"/>
    <n v="506018"/>
    <s v="O&amp;M"/>
    <x v="4"/>
    <x v="1"/>
    <n v="9.5400008960362992E-2"/>
    <s v="N/A"/>
    <n v="14914.663306051565"/>
    <x v="1"/>
    <n v="14914.663306051565"/>
  </r>
  <r>
    <x v="4"/>
    <s v="Interviews"/>
    <n v="506018"/>
    <s v="O&amp;M"/>
    <x v="4"/>
    <x v="2"/>
    <n v="2.38000334537334E-2"/>
    <s v="N/A"/>
    <n v="3720.8537976414736"/>
    <x v="1"/>
    <n v="3720.8537976414736"/>
  </r>
  <r>
    <x v="4"/>
    <s v="Interviews"/>
    <n v="506018"/>
    <s v="O&amp;M"/>
    <x v="4"/>
    <x v="13"/>
    <n v="5.3400040539865717E-2"/>
    <s v="N/A"/>
    <n v="8348.4648886407267"/>
    <x v="1"/>
    <n v="8348.4648886407267"/>
  </r>
  <r>
    <x v="4"/>
    <s v="Interviews"/>
    <n v="506018"/>
    <s v="O&amp;M"/>
    <x v="4"/>
    <x v="3"/>
    <n v="0.10589993687950611"/>
    <s v="N/A"/>
    <n v="16556.202875685107"/>
    <x v="1"/>
    <n v="16556.202875685107"/>
  </r>
  <r>
    <x v="4"/>
    <s v="Interviews"/>
    <n v="506018"/>
    <s v="O&amp;M"/>
    <x v="5"/>
    <x v="8"/>
    <n v="0.12950000018056659"/>
    <s v="N/A"/>
    <n v="21334.382020964913"/>
    <x v="1"/>
    <n v="21334.382020964913"/>
  </r>
  <r>
    <x v="4"/>
    <s v="Interviews"/>
    <n v="506018"/>
    <s v="O&amp;M"/>
    <x v="5"/>
    <x v="9"/>
    <n v="0.184599978115325"/>
    <s v="N/A"/>
    <n v="30411.787248515466"/>
    <x v="1"/>
    <n v="30411.787248515466"/>
  </r>
  <r>
    <x v="4"/>
    <s v="Interviews"/>
    <n v="506018"/>
    <s v="O&amp;M"/>
    <x v="5"/>
    <x v="0"/>
    <n v="8.679996576456786E-2"/>
    <s v="N/A"/>
    <n v="14299.79634321159"/>
    <x v="1"/>
    <n v="14299.79634321159"/>
  </r>
  <r>
    <x v="4"/>
    <s v="Interviews"/>
    <n v="506018"/>
    <s v="O&amp;M"/>
    <x v="5"/>
    <x v="4"/>
    <n v="6.460002145131509E-2"/>
    <s v="N/A"/>
    <n v="10642.482890217818"/>
    <x v="1"/>
    <n v="10642.482890217818"/>
  </r>
  <r>
    <x v="4"/>
    <s v="Interviews"/>
    <n v="506018"/>
    <s v="O&amp;M"/>
    <x v="5"/>
    <x v="10"/>
    <n v="2.9700031888066029E-2"/>
    <s v="N/A"/>
    <n v="5683.7114640155796"/>
    <x v="1"/>
    <n v="5683.7114640155796"/>
  </r>
  <r>
    <x v="4"/>
    <s v="Interviews"/>
    <n v="506018"/>
    <s v="O&amp;M"/>
    <x v="5"/>
    <x v="11"/>
    <n v="0.1596999849407435"/>
    <s v="N/A"/>
    <n v="26309.656237200928"/>
    <x v="1"/>
    <n v="26309.656237200928"/>
  </r>
  <r>
    <x v="4"/>
    <s v="Interviews"/>
    <n v="506018"/>
    <s v="O&amp;M"/>
    <x v="5"/>
    <x v="12"/>
    <n v="6.209996818416063E-2"/>
    <s v="N/A"/>
    <n v="10230.61345855863"/>
    <x v="1"/>
    <n v="10230.61345855863"/>
  </r>
  <r>
    <x v="4"/>
    <s v="Interviews"/>
    <n v="506018"/>
    <s v="O&amp;M"/>
    <x v="5"/>
    <x v="1"/>
    <n v="9.5600060814839405E-2"/>
    <s v="N/A"/>
    <n v="15749.561512026388"/>
    <x v="1"/>
    <n v="15749.561512026388"/>
  </r>
  <r>
    <x v="4"/>
    <s v="Interviews"/>
    <n v="506018"/>
    <s v="O&amp;M"/>
    <x v="5"/>
    <x v="2"/>
    <n v="2.4000049114122079E-2"/>
    <s v="N/A"/>
    <n v="3953.8703908004945"/>
    <x v="1"/>
    <n v="3953.8703908004945"/>
  </r>
  <r>
    <x v="4"/>
    <s v="Interviews"/>
    <n v="506018"/>
    <s v="O&amp;M"/>
    <x v="5"/>
    <x v="13"/>
    <n v="5.4899982340584047E-2"/>
    <s v="N/A"/>
    <n v="9044.4571008889616"/>
    <x v="1"/>
    <n v="9044.4571008889616"/>
  </r>
  <r>
    <x v="4"/>
    <s v="Interviews"/>
    <n v="506018"/>
    <s v="O&amp;M"/>
    <x v="5"/>
    <x v="3"/>
    <n v="0.1084999572057098"/>
    <s v="N/A"/>
    <n v="17874.745429014485"/>
    <x v="1"/>
    <n v="17874.745429014485"/>
  </r>
  <r>
    <x v="4"/>
    <s v="Interviews"/>
    <n v="506018"/>
    <s v="O&amp;M"/>
    <x v="6"/>
    <x v="8"/>
    <n v="0.12889968181700601"/>
    <s v="N/A"/>
    <n v="1801.252117133185"/>
    <x v="1"/>
    <n v="3147.739002312077"/>
  </r>
  <r>
    <x v="4"/>
    <s v="Interviews"/>
    <n v="506018"/>
    <s v="O&amp;M"/>
    <x v="6"/>
    <x v="9"/>
    <n v="0.1888999035473154"/>
    <s v="N/A"/>
    <n v="2639.6989224062272"/>
    <x v="1"/>
    <n v="4612.9485003152759"/>
  </r>
  <r>
    <x v="4"/>
    <s v="Interviews"/>
    <n v="506018"/>
    <s v="O&amp;M"/>
    <x v="6"/>
    <x v="0"/>
    <n v="8.6600005912808253E-2"/>
    <s v="N/A"/>
    <n v="1210.1538327739481"/>
    <x v="1"/>
    <n v="2114.7780380031868"/>
  </r>
  <r>
    <x v="4"/>
    <s v="Interviews"/>
    <n v="506018"/>
    <s v="O&amp;M"/>
    <x v="6"/>
    <x v="4"/>
    <n v="6.5500057280329926E-2"/>
    <s v="N/A"/>
    <n v="915.30184702886936"/>
    <x v="1"/>
    <n v="1599.5158564291214"/>
  </r>
  <r>
    <x v="4"/>
    <s v="Interviews"/>
    <n v="506018"/>
    <s v="O&amp;M"/>
    <x v="6"/>
    <x v="10"/>
    <n v="3.0200130081781532E-2"/>
    <s v="N/A"/>
    <n v="491.21781916289427"/>
    <x v="1"/>
    <n v="737.48923188404797"/>
  </r>
  <r>
    <x v="4"/>
    <s v="Interviews"/>
    <n v="506018"/>
    <s v="O&amp;M"/>
    <x v="6"/>
    <x v="11"/>
    <n v="0.16210010014818979"/>
    <s v="N/A"/>
    <n v="2265.196814014992"/>
    <x v="1"/>
    <n v="3958.4954774328426"/>
  </r>
  <r>
    <x v="4"/>
    <s v="Interviews"/>
    <n v="506018"/>
    <s v="O&amp;M"/>
    <x v="6"/>
    <x v="12"/>
    <n v="6.4299941980569042E-2"/>
    <s v="N/A"/>
    <n v="898.53136168688764"/>
    <x v="1"/>
    <n v="1570.2089591344347"/>
  </r>
  <r>
    <x v="4"/>
    <s v="Interviews"/>
    <n v="506018"/>
    <s v="O&amp;M"/>
    <x v="6"/>
    <x v="1"/>
    <n v="9.4699629340832758E-2"/>
    <s v="N/A"/>
    <n v="1323.338470951898"/>
    <x v="1"/>
    <n v="2312.5713933400011"/>
  </r>
  <r>
    <x v="4"/>
    <s v="Interviews"/>
    <n v="506018"/>
    <s v="O&amp;M"/>
    <x v="6"/>
    <x v="2"/>
    <n v="2.4300256098507389E-2"/>
    <s v="N/A"/>
    <n v="339.57327999036409"/>
    <x v="1"/>
    <n v="593.41390769323073"/>
  </r>
  <r>
    <x v="4"/>
    <s v="Interviews"/>
    <n v="506018"/>
    <s v="O&amp;M"/>
    <x v="6"/>
    <x v="13"/>
    <n v="5.4899962675397922E-2"/>
    <s v="N/A"/>
    <n v="767.17547014570482"/>
    <x v="1"/>
    <n v="1340.6608247812449"/>
  </r>
  <r>
    <x v="4"/>
    <s v="Interviews"/>
    <n v="506018"/>
    <s v="O&amp;M"/>
    <x v="6"/>
    <x v="3"/>
    <n v="9.9600331117262103E-2"/>
    <s v="N/A"/>
    <n v="1391.8211803410775"/>
    <x v="1"/>
    <n v="2432.2468642404383"/>
  </r>
  <r>
    <x v="5"/>
    <s v="Interviews"/>
    <n v="506002"/>
    <s v="O&amp;M"/>
    <x v="1"/>
    <x v="0"/>
    <n v="0.29239985797989548"/>
    <s v="N/A"/>
    <n v="46641.114822958109"/>
    <x v="0"/>
    <n v="46641.114822958109"/>
  </r>
  <r>
    <x v="5"/>
    <s v="Interviews"/>
    <n v="506002"/>
    <s v="O&amp;M"/>
    <x v="1"/>
    <x v="1"/>
    <n v="0.33470062124402838"/>
    <s v="N/A"/>
    <n v="53388.569387853437"/>
    <x v="1"/>
    <n v="53388.569387853437"/>
  </r>
  <r>
    <x v="5"/>
    <s v="Interviews"/>
    <n v="506002"/>
    <s v="O&amp;M"/>
    <x v="1"/>
    <x v="2"/>
    <n v="7.7100385295283458E-2"/>
    <s v="N/A"/>
    <n v="12298.391484509133"/>
    <x v="1"/>
    <n v="12298.391484509133"/>
  </r>
  <r>
    <x v="5"/>
    <s v="Interviews"/>
    <n v="506002"/>
    <s v="O&amp;M"/>
    <x v="1"/>
    <x v="3"/>
    <n v="0.29579913548079251"/>
    <s v="N/A"/>
    <n v="47183.338383974122"/>
    <x v="0"/>
    <n v="47183.338383974122"/>
  </r>
  <r>
    <x v="5"/>
    <s v="Interviews"/>
    <n v="506002"/>
    <s v="O&amp;M"/>
    <x v="2"/>
    <x v="8"/>
    <n v="0.33800008108082469"/>
    <s v="N/A"/>
    <n v="62652.789523109575"/>
    <x v="0"/>
    <n v="62652.789523109575"/>
  </r>
  <r>
    <x v="5"/>
    <s v="Interviews"/>
    <n v="506002"/>
    <s v="O&amp;M"/>
    <x v="2"/>
    <x v="11"/>
    <n v="0.49679946383148299"/>
    <s v="N/A"/>
    <n v="92088.357325525547"/>
    <x v="0"/>
    <n v="92088.357325525547"/>
  </r>
  <r>
    <x v="5"/>
    <s v="Interviews"/>
    <n v="506002"/>
    <s v="O&amp;M"/>
    <x v="2"/>
    <x v="13"/>
    <n v="0.1652004550876924"/>
    <s v="N/A"/>
    <n v="30622.091298422165"/>
    <x v="0"/>
    <n v="30622.091298422165"/>
  </r>
  <r>
    <x v="5"/>
    <s v="Interviews"/>
    <n v="506002"/>
    <s v="O&amp;M"/>
    <x v="3"/>
    <x v="8"/>
    <n v="0.35349966748115108"/>
    <s v="N/A"/>
    <n v="72668.938710222268"/>
    <x v="0"/>
    <n v="73271.987787282007"/>
  </r>
  <r>
    <x v="5"/>
    <s v="Interviews"/>
    <n v="506002"/>
    <s v="O&amp;M"/>
    <x v="3"/>
    <x v="11"/>
    <n v="0.47690027672542412"/>
    <s v="N/A"/>
    <n v="98036.406164641623"/>
    <x v="0"/>
    <n v="98849.969226180125"/>
  </r>
  <r>
    <x v="5"/>
    <s v="Interviews"/>
    <n v="506002"/>
    <s v="O&amp;M"/>
    <x v="3"/>
    <x v="13"/>
    <n v="0.16960005579342491"/>
    <s v="N/A"/>
    <n v="34864.689258469618"/>
    <x v="0"/>
    <n v="35154.016707754876"/>
  </r>
  <r>
    <x v="5"/>
    <s v="Interviews"/>
    <n v="506002"/>
    <s v="O&amp;M"/>
    <x v="4"/>
    <x v="5"/>
    <n v="9.4000016393345764E-2"/>
    <s v="N/A"/>
    <n v="23691.201401361901"/>
    <x v="0"/>
    <n v="23691.201401361901"/>
  </r>
  <r>
    <x v="5"/>
    <s v="Interviews"/>
    <n v="506002"/>
    <s v="O&amp;M"/>
    <x v="4"/>
    <x v="6"/>
    <n v="3.7199932672910253E-2"/>
    <s v="N/A"/>
    <n v="9375.6483337529226"/>
    <x v="0"/>
    <n v="9375.6483337529226"/>
  </r>
  <r>
    <x v="5"/>
    <s v="Interviews"/>
    <n v="506002"/>
    <s v="O&amp;M"/>
    <x v="4"/>
    <x v="7"/>
    <n v="2.439997018698517E-2"/>
    <s v="N/A"/>
    <n v="6149.6224156830322"/>
    <x v="0"/>
    <n v="6149.6224156830322"/>
  </r>
  <r>
    <x v="5"/>
    <s v="Interviews"/>
    <n v="506002"/>
    <s v="O&amp;M"/>
    <x v="4"/>
    <x v="8"/>
    <n v="0.1073998609615536"/>
    <s v="N/A"/>
    <n v="27068.418008260596"/>
    <x v="0"/>
    <n v="27068.418008260596"/>
  </r>
  <r>
    <x v="5"/>
    <s v="Interviews"/>
    <n v="506002"/>
    <s v="O&amp;M"/>
    <x v="4"/>
    <x v="9"/>
    <n v="0.16990006349562181"/>
    <s v="N/A"/>
    <n v="42820.59489793759"/>
    <x v="0"/>
    <n v="42820.59489793759"/>
  </r>
  <r>
    <x v="5"/>
    <s v="Interviews"/>
    <n v="506002"/>
    <s v="O&amp;M"/>
    <x v="4"/>
    <x v="0"/>
    <n v="7.740003823843207E-2"/>
    <s v="N/A"/>
    <n v="19507.442282846383"/>
    <x v="0"/>
    <n v="19507.442282846383"/>
  </r>
  <r>
    <x v="5"/>
    <s v="Interviews"/>
    <n v="506002"/>
    <s v="O&amp;M"/>
    <x v="4"/>
    <x v="4"/>
    <n v="5.6700008063238667E-2"/>
    <s v="N/A"/>
    <n v="14290.330598071279"/>
    <x v="0"/>
    <n v="14290.330598071279"/>
  </r>
  <r>
    <x v="5"/>
    <s v="Interviews"/>
    <n v="506002"/>
    <s v="O&amp;M"/>
    <x v="4"/>
    <x v="11"/>
    <n v="0.13699995291678599"/>
    <s v="N/A"/>
    <n v="34528.647983921372"/>
    <x v="0"/>
    <n v="34528.647983921372"/>
  </r>
  <r>
    <x v="5"/>
    <s v="Interviews"/>
    <n v="506002"/>
    <s v="O&amp;M"/>
    <x v="4"/>
    <x v="12"/>
    <n v="5.370002579092651E-2"/>
    <s v="N/A"/>
    <n v="13534.233025529858"/>
    <x v="0"/>
    <n v="13534.233025529858"/>
  </r>
  <r>
    <x v="5"/>
    <s v="Interviews"/>
    <n v="506002"/>
    <s v="O&amp;M"/>
    <x v="4"/>
    <x v="1"/>
    <n v="8.299989077456843E-2"/>
    <s v="N/A"/>
    <n v="20918.795592577564"/>
    <x v="1"/>
    <n v="20918.795592577564"/>
  </r>
  <r>
    <x v="5"/>
    <s v="Interviews"/>
    <n v="506002"/>
    <s v="O&amp;M"/>
    <x v="4"/>
    <x v="2"/>
    <n v="2.0699839554893979E-2"/>
    <s v="N/A"/>
    <n v="5217.0636419759849"/>
    <x v="1"/>
    <n v="5217.0636419759849"/>
  </r>
  <r>
    <x v="5"/>
    <s v="Interviews"/>
    <n v="506002"/>
    <s v="O&amp;M"/>
    <x v="4"/>
    <x v="13"/>
    <n v="4.6499915841137808E-2"/>
    <s v="N/A"/>
    <n v="11719.560417191153"/>
    <x v="0"/>
    <n v="11719.560417191153"/>
  </r>
  <r>
    <x v="5"/>
    <s v="Interviews"/>
    <n v="506002"/>
    <s v="O&amp;M"/>
    <x v="4"/>
    <x v="3"/>
    <n v="9.2100485109600019E-2"/>
    <s v="N/A"/>
    <n v="23212.454908136886"/>
    <x v="0"/>
    <n v="23212.454908136886"/>
  </r>
  <r>
    <x v="5"/>
    <s v="Interviews"/>
    <n v="506002"/>
    <s v="O&amp;M"/>
    <x v="5"/>
    <x v="5"/>
    <n v="9.4900006192092282E-2"/>
    <s v="N/A"/>
    <n v="26189.002962243827"/>
    <x v="0"/>
    <n v="26189.002962243827"/>
  </r>
  <r>
    <x v="5"/>
    <s v="Interviews"/>
    <n v="506002"/>
    <s v="O&amp;M"/>
    <x v="5"/>
    <x v="6"/>
    <n v="3.4600054456482739E-2"/>
    <s v="N/A"/>
    <n v="9548.3758643856654"/>
    <x v="0"/>
    <n v="9548.3758643856654"/>
  </r>
  <r>
    <x v="5"/>
    <s v="Interviews"/>
    <n v="506002"/>
    <s v="O&amp;M"/>
    <x v="5"/>
    <x v="7"/>
    <n v="3.2799936891552722E-2"/>
    <s v="N/A"/>
    <n v="9051.6078858366018"/>
    <x v="0"/>
    <n v="9051.6078858366018"/>
  </r>
  <r>
    <x v="5"/>
    <s v="Interviews"/>
    <n v="506002"/>
    <s v="O&amp;M"/>
    <x v="5"/>
    <x v="8"/>
    <n v="0.1085000462286341"/>
    <s v="N/A"/>
    <n v="29942.126940789014"/>
    <x v="0"/>
    <n v="29942.126940789014"/>
  </r>
  <r>
    <x v="5"/>
    <s v="Interviews"/>
    <n v="506002"/>
    <s v="O&amp;M"/>
    <x v="5"/>
    <x v="9"/>
    <n v="0.1545999187393918"/>
    <s v="N/A"/>
    <n v="42664.040733918962"/>
    <x v="0"/>
    <n v="42664.040733918962"/>
  </r>
  <r>
    <x v="5"/>
    <s v="Interviews"/>
    <n v="506002"/>
    <s v="O&amp;M"/>
    <x v="5"/>
    <x v="0"/>
    <n v="7.2700083041895E-2"/>
    <s v="N/A"/>
    <n v="20062.619240357963"/>
    <x v="0"/>
    <n v="20062.619240357963"/>
  </r>
  <r>
    <x v="5"/>
    <s v="Interviews"/>
    <n v="506002"/>
    <s v="O&amp;M"/>
    <x v="5"/>
    <x v="4"/>
    <n v="5.409988608246679E-2"/>
    <s v="N/A"/>
    <n v="14929.631026608253"/>
    <x v="0"/>
    <n v="14929.631026608253"/>
  </r>
  <r>
    <x v="5"/>
    <s v="Interviews"/>
    <n v="506002"/>
    <s v="O&amp;M"/>
    <x v="5"/>
    <x v="10"/>
    <n v="2.490001467441046E-2"/>
    <s v="N/A"/>
    <n v="6871.5122815491268"/>
    <x v="0"/>
    <n v="6871.5122815491268"/>
  </r>
  <r>
    <x v="5"/>
    <s v="Interviews"/>
    <n v="506002"/>
    <s v="O&amp;M"/>
    <x v="5"/>
    <x v="11"/>
    <n v="0.13379991738222091"/>
    <s v="N/A"/>
    <n v="36923.985290139499"/>
    <x v="0"/>
    <n v="36923.985290139499"/>
  </r>
  <r>
    <x v="5"/>
    <s v="Interviews"/>
    <n v="506002"/>
    <s v="O&amp;M"/>
    <x v="5"/>
    <x v="12"/>
    <n v="5.200000339292727E-2"/>
    <s v="N/A"/>
    <n v="14350.13860944867"/>
    <x v="0"/>
    <n v="14350.13860944867"/>
  </r>
  <r>
    <x v="5"/>
    <s v="Interviews"/>
    <n v="506002"/>
    <s v="O&amp;M"/>
    <x v="5"/>
    <x v="1"/>
    <n v="8.0100057425294108E-2"/>
    <s v="N/A"/>
    <n v="22104.747147653252"/>
    <x v="1"/>
    <n v="22104.747147653252"/>
  </r>
  <r>
    <x v="5"/>
    <s v="Interviews"/>
    <n v="506002"/>
    <s v="O&amp;M"/>
    <x v="5"/>
    <x v="2"/>
    <n v="2.010004046065773E-2"/>
    <s v="N/A"/>
    <n v="5546.8913047262722"/>
    <x v="1"/>
    <n v="5546.8913047262722"/>
  </r>
  <r>
    <x v="5"/>
    <s v="Interviews"/>
    <n v="506002"/>
    <s v="O&amp;M"/>
    <x v="5"/>
    <x v="13"/>
    <n v="4.5999950802554528E-2"/>
    <s v="N/A"/>
    <n v="12694.338980259772"/>
    <x v="0"/>
    <n v="12694.338980259772"/>
  </r>
  <r>
    <x v="5"/>
    <s v="Interviews"/>
    <n v="506002"/>
    <s v="O&amp;M"/>
    <x v="5"/>
    <x v="3"/>
    <n v="9.0900084229419559E-2"/>
    <s v="N/A"/>
    <n v="25085.167753664999"/>
    <x v="0"/>
    <n v="25085.167753664999"/>
  </r>
  <r>
    <x v="5"/>
    <s v="Interviews"/>
    <n v="506002"/>
    <s v="O&amp;M"/>
    <x v="6"/>
    <x v="5"/>
    <n v="0.1017999287293077"/>
    <s v="N/A"/>
    <n v="2538.8542532007832"/>
    <x v="3"/>
    <n v="4424.3236631080181"/>
  </r>
  <r>
    <x v="5"/>
    <s v="Interviews"/>
    <n v="506002"/>
    <s v="O&amp;M"/>
    <x v="6"/>
    <x v="6"/>
    <n v="3.3899984989613038E-2"/>
    <s v="N/A"/>
    <n v="845.45364764625288"/>
    <x v="3"/>
    <n v="1473.326235496389"/>
  </r>
  <r>
    <x v="5"/>
    <s v="Interviews"/>
    <n v="506002"/>
    <s v="O&amp;M"/>
    <x v="6"/>
    <x v="7"/>
    <n v="3.7199978458375971E-2"/>
    <s v="N/A"/>
    <n v="927.75431875950812"/>
    <x v="3"/>
    <n v="1616.7471531158176"/>
  </r>
  <r>
    <x v="5"/>
    <s v="Interviews"/>
    <n v="506002"/>
    <s v="O&amp;M"/>
    <x v="6"/>
    <x v="8"/>
    <n v="0.1066001015206324"/>
    <s v="N/A"/>
    <n v="2658.568866555368"/>
    <x v="3"/>
    <n v="4632.9438294750998"/>
  </r>
  <r>
    <x v="5"/>
    <s v="Interviews"/>
    <n v="506002"/>
    <s v="O&amp;M"/>
    <x v="6"/>
    <x v="9"/>
    <n v="0.1561999773125449"/>
    <s v="N/A"/>
    <n v="3895.5722435162193"/>
    <x v="3"/>
    <n v="6788.6025503853789"/>
  </r>
  <r>
    <x v="5"/>
    <s v="Interviews"/>
    <n v="506002"/>
    <s v="O&amp;M"/>
    <x v="6"/>
    <x v="0"/>
    <n v="7.160011870809839E-2"/>
    <s v="N/A"/>
    <n v="1785.6816618713638"/>
    <x v="3"/>
    <n v="3111.8106214389013"/>
  </r>
  <r>
    <x v="5"/>
    <s v="Interviews"/>
    <n v="506002"/>
    <s v="O&amp;M"/>
    <x v="6"/>
    <x v="4"/>
    <n v="5.4200101062299978E-2"/>
    <s v="N/A"/>
    <n v="1351.7313697913862"/>
    <x v="3"/>
    <n v="2355.5889740396542"/>
  </r>
  <r>
    <x v="5"/>
    <s v="Interviews"/>
    <n v="506002"/>
    <s v="O&amp;M"/>
    <x v="6"/>
    <x v="10"/>
    <n v="2.5000028645776641E-2"/>
    <s v="N/A"/>
    <n v="623.4918810822146"/>
    <x v="3"/>
    <n v="1086.5254985590609"/>
  </r>
  <r>
    <x v="5"/>
    <s v="Interviews"/>
    <n v="506002"/>
    <s v="O&amp;M"/>
    <x v="6"/>
    <x v="11"/>
    <n v="0.13409976063589041"/>
    <s v="N/A"/>
    <n v="3344.4006483436824"/>
    <x v="3"/>
    <n v="5828.1056932379042"/>
  </r>
  <r>
    <x v="5"/>
    <s v="Interviews"/>
    <n v="506002"/>
    <s v="O&amp;M"/>
    <x v="6"/>
    <x v="12"/>
    <n v="5.3200076999847599E-2"/>
    <s v="N/A"/>
    <n v="1326.7911230156592"/>
    <x v="3"/>
    <n v="2312.1269581186971"/>
  </r>
  <r>
    <x v="5"/>
    <s v="Interviews"/>
    <n v="506002"/>
    <s v="O&amp;M"/>
    <x v="6"/>
    <x v="1"/>
    <n v="7.8300079406092835E-2"/>
    <s v="N/A"/>
    <n v="1952.7763143598986"/>
    <x v="3"/>
    <n v="3402.9974132966104"/>
  </r>
  <r>
    <x v="5"/>
    <s v="Interviews"/>
    <n v="506002"/>
    <s v="O&amp;M"/>
    <x v="6"/>
    <x v="2"/>
    <n v="2.0100168551749741E-2"/>
    <s v="N/A"/>
    <n v="501.29110162108361"/>
    <x v="3"/>
    <n v="873.5728253055604"/>
  </r>
  <r>
    <x v="5"/>
    <s v="Interviews"/>
    <n v="506002"/>
    <s v="O&amp;M"/>
    <x v="6"/>
    <x v="13"/>
    <n v="4.5400118478932168E-2"/>
    <s v="N/A"/>
    <n v="1132.2629134893725"/>
    <x v="3"/>
    <n v="1973.1331937211783"/>
  </r>
  <r>
    <x v="5"/>
    <s v="Interviews"/>
    <n v="506002"/>
    <s v="O&amp;M"/>
    <x v="6"/>
    <x v="3"/>
    <n v="8.2399576500838165E-2"/>
    <s v="N/A"/>
    <n v="2055.0163234138736"/>
    <x v="3"/>
    <n v="3581.1655341344263"/>
  </r>
  <r>
    <x v="6"/>
    <s v="Interviews"/>
    <n v="506016"/>
    <s v="O&amp;M"/>
    <x v="0"/>
    <x v="8"/>
    <n v="0.1208000213378574"/>
    <s v="N/A"/>
    <n v="21059.599595964763"/>
    <x v="1"/>
    <n v="21059.599595964763"/>
  </r>
  <r>
    <x v="6"/>
    <s v="Interviews"/>
    <n v="506016"/>
    <s v="O&amp;M"/>
    <x v="0"/>
    <x v="9"/>
    <n v="0.20170004354884449"/>
    <s v="N/A"/>
    <n v="35163.256666546062"/>
    <x v="1"/>
    <n v="35163.256666546062"/>
  </r>
  <r>
    <x v="6"/>
    <s v="Interviews"/>
    <n v="506016"/>
    <s v="O&amp;M"/>
    <x v="0"/>
    <x v="0"/>
    <n v="9.2100005178975472E-2"/>
    <s v="N/A"/>
    <n v="16056.199414326249"/>
    <x v="1"/>
    <n v="16056.199414326249"/>
  </r>
  <r>
    <x v="6"/>
    <s v="Interviews"/>
    <n v="506016"/>
    <s v="O&amp;M"/>
    <x v="0"/>
    <x v="4"/>
    <n v="5.8900021493346222E-2"/>
    <s v="N/A"/>
    <n v="10268.300080629695"/>
    <x v="1"/>
    <n v="10268.300080629695"/>
  </r>
  <r>
    <x v="6"/>
    <s v="Interviews"/>
    <n v="506016"/>
    <s v="O&amp;M"/>
    <x v="0"/>
    <x v="11"/>
    <n v="0.18580011044494099"/>
    <s v="N/A"/>
    <n v="32391.351321973943"/>
    <x v="1"/>
    <n v="32391.351321973943"/>
  </r>
  <r>
    <x v="6"/>
    <s v="Interviews"/>
    <n v="506016"/>
    <s v="O&amp;M"/>
    <x v="0"/>
    <x v="12"/>
    <n v="6.4500012977340371E-2"/>
    <s v="N/A"/>
    <n v="11244.571252502163"/>
    <x v="1"/>
    <n v="11244.571252502163"/>
  </r>
  <r>
    <x v="6"/>
    <s v="Interviews"/>
    <n v="506016"/>
    <s v="O&amp;M"/>
    <x v="0"/>
    <x v="1"/>
    <n v="0.10069997501413459"/>
    <s v="N/A"/>
    <n v="17555.470020904097"/>
    <x v="1"/>
    <n v="17555.470020904097"/>
  </r>
  <r>
    <x v="6"/>
    <s v="Interviews"/>
    <n v="506016"/>
    <s v="O&amp;M"/>
    <x v="0"/>
    <x v="2"/>
    <n v="2.2499957240560541E-2"/>
    <s v="N/A"/>
    <n v="3922.5166118744464"/>
    <x v="1"/>
    <n v="3922.5166118744464"/>
  </r>
  <r>
    <x v="6"/>
    <s v="Interviews"/>
    <n v="506016"/>
    <s v="O&amp;M"/>
    <x v="0"/>
    <x v="13"/>
    <n v="6.2300084669670477E-2"/>
    <s v="N/A"/>
    <n v="10861.048064457518"/>
    <x v="1"/>
    <n v="10861.048064457518"/>
  </r>
  <r>
    <x v="6"/>
    <s v="Interviews"/>
    <n v="506016"/>
    <s v="O&amp;M"/>
    <x v="0"/>
    <x v="3"/>
    <n v="9.06997680943296E-2"/>
    <s v="N/A"/>
    <n v="15812.089918189748"/>
    <x v="1"/>
    <n v="15812.089918189748"/>
  </r>
  <r>
    <x v="6"/>
    <s v="Interviews"/>
    <n v="506016"/>
    <s v="O&amp;M"/>
    <x v="1"/>
    <x v="8"/>
    <n v="0.1237000382530298"/>
    <s v="N/A"/>
    <n v="18353.403977425136"/>
    <x v="1"/>
    <n v="18353.403977425136"/>
  </r>
  <r>
    <x v="6"/>
    <s v="Interviews"/>
    <n v="506016"/>
    <s v="O&amp;M"/>
    <x v="1"/>
    <x v="9"/>
    <n v="0.19750005855055591"/>
    <s v="N/A"/>
    <n v="29303.130470573542"/>
    <x v="1"/>
    <n v="29303.130470573542"/>
  </r>
  <r>
    <x v="6"/>
    <s v="Interviews"/>
    <n v="506016"/>
    <s v="O&amp;M"/>
    <x v="1"/>
    <x v="0"/>
    <n v="9.0200086766347595E-2"/>
    <s v="N/A"/>
    <n v="13383.008239943114"/>
    <x v="1"/>
    <n v="13383.008239943114"/>
  </r>
  <r>
    <x v="6"/>
    <s v="Interviews"/>
    <n v="506016"/>
    <s v="O&amp;M"/>
    <x v="1"/>
    <x v="4"/>
    <n v="6.6299972899456994E-2"/>
    <s v="N/A"/>
    <n v="9836.9426841003315"/>
    <x v="1"/>
    <n v="9836.9426841003315"/>
  </r>
  <r>
    <x v="6"/>
    <s v="Interviews"/>
    <n v="506016"/>
    <s v="O&amp;M"/>
    <x v="1"/>
    <x v="11"/>
    <n v="0.17989998449804331"/>
    <s v="N/A"/>
    <n v="26691.80331433113"/>
    <x v="1"/>
    <n v="26691.80331433113"/>
  </r>
  <r>
    <x v="6"/>
    <s v="Interviews"/>
    <n v="506016"/>
    <s v="O&amp;M"/>
    <x v="1"/>
    <x v="12"/>
    <n v="6.3999995539005275E-2"/>
    <s v="N/A"/>
    <n v="9495.6944983159719"/>
    <x v="1"/>
    <n v="9495.6944983159719"/>
  </r>
  <r>
    <x v="6"/>
    <s v="Interviews"/>
    <n v="506016"/>
    <s v="O&amp;M"/>
    <x v="1"/>
    <x v="1"/>
    <n v="0.10319998304822001"/>
    <s v="N/A"/>
    <n v="15311.805930674527"/>
    <x v="1"/>
    <n v="15311.805930674527"/>
  </r>
  <r>
    <x v="6"/>
    <s v="Interviews"/>
    <n v="506016"/>
    <s v="O&amp;M"/>
    <x v="1"/>
    <x v="2"/>
    <n v="2.379996453509186E-2"/>
    <s v="N/A"/>
    <n v="3531.2063757606256"/>
    <x v="1"/>
    <n v="3531.2063757606256"/>
  </r>
  <r>
    <x v="6"/>
    <s v="Interviews"/>
    <n v="506016"/>
    <s v="O&amp;M"/>
    <x v="1"/>
    <x v="13"/>
    <n v="6.0200008698939753E-2"/>
    <s v="N/A"/>
    <n v="8931.8895507220004"/>
    <x v="1"/>
    <n v="8931.8895507220004"/>
  </r>
  <r>
    <x v="6"/>
    <s v="Interviews"/>
    <n v="506016"/>
    <s v="O&amp;M"/>
    <x v="1"/>
    <x v="3"/>
    <n v="9.1199907211309522E-2"/>
    <s v="N/A"/>
    <n v="13531.351836197628"/>
    <x v="1"/>
    <n v="13531.351836197628"/>
  </r>
  <r>
    <x v="6"/>
    <s v="Interviews"/>
    <n v="506016"/>
    <s v="O&amp;M"/>
    <x v="2"/>
    <x v="8"/>
    <n v="0.1244000337203427"/>
    <s v="N/A"/>
    <n v="20942.094302197329"/>
    <x v="1"/>
    <n v="20942.094302197329"/>
  </r>
  <r>
    <x v="6"/>
    <s v="Interviews"/>
    <n v="506016"/>
    <s v="O&amp;M"/>
    <x v="2"/>
    <x v="9"/>
    <n v="0.1963000155993056"/>
    <s v="N/A"/>
    <n v="33046.079773941558"/>
    <x v="1"/>
    <n v="33046.079773941558"/>
  </r>
  <r>
    <x v="6"/>
    <s v="Interviews"/>
    <n v="506016"/>
    <s v="O&amp;M"/>
    <x v="2"/>
    <x v="0"/>
    <n v="8.6000003542928458E-2"/>
    <s v="N/A"/>
    <n v="14477.6502893407"/>
    <x v="1"/>
    <n v="14477.6502893407"/>
  </r>
  <r>
    <x v="6"/>
    <s v="Interviews"/>
    <n v="506016"/>
    <s v="O&amp;M"/>
    <x v="2"/>
    <x v="4"/>
    <n v="6.6800040556110551E-2"/>
    <s v="N/A"/>
    <n v="11245.43705399262"/>
    <x v="1"/>
    <n v="11245.43705399262"/>
  </r>
  <r>
    <x v="6"/>
    <s v="Interviews"/>
    <n v="506016"/>
    <s v="O&amp;M"/>
    <x v="2"/>
    <x v="11"/>
    <n v="0.1827999992914143"/>
    <s v="N/A"/>
    <n v="30773.422716334753"/>
    <x v="1"/>
    <n v="30773.422716334753"/>
  </r>
  <r>
    <x v="6"/>
    <s v="Interviews"/>
    <n v="506016"/>
    <s v="O&amp;M"/>
    <x v="2"/>
    <x v="12"/>
    <n v="6.250007164009766E-2"/>
    <s v="N/A"/>
    <n v="10521.559802173728"/>
    <x v="1"/>
    <n v="10521.559802173728"/>
  </r>
  <r>
    <x v="6"/>
    <s v="Interviews"/>
    <n v="506016"/>
    <s v="O&amp;M"/>
    <x v="2"/>
    <x v="1"/>
    <n v="9.6399957443176906E-2"/>
    <s v="N/A"/>
    <n v="16228.428072947459"/>
    <x v="1"/>
    <n v="16228.428072947459"/>
  </r>
  <r>
    <x v="6"/>
    <s v="Interviews"/>
    <n v="506016"/>
    <s v="O&amp;M"/>
    <x v="2"/>
    <x v="2"/>
    <n v="2.4300008513448691E-2"/>
    <s v="N/A"/>
    <n v="4090.779195260161"/>
    <x v="1"/>
    <n v="4090.779195260161"/>
  </r>
  <r>
    <x v="6"/>
    <s v="Interviews"/>
    <n v="506016"/>
    <s v="O&amp;M"/>
    <x v="2"/>
    <x v="13"/>
    <n v="6.0799986995368462E-2"/>
    <s v="N/A"/>
    <n v="10235.359454096055"/>
    <x v="1"/>
    <n v="10235.359454096055"/>
  </r>
  <r>
    <x v="6"/>
    <s v="Interviews"/>
    <n v="506016"/>
    <s v="O&amp;M"/>
    <x v="2"/>
    <x v="3"/>
    <n v="9.9699882697806635E-2"/>
    <s v="N/A"/>
    <n v="16783.953210730098"/>
    <x v="1"/>
    <n v="16783.953210730098"/>
  </r>
  <r>
    <x v="0"/>
    <s v="Direct Charge"/>
    <s v="502502"/>
    <s v="Capital"/>
    <x v="1"/>
    <x v="5"/>
    <n v="6.7299998252878385E-2"/>
    <s v="N/A"/>
    <n v="4270.9284195258369"/>
    <x v="2"/>
    <n v="4270.9284195258369"/>
  </r>
  <r>
    <x v="0"/>
    <s v="Direct Charge"/>
    <s v="502502"/>
    <s v="Capital"/>
    <x v="1"/>
    <x v="6"/>
    <n v="3.6700036689553961E-2"/>
    <s v="N/A"/>
    <n v="2329.0227899575484"/>
    <x v="2"/>
    <n v="2329.0227899575484"/>
  </r>
  <r>
    <x v="0"/>
    <s v="Direct Charge"/>
    <s v="502502"/>
    <s v="Capital"/>
    <x v="1"/>
    <x v="8"/>
    <n v="0.10619966105840629"/>
    <s v="N/A"/>
    <n v="4153.6089063069403"/>
    <x v="2"/>
    <n v="4153.6089063069403"/>
  </r>
  <r>
    <x v="0"/>
    <s v="Direct Charge"/>
    <s v="502502"/>
    <s v="Capital"/>
    <x v="1"/>
    <x v="9"/>
    <n v="0.1694996243688523"/>
    <s v="N/A"/>
    <n v="6629.3540146700634"/>
    <x v="2"/>
    <n v="6629.3540146700634"/>
  </r>
  <r>
    <x v="0"/>
    <s v="Direct Charge"/>
    <s v="502502"/>
    <s v="Capital"/>
    <x v="1"/>
    <x v="0"/>
    <n v="7.7400108321540262E-2"/>
    <s v="N/A"/>
    <n v="3027.2203891184063"/>
    <x v="2"/>
    <n v="3027.2203891184063"/>
  </r>
  <r>
    <x v="0"/>
    <s v="Direct Charge"/>
    <s v="502502"/>
    <s v="Capital"/>
    <x v="1"/>
    <x v="4"/>
    <n v="5.6900256826877722E-2"/>
    <s v="N/A"/>
    <n v="2225.4441414581506"/>
    <x v="2"/>
    <n v="2225.4441414581506"/>
  </r>
  <r>
    <x v="0"/>
    <s v="Direct Charge"/>
    <s v="502502"/>
    <s v="Capital"/>
    <x v="1"/>
    <x v="10"/>
    <n v="3.7700263815364191E-2"/>
    <s v="N/A"/>
    <n v="1289.8686226014661"/>
    <x v="2"/>
    <n v="1289.8686226014661"/>
  </r>
  <r>
    <x v="0"/>
    <s v="Direct Charge"/>
    <s v="502502"/>
    <s v="Capital"/>
    <x v="1"/>
    <x v="11"/>
    <n v="0.15440012579275639"/>
    <s v="N/A"/>
    <n v="6038.7926970407307"/>
    <x v="2"/>
    <n v="6038.7926970407307"/>
  </r>
  <r>
    <x v="0"/>
    <s v="Direct Charge"/>
    <s v="502502"/>
    <s v="Capital"/>
    <x v="1"/>
    <x v="12"/>
    <n v="5.489980257525727E-2"/>
    <s v="N/A"/>
    <n v="2147.2037354777535"/>
    <x v="2"/>
    <n v="2147.2037354777535"/>
  </r>
  <r>
    <x v="0"/>
    <s v="Direct Charge"/>
    <s v="502502"/>
    <s v="Capital"/>
    <x v="1"/>
    <x v="1"/>
    <n v="8.8600031448189107E-2"/>
    <s v="N/A"/>
    <n v="3465.2641642601857"/>
    <x v="2"/>
    <n v="3465.2641642601857"/>
  </r>
  <r>
    <x v="0"/>
    <s v="Direct Charge"/>
    <s v="502502"/>
    <s v="Capital"/>
    <x v="1"/>
    <x v="2"/>
    <n v="2.0400265562485809E-2"/>
    <s v="N/A"/>
    <n v="797.88131041931035"/>
    <x v="2"/>
    <n v="797.88131041931035"/>
  </r>
  <r>
    <x v="0"/>
    <s v="Direct Charge"/>
    <s v="502502"/>
    <s v="Capital"/>
    <x v="1"/>
    <x v="13"/>
    <n v="5.1699949333473112E-2"/>
    <s v="N/A"/>
    <n v="2022.0532520252661"/>
    <x v="2"/>
    <n v="2022.0532520252661"/>
  </r>
  <r>
    <x v="0"/>
    <s v="Direct Charge"/>
    <s v="502502"/>
    <s v="Capital"/>
    <x v="1"/>
    <x v="3"/>
    <n v="7.8299875954365189E-2"/>
    <s v="N/A"/>
    <n v="3062.4114887515111"/>
    <x v="2"/>
    <n v="3062.4114887515111"/>
  </r>
  <r>
    <x v="0"/>
    <s v="Direct Charge"/>
    <s v="502502"/>
    <s v="Capital"/>
    <x v="2"/>
    <x v="5"/>
    <n v="7.9000362671553193E-2"/>
    <s v="N/A"/>
    <n v="2464.4098671095076"/>
    <x v="2"/>
    <n v="2464.4098671095076"/>
  </r>
  <r>
    <x v="0"/>
    <s v="Direct Charge"/>
    <s v="502502"/>
    <s v="Capital"/>
    <x v="2"/>
    <x v="6"/>
    <n v="3.6999656416423297E-2"/>
    <s v="N/A"/>
    <n v="1154.201262738361"/>
    <x v="2"/>
    <n v="1154.201262738361"/>
  </r>
  <r>
    <x v="0"/>
    <s v="Direct Charge"/>
    <s v="502502"/>
    <s v="Capital"/>
    <x v="2"/>
    <x v="7"/>
    <n v="2.669930710645365E-2"/>
    <s v="N/A"/>
    <n v="832.88270652236167"/>
    <x v="2"/>
    <n v="832.88270652236167"/>
  </r>
  <r>
    <x v="0"/>
    <s v="Direct Charge"/>
    <s v="502502"/>
    <s v="Capital"/>
    <x v="2"/>
    <x v="8"/>
    <n v="0.1030989329821146"/>
    <s v="N/A"/>
    <n v="1982.1351178835255"/>
    <x v="2"/>
    <n v="1982.1351178835255"/>
  </r>
  <r>
    <x v="0"/>
    <s v="Direct Charge"/>
    <s v="502502"/>
    <s v="Capital"/>
    <x v="2"/>
    <x v="9"/>
    <n v="0.16270113955219609"/>
    <s v="N/A"/>
    <n v="3128.021145301494"/>
    <x v="2"/>
    <n v="3128.021145301494"/>
  </r>
  <r>
    <x v="0"/>
    <s v="Direct Charge"/>
    <s v="502502"/>
    <s v="Capital"/>
    <x v="2"/>
    <x v="0"/>
    <n v="7.1300750157475806E-2"/>
    <s v="N/A"/>
    <n v="1370.7971239924409"/>
    <x v="2"/>
    <n v="1370.7971239924409"/>
  </r>
  <r>
    <x v="0"/>
    <s v="Direct Charge"/>
    <s v="502502"/>
    <s v="Capital"/>
    <x v="2"/>
    <x v="4"/>
    <n v="5.5400465746626201E-2"/>
    <s v="N/A"/>
    <n v="1065.1051909774951"/>
    <x v="2"/>
    <n v="1065.1051909774951"/>
  </r>
  <r>
    <x v="0"/>
    <s v="Direct Charge"/>
    <s v="502502"/>
    <s v="Capital"/>
    <x v="2"/>
    <x v="10"/>
    <n v="2.850073488709462E-2"/>
    <s v="N/A"/>
    <n v="479.32906214663382"/>
    <x v="2"/>
    <n v="479.32906214663382"/>
  </r>
  <r>
    <x v="0"/>
    <s v="Direct Charge"/>
    <s v="502502"/>
    <s v="Capital"/>
    <x v="2"/>
    <x v="11"/>
    <n v="0.15149888335337569"/>
    <s v="N/A"/>
    <n v="2912.6514535990368"/>
    <x v="2"/>
    <n v="2912.6514535990368"/>
  </r>
  <r>
    <x v="0"/>
    <s v="Direct Charge"/>
    <s v="502502"/>
    <s v="Capital"/>
    <x v="2"/>
    <x v="12"/>
    <n v="5.1799996182404703E-2"/>
    <s v="N/A"/>
    <n v="995.88413351657766"/>
    <x v="2"/>
    <n v="995.88413351657766"/>
  </r>
  <r>
    <x v="0"/>
    <s v="Direct Charge"/>
    <s v="502502"/>
    <s v="Capital"/>
    <x v="2"/>
    <x v="1"/>
    <n v="7.9899883563343446E-2"/>
    <s v="N/A"/>
    <n v="1536.1203122556258"/>
    <x v="2"/>
    <n v="1536.1203122556258"/>
  </r>
  <r>
    <x v="0"/>
    <s v="Direct Charge"/>
    <s v="502502"/>
    <s v="Capital"/>
    <x v="2"/>
    <x v="2"/>
    <n v="2.0099639237244459E-2"/>
    <s v="N/A"/>
    <n v="386.42689731661216"/>
    <x v="2"/>
    <n v="386.42689731661216"/>
  </r>
  <r>
    <x v="0"/>
    <s v="Direct Charge"/>
    <s v="502502"/>
    <s v="Capital"/>
    <x v="2"/>
    <x v="13"/>
    <n v="5.0399415907919597E-2"/>
    <s v="N/A"/>
    <n v="968.95718803641955"/>
    <x v="2"/>
    <n v="968.95718803641955"/>
  </r>
  <r>
    <x v="0"/>
    <s v="Direct Charge"/>
    <s v="502502"/>
    <s v="Capital"/>
    <x v="2"/>
    <x v="3"/>
    <n v="8.260083223577469E-2"/>
    <s v="N/A"/>
    <n v="1588.0475733860158"/>
    <x v="2"/>
    <n v="1588.0475733860158"/>
  </r>
  <r>
    <x v="0"/>
    <s v="Direct Charge"/>
    <s v="502502"/>
    <s v="O&amp;M"/>
    <x v="1"/>
    <x v="5"/>
    <n v="6.7299998252878385E-2"/>
    <s v="N/A"/>
    <n v="371.38507995876847"/>
    <x v="1"/>
    <n v="371.38507995876847"/>
  </r>
  <r>
    <x v="0"/>
    <s v="Direct Charge"/>
    <s v="502502"/>
    <s v="O&amp;M"/>
    <x v="1"/>
    <x v="6"/>
    <n v="3.6700036689553961E-2"/>
    <s v="N/A"/>
    <n v="202.52372086587377"/>
    <x v="1"/>
    <n v="202.52372086587377"/>
  </r>
  <r>
    <x v="0"/>
    <s v="Direct Charge"/>
    <s v="502502"/>
    <s v="O&amp;M"/>
    <x v="1"/>
    <x v="8"/>
    <n v="0.10619966105840629"/>
    <s v="N/A"/>
    <n v="3171.9799937053008"/>
    <x v="1"/>
    <n v="3171.9799937053008"/>
  </r>
  <r>
    <x v="0"/>
    <s v="Direct Charge"/>
    <s v="502502"/>
    <s v="O&amp;M"/>
    <x v="1"/>
    <x v="9"/>
    <n v="0.1694996243688523"/>
    <s v="N/A"/>
    <n v="5062.628374518762"/>
    <x v="1"/>
    <n v="5062.628374518762"/>
  </r>
  <r>
    <x v="0"/>
    <s v="Direct Charge"/>
    <s v="502502"/>
    <s v="O&amp;M"/>
    <x v="1"/>
    <x v="0"/>
    <n v="7.7400108321540262E-2"/>
    <s v="N/A"/>
    <n v="2311.7926428364553"/>
    <x v="1"/>
    <n v="2311.7926428364553"/>
  </r>
  <r>
    <x v="0"/>
    <s v="Direct Charge"/>
    <s v="502502"/>
    <s v="O&amp;M"/>
    <x v="1"/>
    <x v="4"/>
    <n v="5.6900256826877722E-2"/>
    <s v="N/A"/>
    <n v="1699.5014343057837"/>
    <x v="1"/>
    <n v="1699.5014343057837"/>
  </r>
  <r>
    <x v="0"/>
    <s v="Direct Charge"/>
    <s v="502502"/>
    <s v="O&amp;M"/>
    <x v="1"/>
    <x v="10"/>
    <n v="3.7700263815364191E-2"/>
    <s v="N/A"/>
    <n v="1310.6729552240704"/>
    <x v="1"/>
    <n v="1310.6729552240704"/>
  </r>
  <r>
    <x v="0"/>
    <s v="Direct Charge"/>
    <s v="502502"/>
    <s v="O&amp;M"/>
    <x v="1"/>
    <x v="11"/>
    <n v="0.15440012579275639"/>
    <s v="N/A"/>
    <n v="4611.6353400681428"/>
    <x v="1"/>
    <n v="4611.6353400681428"/>
  </r>
  <r>
    <x v="0"/>
    <s v="Direct Charge"/>
    <s v="502502"/>
    <s v="O&amp;M"/>
    <x v="1"/>
    <x v="12"/>
    <n v="5.489980257525727E-2"/>
    <s v="N/A"/>
    <n v="1639.7517062819531"/>
    <x v="1"/>
    <n v="1639.7517062819531"/>
  </r>
  <r>
    <x v="0"/>
    <s v="Direct Charge"/>
    <s v="502502"/>
    <s v="O&amp;M"/>
    <x v="1"/>
    <x v="1"/>
    <n v="8.8600031448189107E-2"/>
    <s v="N/A"/>
    <n v="2646.3128450170384"/>
    <x v="1"/>
    <n v="2646.3128450170384"/>
  </r>
  <r>
    <x v="0"/>
    <s v="Direct Charge"/>
    <s v="502502"/>
    <s v="O&amp;M"/>
    <x v="1"/>
    <x v="2"/>
    <n v="2.0400265562485809E-2"/>
    <s v="N/A"/>
    <n v="609.31676792162511"/>
    <x v="1"/>
    <n v="609.31676792162511"/>
  </r>
  <r>
    <x v="0"/>
    <s v="Direct Charge"/>
    <s v="502502"/>
    <s v="O&amp;M"/>
    <x v="1"/>
    <x v="13"/>
    <n v="5.1699949333473112E-2"/>
    <s v="N/A"/>
    <n v="1544.1782330281137"/>
    <x v="1"/>
    <n v="1544.1782330281137"/>
  </r>
  <r>
    <x v="0"/>
    <s v="Direct Charge"/>
    <s v="502502"/>
    <s v="O&amp;M"/>
    <x v="1"/>
    <x v="3"/>
    <n v="7.8299875954365189E-2"/>
    <s v="N/A"/>
    <n v="2338.6669746550347"/>
    <x v="1"/>
    <n v="2338.6669746550347"/>
  </r>
  <r>
    <x v="0"/>
    <s v="Direct Charge"/>
    <s v="502502"/>
    <s v="O&amp;M"/>
    <x v="2"/>
    <x v="5"/>
    <n v="7.9000362671553193E-2"/>
    <s v="N/A"/>
    <n v="214.29651018343546"/>
    <x v="1"/>
    <n v="214.29651018343546"/>
  </r>
  <r>
    <x v="0"/>
    <s v="Direct Charge"/>
    <s v="502502"/>
    <s v="O&amp;M"/>
    <x v="2"/>
    <x v="6"/>
    <n v="3.6999656416423297E-2"/>
    <s v="N/A"/>
    <n v="100.3653271946401"/>
    <x v="1"/>
    <n v="100.3653271946401"/>
  </r>
  <r>
    <x v="0"/>
    <s v="Direct Charge"/>
    <s v="502502"/>
    <s v="O&amp;M"/>
    <x v="2"/>
    <x v="7"/>
    <n v="2.669930710645365E-2"/>
    <s v="N/A"/>
    <n v="72.424583175857535"/>
    <x v="1"/>
    <n v="72.424583175857535"/>
  </r>
  <r>
    <x v="0"/>
    <s v="Direct Charge"/>
    <s v="502502"/>
    <s v="O&amp;M"/>
    <x v="2"/>
    <x v="8"/>
    <n v="0.1030989329821146"/>
    <s v="N/A"/>
    <n v="1513.6940141861846"/>
    <x v="1"/>
    <n v="1513.6940141861846"/>
  </r>
  <r>
    <x v="0"/>
    <s v="Direct Charge"/>
    <s v="502502"/>
    <s v="O&amp;M"/>
    <x v="2"/>
    <x v="9"/>
    <n v="0.16270113955219609"/>
    <s v="N/A"/>
    <n v="2388.7709980873851"/>
    <x v="1"/>
    <n v="2388.7709980873851"/>
  </r>
  <r>
    <x v="0"/>
    <s v="Direct Charge"/>
    <s v="502502"/>
    <s v="O&amp;M"/>
    <x v="2"/>
    <x v="0"/>
    <n v="7.1300750157475806E-2"/>
    <s v="N/A"/>
    <n v="1046.8344879871729"/>
    <x v="1"/>
    <n v="1046.8344879871729"/>
  </r>
  <r>
    <x v="0"/>
    <s v="Direct Charge"/>
    <s v="502502"/>
    <s v="O&amp;M"/>
    <x v="2"/>
    <x v="4"/>
    <n v="5.5400465746626201E-2"/>
    <s v="N/A"/>
    <n v="813.3872093355476"/>
    <x v="1"/>
    <n v="813.3872093355476"/>
  </r>
  <r>
    <x v="0"/>
    <s v="Direct Charge"/>
    <s v="502502"/>
    <s v="O&amp;M"/>
    <x v="2"/>
    <x v="10"/>
    <n v="2.850073488709462E-2"/>
    <s v="N/A"/>
    <n v="487.06017605222502"/>
    <x v="1"/>
    <n v="487.06017605222502"/>
  </r>
  <r>
    <x v="0"/>
    <s v="Direct Charge"/>
    <s v="502502"/>
    <s v="O&amp;M"/>
    <x v="2"/>
    <x v="11"/>
    <n v="0.15149888335337569"/>
    <s v="N/A"/>
    <n v="2224.2999636832155"/>
    <x v="1"/>
    <n v="2224.2999636832155"/>
  </r>
  <r>
    <x v="0"/>
    <s v="Direct Charge"/>
    <s v="502502"/>
    <s v="O&amp;M"/>
    <x v="2"/>
    <x v="12"/>
    <n v="5.1799996182404703E-2"/>
    <s v="N/A"/>
    <n v="760.52527303823319"/>
    <x v="1"/>
    <n v="760.52527303823319"/>
  </r>
  <r>
    <x v="0"/>
    <s v="Direct Charge"/>
    <s v="502502"/>
    <s v="O&amp;M"/>
    <x v="2"/>
    <x v="1"/>
    <n v="7.9899883563343446E-2"/>
    <s v="N/A"/>
    <n v="1173.086587666113"/>
    <x v="1"/>
    <n v="1173.086587666113"/>
  </r>
  <r>
    <x v="0"/>
    <s v="Direct Charge"/>
    <s v="502502"/>
    <s v="O&amp;M"/>
    <x v="2"/>
    <x v="2"/>
    <n v="2.0099639237244459E-2"/>
    <s v="N/A"/>
    <n v="295.10202211303897"/>
    <x v="1"/>
    <n v="295.10202211303897"/>
  </r>
  <r>
    <x v="0"/>
    <s v="Direct Charge"/>
    <s v="502502"/>
    <s v="O&amp;M"/>
    <x v="2"/>
    <x v="13"/>
    <n v="5.0399415907919597E-2"/>
    <s v="N/A"/>
    <n v="739.96201484968208"/>
    <x v="1"/>
    <n v="739.96201484968208"/>
  </r>
  <r>
    <x v="0"/>
    <s v="Direct Charge"/>
    <s v="502502"/>
    <s v="O&amp;M"/>
    <x v="2"/>
    <x v="3"/>
    <n v="8.260083223577469E-2"/>
    <s v="N/A"/>
    <n v="1212.7417976651589"/>
    <x v="1"/>
    <n v="1212.7417976651589"/>
  </r>
  <r>
    <x v="7"/>
    <s v="Direct Charge"/>
    <s v="464023"/>
    <s v="Capital"/>
    <x v="1"/>
    <x v="9"/>
    <n v="1"/>
    <s v="N/A"/>
    <n v="88747.469369999977"/>
    <x v="2"/>
    <n v="88747.469369999977"/>
  </r>
  <r>
    <x v="7"/>
    <s v="Direct Charge"/>
    <s v="464023"/>
    <s v="Capital"/>
    <x v="2"/>
    <x v="9"/>
    <n v="1"/>
    <s v="N/A"/>
    <n v="56064.608460000054"/>
    <x v="2"/>
    <n v="56064.608460000054"/>
  </r>
  <r>
    <x v="7"/>
    <s v="Direct Charge"/>
    <s v="464023"/>
    <s v="O&amp;M"/>
    <x v="1"/>
    <x v="9"/>
    <n v="1"/>
    <s v="N/A"/>
    <n v="67773.640630000009"/>
    <x v="1"/>
    <n v="67773.640630000009"/>
  </r>
  <r>
    <x v="7"/>
    <s v="Direct Charge"/>
    <s v="464023"/>
    <s v="O&amp;M"/>
    <x v="2"/>
    <x v="9"/>
    <n v="1"/>
    <s v="N/A"/>
    <n v="42814.771540000052"/>
    <x v="1"/>
    <n v="42814.771540000052"/>
  </r>
  <r>
    <x v="7"/>
    <s v="Direct Charge"/>
    <s v="464470"/>
    <s v="Capital"/>
    <x v="1"/>
    <x v="9"/>
    <n v="1"/>
    <s v="N/A"/>
    <n v="6052.6512899999998"/>
    <x v="2"/>
    <n v="6052.6512899999998"/>
  </r>
  <r>
    <x v="7"/>
    <s v="Direct Charge"/>
    <s v="464470"/>
    <s v="Capital"/>
    <x v="2"/>
    <x v="9"/>
    <n v="1"/>
    <s v="N/A"/>
    <n v="5552.5005900000051"/>
    <x v="2"/>
    <n v="5552.5005900000051"/>
  </r>
  <r>
    <x v="7"/>
    <s v="Direct Charge"/>
    <s v="464470"/>
    <s v="O&amp;M"/>
    <x v="1"/>
    <x v="9"/>
    <n v="1"/>
    <s v="N/A"/>
    <n v="4622.218710000001"/>
    <x v="1"/>
    <n v="4622.218710000001"/>
  </r>
  <r>
    <x v="7"/>
    <s v="Direct Charge"/>
    <s v="464470"/>
    <s v="O&amp;M"/>
    <x v="2"/>
    <x v="9"/>
    <n v="1"/>
    <s v="N/A"/>
    <n v="4240.2694100000044"/>
    <x v="1"/>
    <n v="4240.2694100000044"/>
  </r>
  <r>
    <x v="1"/>
    <s v="Direct Charge"/>
    <s v="471470"/>
    <s v="Capital"/>
    <x v="1"/>
    <x v="10"/>
    <n v="1"/>
    <s v="N/A"/>
    <n v="917.82557999999995"/>
    <x v="2"/>
    <n v="917.82557999999995"/>
  </r>
  <r>
    <x v="1"/>
    <s v="Direct Charge"/>
    <s v="471470"/>
    <s v="Capital"/>
    <x v="2"/>
    <x v="10"/>
    <n v="1"/>
    <s v="N/A"/>
    <n v="542.44889999999998"/>
    <x v="2"/>
    <n v="542.44889999999998"/>
  </r>
  <r>
    <x v="1"/>
    <s v="Direct Charge"/>
    <s v="471470"/>
    <s v="O&amp;M"/>
    <x v="1"/>
    <x v="10"/>
    <n v="1"/>
    <s v="N/A"/>
    <n v="700.91442000000006"/>
    <x v="1"/>
    <n v="700.91442000000006"/>
  </r>
  <r>
    <x v="1"/>
    <s v="Direct Charge"/>
    <s v="471470"/>
    <s v="O&amp;M"/>
    <x v="2"/>
    <x v="10"/>
    <n v="1"/>
    <s v="N/A"/>
    <n v="414.25110000000006"/>
    <x v="1"/>
    <n v="414.25110000000006"/>
  </r>
  <r>
    <x v="1"/>
    <s v="Direct Charge"/>
    <s v="474024"/>
    <s v="Capital"/>
    <x v="1"/>
    <x v="4"/>
    <n v="1"/>
    <s v="N/A"/>
    <n v="866.83526999999992"/>
    <x v="2"/>
    <n v="866.83526999999992"/>
  </r>
  <r>
    <x v="1"/>
    <s v="Direct Charge"/>
    <s v="474024"/>
    <s v="O&amp;M"/>
    <x v="1"/>
    <x v="4"/>
    <n v="1"/>
    <s v="N/A"/>
    <n v="661.97473000000002"/>
    <x v="1"/>
    <n v="661.97473000000002"/>
  </r>
  <r>
    <x v="1"/>
    <s v="Direct Charge"/>
    <s v="474470"/>
    <s v="Capital"/>
    <x v="1"/>
    <x v="4"/>
    <n v="1"/>
    <s v="N/A"/>
    <n v="36254.110410000052"/>
    <x v="2"/>
    <n v="36254.110410000052"/>
  </r>
  <r>
    <x v="1"/>
    <s v="Direct Charge"/>
    <s v="474470"/>
    <s v="Capital"/>
    <x v="2"/>
    <x v="4"/>
    <n v="1"/>
    <s v="N/A"/>
    <n v="48440.686769999993"/>
    <x v="2"/>
    <n v="48440.686769999993"/>
  </r>
  <r>
    <x v="1"/>
    <s v="Direct Charge"/>
    <s v="474470"/>
    <s v="O&amp;M"/>
    <x v="1"/>
    <x v="4"/>
    <n v="1"/>
    <s v="N/A"/>
    <n v="27686.119590000046"/>
    <x v="1"/>
    <n v="27686.119590000046"/>
  </r>
  <r>
    <x v="1"/>
    <s v="Direct Charge"/>
    <s v="474470"/>
    <s v="O&amp;M"/>
    <x v="2"/>
    <x v="4"/>
    <n v="1"/>
    <s v="N/A"/>
    <n v="36992.623230000005"/>
    <x v="1"/>
    <n v="36992.623230000005"/>
  </r>
  <r>
    <x v="1"/>
    <s v="Direct Charge"/>
    <s v="484024"/>
    <s v="Capital"/>
    <x v="1"/>
    <x v="12"/>
    <n v="1"/>
    <s v="N/A"/>
    <n v="866.83526999999992"/>
    <x v="2"/>
    <n v="866.83526999999992"/>
  </r>
  <r>
    <x v="1"/>
    <s v="Direct Charge"/>
    <s v="484024"/>
    <s v="O&amp;M"/>
    <x v="1"/>
    <x v="12"/>
    <n v="1"/>
    <s v="N/A"/>
    <n v="661.97473000000002"/>
    <x v="1"/>
    <n v="661.97473000000002"/>
  </r>
  <r>
    <x v="1"/>
    <s v="Direct Charge"/>
    <s v="484470"/>
    <s v="Capital"/>
    <x v="1"/>
    <x v="12"/>
    <n v="1"/>
    <s v="N/A"/>
    <n v="1682.6802299999999"/>
    <x v="2"/>
    <n v="1682.6802299999999"/>
  </r>
  <r>
    <x v="1"/>
    <s v="Direct Charge"/>
    <s v="484470"/>
    <s v="Capital"/>
    <x v="2"/>
    <x v="12"/>
    <n v="1"/>
    <s v="N/A"/>
    <n v="542.44889999999998"/>
    <x v="2"/>
    <n v="542.44889999999998"/>
  </r>
  <r>
    <x v="1"/>
    <s v="Direct Charge"/>
    <s v="484470"/>
    <s v="O&amp;M"/>
    <x v="1"/>
    <x v="12"/>
    <n v="1"/>
    <s v="N/A"/>
    <n v="1285.0097700000001"/>
    <x v="1"/>
    <n v="1285.0097700000001"/>
  </r>
  <r>
    <x v="1"/>
    <s v="Direct Charge"/>
    <s v="484470"/>
    <s v="O&amp;M"/>
    <x v="2"/>
    <x v="12"/>
    <n v="1"/>
    <s v="N/A"/>
    <n v="414.25110000000006"/>
    <x v="1"/>
    <n v="414.25110000000006"/>
  </r>
  <r>
    <x v="6"/>
    <s v="Direct Charge"/>
    <s v="502036"/>
    <s v="O&amp;M"/>
    <x v="1"/>
    <x v="8"/>
    <n v="0.11849996356354579"/>
    <s v="N/A"/>
    <n v="4188.6762770627993"/>
    <x v="1"/>
    <n v="4188.6762770627993"/>
  </r>
  <r>
    <x v="6"/>
    <s v="Direct Charge"/>
    <s v="502036"/>
    <s v="O&amp;M"/>
    <x v="1"/>
    <x v="9"/>
    <n v="0.18909995904682239"/>
    <s v="N/A"/>
    <n v="6684.2089114079636"/>
    <x v="1"/>
    <n v="6684.2089114079636"/>
  </r>
  <r>
    <x v="6"/>
    <s v="Direct Charge"/>
    <s v="502036"/>
    <s v="O&amp;M"/>
    <x v="1"/>
    <x v="0"/>
    <n v="8.6400029428548353E-2"/>
    <s v="N/A"/>
    <n v="3054.0241762253186"/>
    <x v="1"/>
    <n v="3054.0241762253186"/>
  </r>
  <r>
    <x v="6"/>
    <s v="Direct Charge"/>
    <s v="502036"/>
    <s v="O&amp;M"/>
    <x v="1"/>
    <x v="4"/>
    <n v="6.3500008963600571E-2"/>
    <s v="N/A"/>
    <n v="2244.5659318407816"/>
    <x v="1"/>
    <n v="2244.5659318407816"/>
  </r>
  <r>
    <x v="6"/>
    <s v="Direct Charge"/>
    <s v="502036"/>
    <s v="O&amp;M"/>
    <x v="1"/>
    <x v="10"/>
    <n v="4.2100052873602287E-2"/>
    <s v="N/A"/>
    <n v="1488.1311979491279"/>
    <x v="1"/>
    <n v="1488.1311979491279"/>
  </r>
  <r>
    <x v="6"/>
    <s v="Direct Charge"/>
    <s v="502036"/>
    <s v="O&amp;M"/>
    <x v="1"/>
    <x v="11"/>
    <n v="0.17229995979184889"/>
    <s v="N/A"/>
    <n v="6090.3711057427809"/>
    <x v="1"/>
    <n v="6090.3711057427809"/>
  </r>
  <r>
    <x v="6"/>
    <s v="Direct Charge"/>
    <s v="502036"/>
    <s v="O&amp;M"/>
    <x v="1"/>
    <x v="12"/>
    <n v="6.1299968871859872E-2"/>
    <s v="N/A"/>
    <n v="2166.8000366983779"/>
    <x v="1"/>
    <n v="2166.8000366983779"/>
  </r>
  <r>
    <x v="6"/>
    <s v="Direct Charge"/>
    <s v="502036"/>
    <s v="O&amp;M"/>
    <x v="1"/>
    <x v="1"/>
    <n v="9.8899945031010558E-2"/>
    <s v="N/A"/>
    <n v="3495.8648179841953"/>
    <x v="1"/>
    <n v="3495.8648179841953"/>
  </r>
  <r>
    <x v="6"/>
    <s v="Direct Charge"/>
    <s v="502036"/>
    <s v="O&amp;M"/>
    <x v="1"/>
    <x v="2"/>
    <n v="2.280002393397761E-2"/>
    <s v="N/A"/>
    <n v="805.92361800603419"/>
    <x v="1"/>
    <n v="805.92361800603419"/>
  </r>
  <r>
    <x v="6"/>
    <s v="Direct Charge"/>
    <s v="502036"/>
    <s v="O&amp;M"/>
    <x v="1"/>
    <x v="13"/>
    <n v="5.7699977346536757E-2"/>
    <s v="N/A"/>
    <n v="2039.5493722569345"/>
    <x v="1"/>
    <n v="2039.5493722569345"/>
  </r>
  <r>
    <x v="6"/>
    <s v="Direct Charge"/>
    <s v="502036"/>
    <s v="O&amp;M"/>
    <x v="1"/>
    <x v="3"/>
    <n v="8.7400111148647E-2"/>
    <s v="N/A"/>
    <n v="3089.3745548256884"/>
    <x v="1"/>
    <n v="3089.374554825688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
  <r>
    <x v="0"/>
    <x v="0"/>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0"/>
    <x v="1"/>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0"/>
    <x v="2"/>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0"/>
    <x v="3"/>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0"/>
    <x v="4"/>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0"/>
    <x v="5"/>
    <n v="251514.05625046758"/>
    <n v="0"/>
    <n v="0"/>
    <n v="0"/>
    <n v="0"/>
    <n v="0"/>
    <n v="251514.05625046758"/>
    <n v="251514.05625046758"/>
    <n v="0"/>
    <n v="0"/>
    <m/>
    <n v="0"/>
    <n v="0"/>
    <n v="0"/>
    <n v="0"/>
    <n v="251514.05625046758"/>
    <n v="0"/>
    <n v="0"/>
    <n v="0"/>
    <n v="0"/>
    <n v="0"/>
    <n v="0"/>
    <n v="0"/>
    <n v="0"/>
    <n v="0"/>
    <n v="0"/>
    <n v="0"/>
    <n v="0"/>
    <n v="141950.3988701269"/>
    <n v="-109563.65738034068"/>
    <n v="0"/>
    <n v="0"/>
    <n v="0"/>
    <n v="0"/>
    <n v="0"/>
    <n v="0"/>
    <n v="141950.3988701269"/>
    <n v="-109563.65738034068"/>
    <n v="251514.05625046758"/>
    <n v="-109563.65738034068"/>
    <n v="-109563.65738034068"/>
    <m/>
    <n v="0"/>
    <n v="0"/>
    <n v="0"/>
    <n v="-109563.65738034068"/>
    <n v="-109563.65738034068"/>
    <n v="0"/>
    <n v="251514.05625046758"/>
    <n v="0"/>
    <n v="0"/>
    <n v="0"/>
    <n v="0"/>
    <n v="0"/>
    <n v="0"/>
    <n v="0"/>
    <n v="0"/>
    <n v="0"/>
    <n v="0"/>
    <n v="0"/>
    <n v="0"/>
    <n v="0"/>
    <s v="Full productive hours attributed to employee for 2020, but employee start date was 6/8/2020."/>
  </r>
  <r>
    <x v="0"/>
    <x v="6"/>
    <n v="220665.51879329607"/>
    <n v="0"/>
    <n v="0"/>
    <n v="0"/>
    <n v="0"/>
    <n v="0"/>
    <n v="220665.51879329607"/>
    <n v="220665.51879329607"/>
    <n v="0"/>
    <n v="0"/>
    <m/>
    <n v="0"/>
    <n v="0"/>
    <n v="0"/>
    <n v="0"/>
    <n v="220665.51879329607"/>
    <n v="0"/>
    <n v="0"/>
    <n v="0"/>
    <n v="0"/>
    <n v="0"/>
    <n v="0"/>
    <n v="0"/>
    <n v="0"/>
    <n v="0"/>
    <n v="0"/>
    <n v="0"/>
    <n v="0"/>
    <n v="220665.51879329607"/>
    <n v="0"/>
    <n v="0"/>
    <n v="0"/>
    <n v="0"/>
    <n v="0"/>
    <n v="0"/>
    <n v="0"/>
    <n v="220665.51879329607"/>
    <n v="0"/>
    <n v="220665.51879329607"/>
    <n v="0"/>
    <n v="0"/>
    <m/>
    <n v="0"/>
    <n v="0"/>
    <n v="0"/>
    <n v="0"/>
    <n v="0"/>
    <n v="0"/>
    <n v="220665.51879329607"/>
    <n v="0"/>
    <n v="0"/>
    <n v="0"/>
    <n v="0"/>
    <n v="0"/>
    <n v="0"/>
    <n v="0"/>
    <n v="0"/>
    <n v="0"/>
    <n v="0"/>
    <n v="0"/>
    <n v="0"/>
    <n v="0"/>
    <m/>
  </r>
  <r>
    <x v="1"/>
    <x v="0"/>
    <n v="217503.11494239472"/>
    <n v="217503.11494239472"/>
    <n v="0"/>
    <n v="0"/>
    <n v="0"/>
    <n v="0"/>
    <n v="0"/>
    <n v="0"/>
    <n v="0"/>
    <n v="0"/>
    <m/>
    <n v="0"/>
    <n v="0"/>
    <n v="0"/>
    <n v="0"/>
    <n v="0"/>
    <n v="0"/>
    <n v="0"/>
    <n v="0"/>
    <n v="0"/>
    <n v="0"/>
    <n v="0"/>
    <n v="0"/>
    <n v="0"/>
    <n v="0"/>
    <n v="0"/>
    <n v="0"/>
    <n v="0"/>
    <n v="217503.11494239472"/>
    <n v="0"/>
    <n v="1"/>
    <n v="217503.11494239472"/>
    <n v="0"/>
    <n v="0"/>
    <n v="0"/>
    <n v="0"/>
    <n v="0"/>
    <n v="0"/>
    <n v="0"/>
    <n v="0"/>
    <n v="0"/>
    <m/>
    <n v="0"/>
    <n v="0"/>
    <n v="0"/>
    <n v="0"/>
    <n v="0"/>
    <n v="0"/>
    <n v="0"/>
    <n v="0"/>
    <n v="0"/>
    <n v="0"/>
    <n v="0"/>
    <n v="0"/>
    <n v="0"/>
    <n v="0"/>
    <n v="0"/>
    <n v="0"/>
    <n v="0"/>
    <n v="0"/>
    <n v="0"/>
    <n v="0"/>
    <m/>
  </r>
  <r>
    <x v="1"/>
    <x v="1"/>
    <n v="213293.96079521847"/>
    <n v="213293.96079521847"/>
    <n v="0"/>
    <n v="0"/>
    <n v="0"/>
    <n v="0"/>
    <n v="0"/>
    <n v="0"/>
    <n v="0"/>
    <n v="0"/>
    <m/>
    <n v="0"/>
    <n v="0"/>
    <n v="0"/>
    <n v="0"/>
    <n v="0"/>
    <n v="0"/>
    <n v="0"/>
    <n v="0"/>
    <n v="0"/>
    <n v="0"/>
    <n v="0"/>
    <n v="0"/>
    <n v="0"/>
    <n v="0"/>
    <n v="0"/>
    <n v="0"/>
    <n v="0"/>
    <n v="213293.96079521847"/>
    <n v="0"/>
    <n v="1"/>
    <n v="213293.96079521847"/>
    <n v="0"/>
    <n v="0"/>
    <n v="0"/>
    <n v="0"/>
    <n v="0"/>
    <n v="0"/>
    <n v="0"/>
    <n v="0"/>
    <n v="0"/>
    <m/>
    <n v="0"/>
    <n v="0"/>
    <n v="0"/>
    <n v="0"/>
    <n v="0"/>
    <n v="0"/>
    <n v="0"/>
    <n v="0"/>
    <n v="0"/>
    <n v="0"/>
    <n v="0"/>
    <n v="0"/>
    <n v="0"/>
    <n v="0"/>
    <n v="0"/>
    <n v="0"/>
    <n v="0"/>
    <n v="0"/>
    <n v="0"/>
    <n v="0"/>
    <m/>
  </r>
  <r>
    <x v="1"/>
    <x v="2"/>
    <n v="224646.65581372366"/>
    <n v="224646.65581372366"/>
    <n v="0"/>
    <n v="0"/>
    <n v="0"/>
    <n v="0"/>
    <n v="0"/>
    <n v="0"/>
    <n v="0"/>
    <n v="0"/>
    <m/>
    <n v="0"/>
    <n v="0"/>
    <n v="0"/>
    <n v="0"/>
    <n v="0"/>
    <n v="0"/>
    <n v="0"/>
    <n v="0"/>
    <n v="0"/>
    <n v="0"/>
    <n v="0"/>
    <n v="0"/>
    <n v="0"/>
    <n v="0"/>
    <n v="0"/>
    <n v="0"/>
    <n v="0"/>
    <n v="224646.65581372366"/>
    <n v="0"/>
    <n v="1"/>
    <n v="224646.65581372366"/>
    <n v="0"/>
    <n v="0"/>
    <n v="0"/>
    <n v="0"/>
    <n v="0"/>
    <n v="0"/>
    <n v="0"/>
    <n v="0"/>
    <n v="0"/>
    <m/>
    <n v="0"/>
    <n v="0"/>
    <n v="0"/>
    <n v="0"/>
    <n v="0"/>
    <n v="0"/>
    <n v="0"/>
    <n v="0"/>
    <n v="0"/>
    <n v="0"/>
    <n v="0"/>
    <n v="0"/>
    <n v="0"/>
    <n v="0"/>
    <n v="0"/>
    <n v="0"/>
    <n v="0"/>
    <n v="0"/>
    <n v="0"/>
    <n v="0"/>
    <m/>
  </r>
  <r>
    <x v="1"/>
    <x v="3"/>
    <n v="236973.3579497895"/>
    <n v="236973.3579497895"/>
    <n v="0"/>
    <n v="0"/>
    <n v="0"/>
    <n v="0"/>
    <n v="0"/>
    <n v="0"/>
    <n v="0"/>
    <n v="0"/>
    <m/>
    <n v="0"/>
    <n v="0"/>
    <n v="0"/>
    <n v="0"/>
    <n v="0"/>
    <n v="0"/>
    <n v="0"/>
    <n v="0"/>
    <n v="0"/>
    <n v="0"/>
    <n v="0"/>
    <n v="0"/>
    <n v="0"/>
    <n v="0"/>
    <n v="0"/>
    <n v="0"/>
    <n v="0"/>
    <n v="236973.3579497895"/>
    <n v="0"/>
    <n v="1"/>
    <n v="236973.3579497895"/>
    <n v="0"/>
    <n v="0"/>
    <n v="0"/>
    <n v="0"/>
    <n v="0"/>
    <n v="0"/>
    <n v="0"/>
    <n v="0"/>
    <n v="0"/>
    <m/>
    <n v="0"/>
    <n v="0"/>
    <n v="0"/>
    <n v="0"/>
    <n v="0"/>
    <n v="0"/>
    <n v="0"/>
    <n v="0"/>
    <n v="0"/>
    <n v="0"/>
    <n v="0"/>
    <n v="0"/>
    <n v="0"/>
    <n v="0"/>
    <n v="0"/>
    <n v="0"/>
    <n v="0"/>
    <n v="0"/>
    <n v="0"/>
    <n v="0"/>
    <m/>
  </r>
  <r>
    <x v="1"/>
    <x v="4"/>
    <n v="253917.94839098354"/>
    <n v="253917.94839098354"/>
    <n v="0"/>
    <n v="0"/>
    <n v="0"/>
    <n v="0"/>
    <n v="0"/>
    <n v="0"/>
    <n v="0"/>
    <n v="0"/>
    <m/>
    <n v="0"/>
    <n v="0"/>
    <n v="0"/>
    <n v="0"/>
    <n v="0"/>
    <n v="0"/>
    <n v="0"/>
    <n v="0"/>
    <n v="0"/>
    <n v="0"/>
    <n v="0"/>
    <n v="0"/>
    <n v="0"/>
    <n v="0"/>
    <n v="0"/>
    <n v="0"/>
    <n v="0"/>
    <n v="253917.94839098354"/>
    <n v="0"/>
    <n v="1"/>
    <n v="253917.94839098354"/>
    <n v="0"/>
    <n v="0"/>
    <n v="0"/>
    <n v="0"/>
    <n v="0"/>
    <n v="0"/>
    <n v="0"/>
    <n v="0"/>
    <n v="0"/>
    <m/>
    <n v="0"/>
    <n v="0"/>
    <n v="0"/>
    <n v="0"/>
    <n v="0"/>
    <n v="0"/>
    <n v="0"/>
    <n v="0"/>
    <n v="0"/>
    <n v="0"/>
    <n v="0"/>
    <n v="0"/>
    <n v="0"/>
    <n v="0"/>
    <n v="0"/>
    <n v="0"/>
    <n v="0"/>
    <n v="0"/>
    <n v="0"/>
    <n v="0"/>
    <m/>
  </r>
  <r>
    <x v="1"/>
    <x v="5"/>
    <n v="268936.50989001693"/>
    <n v="268936.50989001693"/>
    <n v="0"/>
    <n v="0"/>
    <n v="0"/>
    <n v="0"/>
    <n v="0"/>
    <n v="0"/>
    <n v="0"/>
    <n v="0"/>
    <m/>
    <n v="0"/>
    <n v="0"/>
    <n v="0"/>
    <n v="0"/>
    <n v="0"/>
    <n v="0"/>
    <n v="0"/>
    <n v="0"/>
    <n v="0"/>
    <n v="0"/>
    <n v="0"/>
    <n v="0"/>
    <n v="0"/>
    <n v="0"/>
    <n v="0"/>
    <n v="0"/>
    <n v="0"/>
    <n v="268936.50989001693"/>
    <n v="0"/>
    <n v="1"/>
    <n v="268936.50989001693"/>
    <n v="0"/>
    <n v="0"/>
    <n v="0"/>
    <n v="0"/>
    <n v="0"/>
    <n v="0"/>
    <n v="0"/>
    <n v="0"/>
    <n v="0"/>
    <m/>
    <n v="0"/>
    <n v="0"/>
    <n v="0"/>
    <n v="0"/>
    <n v="0"/>
    <n v="0"/>
    <n v="0"/>
    <n v="0"/>
    <n v="0"/>
    <n v="0"/>
    <n v="0"/>
    <n v="0"/>
    <n v="0"/>
    <n v="0"/>
    <n v="0"/>
    <n v="0"/>
    <n v="0"/>
    <n v="0"/>
    <n v="0"/>
    <n v="0"/>
    <m/>
  </r>
  <r>
    <x v="1"/>
    <x v="6"/>
    <n v="270744.65810055862"/>
    <n v="270744.65810055862"/>
    <n v="0"/>
    <n v="0"/>
    <n v="0"/>
    <n v="0"/>
    <n v="0"/>
    <n v="0"/>
    <n v="0"/>
    <n v="0"/>
    <m/>
    <n v="0"/>
    <n v="0"/>
    <n v="0"/>
    <n v="0"/>
    <n v="0"/>
    <n v="0"/>
    <n v="0"/>
    <n v="0"/>
    <n v="0"/>
    <n v="0"/>
    <n v="0"/>
    <n v="0"/>
    <n v="0"/>
    <n v="0"/>
    <n v="0"/>
    <n v="0"/>
    <n v="0"/>
    <n v="270744.65810055862"/>
    <n v="0"/>
    <n v="1"/>
    <n v="270744.65810055862"/>
    <n v="0"/>
    <n v="0"/>
    <n v="0"/>
    <n v="0"/>
    <n v="0"/>
    <n v="0"/>
    <n v="0"/>
    <n v="0"/>
    <n v="0"/>
    <m/>
    <n v="0"/>
    <n v="0"/>
    <n v="0"/>
    <n v="0"/>
    <n v="0"/>
    <n v="0"/>
    <n v="0"/>
    <n v="0"/>
    <n v="0"/>
    <n v="0"/>
    <n v="0"/>
    <n v="0"/>
    <n v="0"/>
    <n v="0"/>
    <n v="0"/>
    <n v="0"/>
    <n v="0"/>
    <n v="0"/>
    <n v="0"/>
    <n v="0"/>
    <m/>
  </r>
  <r>
    <x v="2"/>
    <x v="0"/>
    <n v="509295.75321052701"/>
    <n v="0"/>
    <n v="0"/>
    <n v="0"/>
    <n v="200255.17937992857"/>
    <n v="25464.787660526352"/>
    <n v="283575.7861700721"/>
    <n v="0"/>
    <n v="283575.7861700721"/>
    <n v="283575.7861700721"/>
    <m/>
    <n v="283575.7861700721"/>
    <n v="0"/>
    <n v="0"/>
    <n v="0"/>
    <n v="0"/>
    <n v="283575.78617007216"/>
    <n v="0"/>
    <n v="0"/>
    <n v="29400.152609126424"/>
    <n v="45194.879142070393"/>
    <n v="15117.083489885126"/>
    <n v="89712.115241081949"/>
    <n v="193863.67092899015"/>
    <n v="29400.152609126424"/>
    <n v="45194.879142070393"/>
    <n v="15117.083489885126"/>
    <n v="89712.115241081949"/>
    <n v="509295.75321052701"/>
    <n v="0"/>
    <n v="0.05"/>
    <n v="25464.787660526352"/>
    <n v="0"/>
    <n v="0"/>
    <n v="0"/>
    <n v="200255.17937992857"/>
    <n v="283575.7861700721"/>
    <n v="0"/>
    <n v="0"/>
    <n v="283575.7861700721"/>
    <n v="0"/>
    <n v="1"/>
    <n v="283575.7861700721"/>
    <n v="0"/>
    <n v="0"/>
    <n v="0"/>
    <n v="0"/>
    <n v="0"/>
    <n v="0"/>
    <n v="283575.78617007216"/>
    <n v="0"/>
    <n v="0"/>
    <n v="29400.152609126424"/>
    <n v="45194.879142070393"/>
    <n v="15117.083489885126"/>
    <n v="89712.115241081949"/>
    <n v="0"/>
    <n v="29400.152609126424"/>
    <n v="45194.879142070393"/>
    <n v="15117.083489885126"/>
    <n v="89712.115241081949"/>
    <n v="0"/>
    <m/>
  </r>
  <r>
    <x v="2"/>
    <x v="1"/>
    <n v="510179.89086026739"/>
    <n v="0"/>
    <n v="0"/>
    <n v="0"/>
    <n v="188052.35288209713"/>
    <n v="25508.99454301337"/>
    <n v="296618.54343515693"/>
    <n v="0"/>
    <n v="296618.54343515693"/>
    <n v="296618.54343515687"/>
    <m/>
    <n v="296618.54343515687"/>
    <n v="0"/>
    <n v="0"/>
    <n v="0"/>
    <n v="0"/>
    <n v="296618.54343515687"/>
    <n v="0"/>
    <n v="0"/>
    <n v="31486.38588728094"/>
    <n v="45822.106917533463"/>
    <n v="15274.016965507046"/>
    <n v="92582.509770321456"/>
    <n v="204036.03366483541"/>
    <n v="31486.38588728094"/>
    <n v="45822.106917533463"/>
    <n v="15274.016965507046"/>
    <n v="92582.509770321456"/>
    <n v="510179.89086026739"/>
    <n v="0"/>
    <n v="0.05"/>
    <n v="25508.99454301337"/>
    <n v="0"/>
    <n v="0"/>
    <n v="0"/>
    <n v="188052.35288209713"/>
    <n v="296618.54343515693"/>
    <n v="0"/>
    <n v="0"/>
    <n v="296618.54343515693"/>
    <n v="0"/>
    <n v="1"/>
    <n v="296618.54343515693"/>
    <n v="0"/>
    <n v="0"/>
    <n v="0"/>
    <n v="0"/>
    <n v="0"/>
    <n v="0"/>
    <n v="296618.54343515687"/>
    <n v="0"/>
    <n v="0"/>
    <n v="31486.38588728094"/>
    <n v="45822.106917533463"/>
    <n v="15274.016965507046"/>
    <n v="92582.509770321456"/>
    <n v="0"/>
    <n v="31486.38588728094"/>
    <n v="45822.106917533463"/>
    <n v="15274.016965507046"/>
    <n v="92582.509770321456"/>
    <n v="0"/>
    <m/>
  </r>
  <r>
    <x v="2"/>
    <x v="2"/>
    <n v="574289.34533333324"/>
    <n v="0"/>
    <n v="0"/>
    <n v="0"/>
    <n v="183083.44964986874"/>
    <n v="28714.467266666663"/>
    <n v="362491.42841679783"/>
    <n v="0"/>
    <n v="362491.42841679783"/>
    <n v="362491.42841679783"/>
    <m/>
    <n v="362491.42841679783"/>
    <n v="0"/>
    <n v="0"/>
    <n v="0"/>
    <n v="0"/>
    <n v="353592.73525667639"/>
    <n v="8898.6931601214856"/>
    <n v="0"/>
    <n v="37366.117246782524"/>
    <n v="54926.449863746435"/>
    <n v="18251.240928611511"/>
    <n v="110543.80803914048"/>
    <n v="251947.62037765735"/>
    <n v="37366.117246782524"/>
    <n v="54926.449863746435"/>
    <n v="18251.240928611511"/>
    <n v="110543.80803914048"/>
    <n v="574289.34533333324"/>
    <n v="0"/>
    <n v="0.05"/>
    <n v="28714.467266666663"/>
    <n v="0"/>
    <n v="0"/>
    <n v="0"/>
    <n v="183083.44964986874"/>
    <n v="362491.42841679783"/>
    <n v="0"/>
    <n v="0"/>
    <n v="362491.42841679783"/>
    <n v="0"/>
    <n v="1"/>
    <n v="362491.42841679783"/>
    <n v="0"/>
    <n v="0"/>
    <n v="0"/>
    <n v="0"/>
    <n v="0"/>
    <n v="0"/>
    <n v="353592.73525667639"/>
    <n v="8898.6931601214856"/>
    <n v="0"/>
    <n v="37366.117246782524"/>
    <n v="54926.449863746435"/>
    <n v="18251.240928611511"/>
    <n v="110543.80803914048"/>
    <n v="0"/>
    <n v="37366.117246782524"/>
    <n v="54926.449863746435"/>
    <n v="18251.240928611511"/>
    <n v="110543.80803914048"/>
    <n v="0"/>
    <m/>
  </r>
  <r>
    <x v="2"/>
    <x v="3"/>
    <n v="576873.07733333379"/>
    <n v="0"/>
    <n v="0"/>
    <n v="0"/>
    <n v="183907.13739789688"/>
    <n v="28843.653866666689"/>
    <n v="364122.28606877022"/>
    <n v="0"/>
    <n v="364122.28606877022"/>
    <n v="364122.28606877022"/>
    <m/>
    <n v="364122.28606877022"/>
    <n v="0"/>
    <n v="0"/>
    <n v="0"/>
    <n v="0"/>
    <n v="352629.4176402794"/>
    <n v="11492.868428490852"/>
    <n v="0"/>
    <n v="37071.543935253605"/>
    <n v="49968.500446949933"/>
    <n v="17754.994901252529"/>
    <n v="104795.03928345608"/>
    <n v="259327.24678531414"/>
    <n v="37071.543935253605"/>
    <n v="49968.500446949933"/>
    <n v="17754.994901252529"/>
    <n v="104795.03928345608"/>
    <n v="576873.07733333379"/>
    <n v="0"/>
    <n v="0.05"/>
    <n v="28843.653866666689"/>
    <n v="0"/>
    <n v="0"/>
    <n v="0"/>
    <n v="183907.13739789688"/>
    <n v="364122.28606877022"/>
    <n v="0"/>
    <n v="0"/>
    <n v="364122.28606877022"/>
    <n v="0"/>
    <n v="1"/>
    <n v="364122.28606877022"/>
    <n v="0"/>
    <n v="0"/>
    <n v="0"/>
    <n v="0"/>
    <n v="0"/>
    <n v="0"/>
    <n v="352629.4176402794"/>
    <n v="11492.868428490852"/>
    <n v="0"/>
    <n v="37071.543935253605"/>
    <n v="49968.500446949933"/>
    <n v="17754.994901252529"/>
    <n v="104795.03928345608"/>
    <n v="0"/>
    <n v="37071.543935253605"/>
    <n v="49968.500446949933"/>
    <n v="17754.994901252529"/>
    <n v="104795.03928345608"/>
    <n v="0"/>
    <m/>
  </r>
  <r>
    <x v="2"/>
    <x v="4"/>
    <n v="589553.04832463793"/>
    <n v="0"/>
    <n v="0"/>
    <n v="0"/>
    <n v="0"/>
    <n v="29477.652416231896"/>
    <n v="560075.395908406"/>
    <n v="0"/>
    <n v="560075.395908406"/>
    <n v="560075.395908406"/>
    <m/>
    <n v="560075.395908406"/>
    <n v="0"/>
    <n v="0"/>
    <n v="0"/>
    <n v="0"/>
    <n v="560075.395908406"/>
    <n v="0"/>
    <n v="0"/>
    <n v="56043.134163524919"/>
    <n v="71488.985338996747"/>
    <n v="24263.593978178335"/>
    <n v="151795.71348070001"/>
    <n v="408279.68242770596"/>
    <n v="56043.134163524919"/>
    <n v="71488.985338996747"/>
    <n v="24263.593978178335"/>
    <n v="151795.71348070001"/>
    <n v="589553.04832463793"/>
    <n v="0"/>
    <n v="0.05"/>
    <n v="29477.652416231896"/>
    <n v="0"/>
    <n v="0"/>
    <n v="0"/>
    <n v="0"/>
    <n v="560075.395908406"/>
    <n v="0"/>
    <n v="0"/>
    <n v="560075.395908406"/>
    <n v="0"/>
    <n v="1"/>
    <n v="560075.395908406"/>
    <n v="0"/>
    <n v="0"/>
    <n v="0"/>
    <n v="0"/>
    <n v="0"/>
    <n v="0"/>
    <n v="560075.395908406"/>
    <n v="0"/>
    <n v="0"/>
    <n v="56043.134163524919"/>
    <n v="71488.985338996747"/>
    <n v="24263.593978178335"/>
    <n v="151795.71348070001"/>
    <n v="0"/>
    <n v="56043.134163524919"/>
    <n v="71488.985338996747"/>
    <n v="24263.593978178335"/>
    <n v="151795.71348070001"/>
    <n v="0"/>
    <m/>
  </r>
  <r>
    <x v="2"/>
    <x v="5"/>
    <n v="628275.6155815185"/>
    <n v="0"/>
    <n v="0"/>
    <n v="0"/>
    <n v="0"/>
    <n v="31413.780779075925"/>
    <n v="596861.83480244258"/>
    <n v="0"/>
    <n v="596861.83480244258"/>
    <n v="596861.83480244258"/>
    <m/>
    <n v="596861.83480244258"/>
    <n v="0"/>
    <n v="0"/>
    <n v="0"/>
    <n v="0"/>
    <n v="596861.8348024427"/>
    <n v="0"/>
    <n v="0"/>
    <n v="62484.498457150483"/>
    <n v="77050.948415951207"/>
    <n v="26479.630344049332"/>
    <n v="166015.07721715103"/>
    <n v="430846.75758529152"/>
    <n v="62484.498457150483"/>
    <n v="77050.948415951207"/>
    <n v="26479.630344049332"/>
    <n v="166015.07721715103"/>
    <n v="519833.523029092"/>
    <n v="-108442.0925524265"/>
    <n v="6.0430463576158944E-2"/>
    <n v="31413.780779075925"/>
    <n v="0"/>
    <n v="0"/>
    <n v="0"/>
    <n v="0"/>
    <n v="488419.74225001608"/>
    <n v="-108442.0925524265"/>
    <n v="0"/>
    <n v="488419.74225001608"/>
    <n v="-108442.0925524265"/>
    <n v="1"/>
    <n v="488419.74225001608"/>
    <n v="-108442.0925524265"/>
    <n v="0"/>
    <n v="0"/>
    <n v="0"/>
    <n v="0"/>
    <n v="0"/>
    <n v="488419.74225001608"/>
    <n v="0"/>
    <n v="-108442.09255242662"/>
    <n v="51131.871484402152"/>
    <n v="63051.785473759628"/>
    <n v="21668.623244769999"/>
    <n v="135852.28020293178"/>
    <n v="-30162.79701421925"/>
    <n v="51131.871484402152"/>
    <n v="63051.785473759628"/>
    <n v="21668.623244769999"/>
    <n v="135852.28020293178"/>
    <n v="-30162.79701421925"/>
    <s v="Full productive hours attributed to employee for 2020, but employee was terminated 10/29/2020."/>
  </r>
  <r>
    <x v="2"/>
    <x v="6"/>
    <n v="0"/>
    <n v="0"/>
    <n v="0"/>
    <n v="0"/>
    <n v="0"/>
    <n v="0"/>
    <n v="0"/>
    <n v="0"/>
    <n v="0"/>
    <n v="0"/>
    <m/>
    <n v="0"/>
    <n v="0"/>
    <n v="0"/>
    <n v="0"/>
    <n v="0"/>
    <n v="0"/>
    <n v="0"/>
    <n v="0"/>
    <n v="0"/>
    <n v="0"/>
    <n v="0"/>
    <n v="0"/>
    <n v="0"/>
    <n v="0"/>
    <n v="0"/>
    <n v="0"/>
    <n v="0"/>
    <n v="0"/>
    <n v="0"/>
    <n v="0"/>
    <n v="0"/>
    <n v="0"/>
    <n v="0"/>
    <n v="0"/>
    <n v="0"/>
    <n v="0"/>
    <n v="0"/>
    <n v="0"/>
    <n v="0"/>
    <n v="0"/>
    <n v="1"/>
    <n v="0"/>
    <n v="0"/>
    <n v="0"/>
    <n v="0"/>
    <n v="0"/>
    <n v="0"/>
    <n v="0"/>
    <n v="0"/>
    <n v="0"/>
    <n v="0"/>
    <n v="0"/>
    <n v="0"/>
    <n v="0"/>
    <n v="0"/>
    <n v="0"/>
    <n v="0"/>
    <n v="0"/>
    <n v="0"/>
    <n v="0"/>
    <n v="0"/>
    <m/>
  </r>
  <r>
    <x v="3"/>
    <x v="0"/>
    <n v="161562.89088478396"/>
    <n v="0"/>
    <n v="0"/>
    <n v="0"/>
    <n v="0"/>
    <n v="161562.89088478396"/>
    <n v="0"/>
    <n v="0"/>
    <n v="0"/>
    <n v="0"/>
    <m/>
    <n v="0"/>
    <n v="0"/>
    <n v="0"/>
    <n v="0"/>
    <n v="0"/>
    <n v="0"/>
    <n v="0"/>
    <n v="0"/>
    <n v="0"/>
    <n v="0"/>
    <n v="0"/>
    <n v="0"/>
    <n v="0"/>
    <n v="0"/>
    <n v="0"/>
    <n v="0"/>
    <n v="0"/>
    <n v="161562.89088478396"/>
    <n v="0"/>
    <n v="1"/>
    <n v="161562.89088478396"/>
    <n v="0"/>
    <n v="0"/>
    <n v="0"/>
    <n v="0"/>
    <n v="0"/>
    <n v="0"/>
    <n v="0"/>
    <n v="0"/>
    <n v="0"/>
    <n v="1"/>
    <n v="0"/>
    <n v="0"/>
    <n v="0"/>
    <n v="0"/>
    <n v="0"/>
    <n v="0"/>
    <n v="0"/>
    <n v="0"/>
    <n v="0"/>
    <n v="0"/>
    <n v="0"/>
    <n v="0"/>
    <n v="0"/>
    <n v="0"/>
    <n v="0"/>
    <n v="0"/>
    <n v="0"/>
    <n v="0"/>
    <n v="0"/>
    <n v="0"/>
    <m/>
  </r>
  <r>
    <x v="3"/>
    <x v="1"/>
    <n v="159511.41407929483"/>
    <n v="0"/>
    <n v="0"/>
    <n v="0"/>
    <n v="0"/>
    <n v="0"/>
    <n v="159511.41407929483"/>
    <n v="0"/>
    <n v="159511.41407929483"/>
    <n v="159511.41407929483"/>
    <m/>
    <n v="159511.41407929483"/>
    <n v="0"/>
    <n v="0"/>
    <n v="0"/>
    <n v="93824.45320693223"/>
    <n v="65686.960872362572"/>
    <n v="0"/>
    <n v="0"/>
    <n v="0"/>
    <n v="0"/>
    <n v="0"/>
    <n v="0"/>
    <n v="159511.41407929483"/>
    <n v="0"/>
    <n v="0"/>
    <n v="0"/>
    <n v="0"/>
    <n v="159511.41407929483"/>
    <n v="0"/>
    <n v="0"/>
    <n v="0"/>
    <n v="0"/>
    <n v="0"/>
    <n v="0"/>
    <n v="0"/>
    <n v="159511.41407929483"/>
    <n v="0"/>
    <n v="0"/>
    <n v="159511.41407929483"/>
    <n v="0"/>
    <n v="1"/>
    <n v="159511.41407929483"/>
    <n v="0"/>
    <n v="0"/>
    <n v="0"/>
    <n v="0"/>
    <n v="0"/>
    <n v="93824.45320693223"/>
    <n v="65686.960872362572"/>
    <n v="0"/>
    <n v="0"/>
    <n v="0"/>
    <n v="0"/>
    <n v="0"/>
    <n v="0"/>
    <n v="0"/>
    <n v="0"/>
    <n v="0"/>
    <n v="0"/>
    <n v="0"/>
    <n v="0"/>
    <m/>
  </r>
  <r>
    <x v="3"/>
    <x v="2"/>
    <n v="185363.23814705727"/>
    <n v="0"/>
    <n v="0"/>
    <n v="0"/>
    <n v="0"/>
    <n v="0"/>
    <n v="185363.23814705727"/>
    <n v="0"/>
    <n v="185363.23814705727"/>
    <n v="185363.23814705727"/>
    <m/>
    <n v="185363.23814705727"/>
    <n v="0"/>
    <n v="0"/>
    <n v="0"/>
    <n v="185363.23814705727"/>
    <n v="0"/>
    <n v="0"/>
    <n v="0"/>
    <n v="62652.789523109575"/>
    <n v="92088.357325525547"/>
    <n v="30622.091298422165"/>
    <n v="185363.23814705727"/>
    <n v="0"/>
    <n v="0"/>
    <n v="0"/>
    <n v="0"/>
    <n v="0"/>
    <n v="185363.23814705727"/>
    <n v="0"/>
    <n v="0"/>
    <n v="0"/>
    <n v="0"/>
    <n v="0"/>
    <n v="0"/>
    <n v="0"/>
    <n v="185363.23814705727"/>
    <n v="0"/>
    <n v="0"/>
    <n v="185363.23814705727"/>
    <n v="0"/>
    <n v="1"/>
    <n v="185363.23814705727"/>
    <n v="0"/>
    <n v="0"/>
    <n v="0"/>
    <n v="0"/>
    <n v="0"/>
    <n v="185363.23814705727"/>
    <n v="0"/>
    <n v="0"/>
    <n v="0"/>
    <n v="62652.789523109575"/>
    <n v="92088.357325525547"/>
    <n v="30622.091298422165"/>
    <n v="185363.23814705727"/>
    <n v="0"/>
    <n v="0"/>
    <n v="0"/>
    <n v="0"/>
    <n v="0"/>
    <n v="0"/>
    <m/>
  </r>
  <r>
    <x v="3"/>
    <x v="3"/>
    <n v="205570.03413333348"/>
    <n v="0"/>
    <n v="0"/>
    <n v="0"/>
    <n v="0"/>
    <n v="0"/>
    <n v="205570.03413333348"/>
    <n v="0"/>
    <n v="205570.03413333348"/>
    <n v="205570.03413333348"/>
    <m/>
    <n v="205570.03413333348"/>
    <n v="0"/>
    <n v="0"/>
    <n v="0"/>
    <n v="205570.03413333351"/>
    <n v="0"/>
    <n v="0"/>
    <n v="0"/>
    <n v="72668.938710222268"/>
    <n v="98036.406164641623"/>
    <n v="34864.689258469618"/>
    <n v="205570.03413333351"/>
    <n v="0"/>
    <n v="0"/>
    <n v="0"/>
    <n v="0"/>
    <n v="0"/>
    <n v="205570.03413333348"/>
    <n v="0"/>
    <n v="0"/>
    <n v="0"/>
    <n v="0"/>
    <n v="0"/>
    <n v="0"/>
    <n v="0"/>
    <n v="205570.03413333348"/>
    <n v="0"/>
    <n v="0"/>
    <n v="205570.03413333348"/>
    <n v="0"/>
    <n v="1"/>
    <n v="205570.03413333348"/>
    <n v="0"/>
    <n v="0"/>
    <n v="0"/>
    <n v="0"/>
    <n v="0"/>
    <n v="205570.03413333351"/>
    <n v="0"/>
    <n v="0"/>
    <n v="0"/>
    <n v="72668.938710222268"/>
    <n v="98036.406164641623"/>
    <n v="34864.689258469618"/>
    <n v="205570.03413333351"/>
    <n v="0"/>
    <n v="0"/>
    <n v="0"/>
    <n v="0"/>
    <n v="0"/>
    <n v="0"/>
    <s v="1,716.37 productive hours attributed to employee for 2018; however, standard 2018 productive hours for cost center 506002/activity MGRK is 1,730.62."/>
  </r>
  <r>
    <x v="3"/>
    <x v="4"/>
    <n v="252034.01350724651"/>
    <n v="0"/>
    <n v="0"/>
    <n v="0"/>
    <n v="0"/>
    <n v="0"/>
    <n v="252034.01350724651"/>
    <n v="0"/>
    <n v="252034.01350724651"/>
    <n v="252034.01350724651"/>
    <m/>
    <n v="252034.01350724651"/>
    <n v="0"/>
    <n v="0"/>
    <n v="0"/>
    <n v="225898.15427269298"/>
    <n v="26135.859234553551"/>
    <n v="0"/>
    <n v="0"/>
    <n v="27068.418008260596"/>
    <n v="34528.647983921372"/>
    <n v="11719.560417191153"/>
    <n v="73316.626409373115"/>
    <n v="178717.38709787338"/>
    <n v="0"/>
    <n v="0"/>
    <n v="0"/>
    <n v="0"/>
    <n v="252034.01350724651"/>
    <n v="0"/>
    <n v="0"/>
    <n v="0"/>
    <n v="0"/>
    <n v="0"/>
    <n v="0"/>
    <n v="0"/>
    <n v="252034.01350724651"/>
    <n v="0"/>
    <n v="0"/>
    <n v="252034.01350724651"/>
    <n v="0"/>
    <n v="1"/>
    <n v="252034.01350724651"/>
    <n v="0"/>
    <n v="0"/>
    <n v="0"/>
    <n v="0"/>
    <n v="0"/>
    <n v="225898.15427269298"/>
    <n v="26135.859234553551"/>
    <n v="0"/>
    <n v="0"/>
    <n v="27068.418008260596"/>
    <n v="34528.647983921372"/>
    <n v="11719.560417191153"/>
    <n v="73316.626409373115"/>
    <n v="0"/>
    <n v="0"/>
    <n v="0"/>
    <n v="0"/>
    <n v="0"/>
    <n v="0"/>
    <m/>
  </r>
  <r>
    <x v="3"/>
    <x v="5"/>
    <n v="275964.18602158187"/>
    <n v="0"/>
    <n v="0"/>
    <n v="0"/>
    <n v="0"/>
    <n v="0"/>
    <n v="275964.18602158187"/>
    <n v="0"/>
    <n v="275964.18602158187"/>
    <n v="275964.18602158187"/>
    <m/>
    <n v="275964.18602158187"/>
    <n v="0"/>
    <n v="0"/>
    <n v="0"/>
    <n v="248312.54756920238"/>
    <n v="27651.638452379524"/>
    <n v="0"/>
    <n v="0"/>
    <n v="29942.126940789014"/>
    <n v="36923.985290139499"/>
    <n v="12694.338980259772"/>
    <n v="79560.45121118828"/>
    <n v="196403.73481039359"/>
    <n v="0"/>
    <n v="0"/>
    <n v="0"/>
    <n v="0"/>
    <n v="275964.18602158187"/>
    <n v="0"/>
    <n v="0"/>
    <n v="0"/>
    <n v="0"/>
    <n v="0"/>
    <n v="0"/>
    <n v="0"/>
    <n v="275964.18602158187"/>
    <n v="0"/>
    <n v="0"/>
    <n v="275964.18602158187"/>
    <n v="0"/>
    <n v="1"/>
    <n v="275964.18602158187"/>
    <n v="0"/>
    <n v="0"/>
    <n v="0"/>
    <n v="0"/>
    <n v="0"/>
    <n v="248312.54756920238"/>
    <n v="27651.638452379524"/>
    <n v="0"/>
    <n v="0"/>
    <n v="29942.126940789014"/>
    <n v="36923.985290139499"/>
    <n v="12694.338980259772"/>
    <n v="79560.45121118828"/>
    <n v="0"/>
    <n v="0"/>
    <n v="0"/>
    <n v="0"/>
    <n v="0"/>
    <n v="0"/>
    <m/>
  </r>
  <r>
    <x v="3"/>
    <x v="6"/>
    <n v="24939.646666666667"/>
    <n v="0"/>
    <n v="0"/>
    <n v="0"/>
    <n v="0"/>
    <n v="0"/>
    <n v="24939.646666666667"/>
    <n v="0"/>
    <n v="24939.646666666667"/>
    <n v="24939.646666666667"/>
    <m/>
    <n v="24939.646666666667"/>
    <n v="0"/>
    <n v="0"/>
    <n v="24939.646666666671"/>
    <n v="0"/>
    <n v="0"/>
    <n v="0"/>
    <n v="0"/>
    <n v="2658.568866555368"/>
    <n v="3344.4006483436824"/>
    <n v="1132.2629134893725"/>
    <n v="7135.2324283884227"/>
    <n v="17804.414238278245"/>
    <n v="0"/>
    <n v="0"/>
    <n v="0"/>
    <n v="0"/>
    <n v="43460.970143432714"/>
    <n v="18521.323476766047"/>
    <n v="0"/>
    <n v="0"/>
    <n v="0"/>
    <n v="0"/>
    <n v="0"/>
    <n v="0"/>
    <n v="43460.970143432714"/>
    <n v="18521.323476766047"/>
    <n v="0"/>
    <n v="43460.970143432714"/>
    <n v="18521.323476766047"/>
    <n v="1"/>
    <n v="43460.970143432714"/>
    <n v="18521.323476766047"/>
    <n v="0"/>
    <n v="0"/>
    <n v="0"/>
    <n v="43460.970143432714"/>
    <n v="0"/>
    <n v="0"/>
    <n v="0"/>
    <n v="18521.323476766043"/>
    <n v="4632.9438294750998"/>
    <n v="5828.1056932379042"/>
    <n v="1973.1331937211783"/>
    <n v="12434.182716434183"/>
    <n v="5298.9502880457603"/>
    <n v="0"/>
    <n v="0"/>
    <n v="0"/>
    <n v="0"/>
    <n v="0"/>
    <s v="142.33 productive hours attributed to employee in 2021 (~8.33% of standard 2021 productive hours for cost center 506002/activity EXECK); however, employment persisted until 2/23/2021 termination (~14.52% of year)."/>
  </r>
  <r>
    <x v="4"/>
    <x v="0"/>
    <n v="321092.20773684251"/>
    <n v="321092.20773684251"/>
    <n v="0"/>
    <n v="0"/>
    <n v="0"/>
    <n v="0"/>
    <n v="0"/>
    <n v="0"/>
    <n v="0"/>
    <n v="0"/>
    <m/>
    <n v="0"/>
    <n v="0"/>
    <n v="0"/>
    <n v="0"/>
    <n v="0"/>
    <n v="0"/>
    <n v="0"/>
    <n v="0"/>
    <n v="0"/>
    <n v="0"/>
    <n v="0"/>
    <n v="0"/>
    <n v="0"/>
    <n v="0"/>
    <n v="0"/>
    <n v="0"/>
    <n v="0"/>
    <n v="321092.20773684251"/>
    <n v="0"/>
    <n v="1"/>
    <n v="321092.20773684251"/>
    <n v="0"/>
    <n v="0"/>
    <n v="0"/>
    <n v="0"/>
    <n v="0"/>
    <n v="0"/>
    <n v="0"/>
    <n v="0"/>
    <n v="0"/>
    <m/>
    <n v="0"/>
    <n v="0"/>
    <n v="0"/>
    <n v="0"/>
    <n v="0"/>
    <n v="0"/>
    <n v="0"/>
    <n v="0"/>
    <n v="0"/>
    <n v="0"/>
    <n v="0"/>
    <n v="0"/>
    <n v="0"/>
    <n v="0"/>
    <n v="0"/>
    <n v="0"/>
    <n v="0"/>
    <n v="0"/>
    <n v="0"/>
    <n v="0"/>
    <m/>
  </r>
  <r>
    <x v="4"/>
    <x v="1"/>
    <n v="306308.59189607349"/>
    <n v="306308.59189607349"/>
    <n v="0"/>
    <n v="0"/>
    <n v="0"/>
    <n v="0"/>
    <n v="0"/>
    <n v="0"/>
    <n v="0"/>
    <n v="0"/>
    <m/>
    <n v="0"/>
    <n v="0"/>
    <n v="0"/>
    <n v="0"/>
    <n v="0"/>
    <n v="0"/>
    <n v="0"/>
    <n v="0"/>
    <n v="0"/>
    <n v="0"/>
    <n v="0"/>
    <n v="0"/>
    <n v="0"/>
    <n v="0"/>
    <n v="0"/>
    <n v="0"/>
    <n v="0"/>
    <n v="306308.59189607349"/>
    <n v="0"/>
    <n v="1"/>
    <n v="306308.59189607349"/>
    <n v="0"/>
    <n v="0"/>
    <n v="0"/>
    <n v="0"/>
    <n v="0"/>
    <n v="0"/>
    <n v="0"/>
    <n v="0"/>
    <n v="0"/>
    <m/>
    <n v="0"/>
    <n v="0"/>
    <n v="0"/>
    <n v="0"/>
    <n v="0"/>
    <n v="0"/>
    <n v="0"/>
    <n v="0"/>
    <n v="0"/>
    <n v="0"/>
    <n v="0"/>
    <n v="0"/>
    <n v="0"/>
    <n v="0"/>
    <n v="0"/>
    <n v="0"/>
    <n v="0"/>
    <n v="0"/>
    <n v="0"/>
    <n v="0"/>
    <m/>
  </r>
  <r>
    <x v="4"/>
    <x v="2"/>
    <n v="310420.66429855063"/>
    <n v="310420.66429855063"/>
    <n v="0"/>
    <n v="0"/>
    <n v="0"/>
    <n v="0"/>
    <n v="0"/>
    <n v="0"/>
    <n v="0"/>
    <n v="0"/>
    <m/>
    <n v="0"/>
    <n v="0"/>
    <n v="0"/>
    <n v="0"/>
    <n v="0"/>
    <n v="0"/>
    <n v="0"/>
    <n v="0"/>
    <n v="0"/>
    <n v="0"/>
    <n v="0"/>
    <n v="0"/>
    <n v="0"/>
    <n v="0"/>
    <n v="0"/>
    <n v="0"/>
    <n v="0"/>
    <n v="310420.66429855063"/>
    <n v="0"/>
    <n v="1"/>
    <n v="310420.66429855063"/>
    <n v="0"/>
    <n v="0"/>
    <n v="0"/>
    <n v="0"/>
    <n v="0"/>
    <n v="0"/>
    <n v="0"/>
    <n v="0"/>
    <n v="0"/>
    <m/>
    <n v="0"/>
    <n v="0"/>
    <n v="0"/>
    <n v="0"/>
    <n v="0"/>
    <n v="0"/>
    <n v="0"/>
    <n v="0"/>
    <n v="0"/>
    <n v="0"/>
    <n v="0"/>
    <n v="0"/>
    <n v="0"/>
    <n v="0"/>
    <n v="0"/>
    <n v="0"/>
    <n v="0"/>
    <n v="0"/>
    <n v="0"/>
    <n v="0"/>
    <m/>
  </r>
  <r>
    <x v="4"/>
    <x v="3"/>
    <n v="308724.07146666688"/>
    <n v="308724.07146666688"/>
    <n v="0"/>
    <n v="0"/>
    <n v="0"/>
    <n v="0"/>
    <n v="0"/>
    <n v="0"/>
    <n v="0"/>
    <n v="0"/>
    <m/>
    <n v="0"/>
    <n v="0"/>
    <n v="0"/>
    <n v="0"/>
    <n v="0"/>
    <n v="0"/>
    <n v="0"/>
    <n v="0"/>
    <n v="0"/>
    <n v="0"/>
    <n v="0"/>
    <n v="0"/>
    <n v="0"/>
    <n v="0"/>
    <n v="0"/>
    <n v="0"/>
    <n v="0"/>
    <n v="308724.07146666688"/>
    <n v="0"/>
    <n v="1"/>
    <n v="308724.07146666688"/>
    <n v="0"/>
    <n v="0"/>
    <n v="0"/>
    <n v="0"/>
    <n v="0"/>
    <n v="0"/>
    <n v="0"/>
    <n v="0"/>
    <n v="0"/>
    <m/>
    <n v="0"/>
    <n v="0"/>
    <n v="0"/>
    <n v="0"/>
    <n v="0"/>
    <n v="0"/>
    <n v="0"/>
    <n v="0"/>
    <n v="0"/>
    <n v="0"/>
    <n v="0"/>
    <n v="0"/>
    <n v="0"/>
    <n v="0"/>
    <n v="0"/>
    <n v="0"/>
    <n v="0"/>
    <n v="0"/>
    <n v="0"/>
    <n v="0"/>
    <m/>
  </r>
  <r>
    <x v="4"/>
    <x v="4"/>
    <n v="347081.12"/>
    <n v="347081.12"/>
    <n v="0"/>
    <n v="0"/>
    <n v="0"/>
    <n v="0"/>
    <n v="0"/>
    <n v="0"/>
    <n v="0"/>
    <n v="0"/>
    <m/>
    <n v="0"/>
    <n v="0"/>
    <n v="0"/>
    <n v="0"/>
    <n v="0"/>
    <n v="0"/>
    <n v="0"/>
    <n v="0"/>
    <n v="0"/>
    <n v="0"/>
    <n v="0"/>
    <n v="0"/>
    <n v="0"/>
    <n v="0"/>
    <n v="0"/>
    <n v="0"/>
    <n v="0"/>
    <n v="316233.12795362331"/>
    <n v="-30847.99204637669"/>
    <n v="1"/>
    <n v="316233.12795362331"/>
    <n v="-30847.99204637669"/>
    <n v="0"/>
    <n v="0"/>
    <n v="0"/>
    <n v="0"/>
    <n v="0"/>
    <n v="0"/>
    <n v="0"/>
    <n v="0"/>
    <m/>
    <n v="0"/>
    <n v="0"/>
    <n v="0"/>
    <n v="0"/>
    <n v="0"/>
    <n v="0"/>
    <n v="0"/>
    <n v="0"/>
    <n v="0"/>
    <n v="0"/>
    <n v="0"/>
    <n v="0"/>
    <n v="0"/>
    <n v="0"/>
    <n v="0"/>
    <n v="0"/>
    <n v="0"/>
    <n v="0"/>
    <n v="0"/>
    <n v="0"/>
    <s v="$201.44 price attributed to employee in 2019; however, standard 2019 price for cost center 506037/activity EXECK is $185.26."/>
  </r>
  <r>
    <x v="4"/>
    <x v="5"/>
    <n v="347139.37301195064"/>
    <n v="347139.37301195064"/>
    <n v="0"/>
    <n v="0"/>
    <n v="0"/>
    <n v="0"/>
    <n v="0"/>
    <n v="0"/>
    <n v="0"/>
    <n v="0"/>
    <m/>
    <n v="0"/>
    <n v="0"/>
    <n v="0"/>
    <n v="0"/>
    <n v="0"/>
    <n v="0"/>
    <n v="0"/>
    <n v="0"/>
    <n v="0"/>
    <n v="0"/>
    <n v="0"/>
    <n v="0"/>
    <n v="0"/>
    <n v="0"/>
    <n v="0"/>
    <n v="0"/>
    <n v="0"/>
    <n v="347139.37301195064"/>
    <n v="0"/>
    <n v="1"/>
    <n v="347139.37301195064"/>
    <n v="0"/>
    <n v="0"/>
    <n v="0"/>
    <n v="0"/>
    <n v="0"/>
    <n v="0"/>
    <n v="0"/>
    <n v="0"/>
    <n v="0"/>
    <m/>
    <n v="0"/>
    <n v="0"/>
    <n v="0"/>
    <n v="0"/>
    <n v="0"/>
    <n v="0"/>
    <n v="0"/>
    <n v="0"/>
    <n v="0"/>
    <n v="0"/>
    <n v="0"/>
    <n v="0"/>
    <n v="0"/>
    <n v="0"/>
    <n v="0"/>
    <n v="0"/>
    <n v="0"/>
    <n v="0"/>
    <n v="0"/>
    <n v="0"/>
    <m/>
  </r>
  <r>
    <x v="4"/>
    <x v="6"/>
    <n v="342621.32911731844"/>
    <n v="342621.32911731844"/>
    <n v="0"/>
    <n v="0"/>
    <n v="0"/>
    <n v="0"/>
    <n v="0"/>
    <n v="0"/>
    <n v="0"/>
    <n v="0"/>
    <m/>
    <n v="0"/>
    <n v="0"/>
    <n v="0"/>
    <n v="0"/>
    <n v="0"/>
    <n v="0"/>
    <n v="0"/>
    <n v="0"/>
    <n v="0"/>
    <n v="0"/>
    <n v="0"/>
    <n v="0"/>
    <n v="0"/>
    <n v="0"/>
    <n v="0"/>
    <n v="0"/>
    <n v="0"/>
    <n v="342621.32911731844"/>
    <n v="0"/>
    <n v="1"/>
    <n v="342621.32911731844"/>
    <n v="0"/>
    <n v="0"/>
    <n v="0"/>
    <n v="0"/>
    <n v="0"/>
    <n v="0"/>
    <n v="0"/>
    <n v="0"/>
    <n v="0"/>
    <m/>
    <n v="0"/>
    <n v="0"/>
    <n v="0"/>
    <n v="0"/>
    <n v="0"/>
    <n v="0"/>
    <n v="0"/>
    <n v="0"/>
    <n v="0"/>
    <n v="0"/>
    <n v="0"/>
    <n v="0"/>
    <n v="0"/>
    <n v="0"/>
    <n v="0"/>
    <n v="0"/>
    <n v="0"/>
    <n v="0"/>
    <n v="0"/>
    <n v="0"/>
    <m/>
  </r>
  <r>
    <x v="5"/>
    <x v="0"/>
    <n v="364280.57384210575"/>
    <n v="0"/>
    <n v="364280.57384210575"/>
    <n v="0"/>
    <n v="0"/>
    <n v="0"/>
    <n v="0"/>
    <n v="0"/>
    <n v="0"/>
    <n v="0"/>
    <m/>
    <n v="0"/>
    <n v="0"/>
    <n v="0"/>
    <n v="0"/>
    <n v="0"/>
    <n v="0"/>
    <n v="0"/>
    <n v="0"/>
    <n v="0"/>
    <n v="0"/>
    <n v="0"/>
    <n v="0"/>
    <n v="0"/>
    <n v="0"/>
    <n v="0"/>
    <n v="0"/>
    <n v="0"/>
    <n v="364280.57384210575"/>
    <n v="0"/>
    <n v="0"/>
    <n v="0"/>
    <n v="0"/>
    <n v="364280.57384210575"/>
    <n v="0"/>
    <n v="0"/>
    <n v="0"/>
    <n v="0"/>
    <n v="0"/>
    <n v="0"/>
    <n v="0"/>
    <m/>
    <n v="0"/>
    <n v="0"/>
    <n v="0"/>
    <n v="0"/>
    <n v="0"/>
    <n v="0"/>
    <n v="0"/>
    <n v="0"/>
    <n v="0"/>
    <n v="0"/>
    <n v="0"/>
    <n v="0"/>
    <n v="0"/>
    <n v="0"/>
    <n v="0"/>
    <n v="0"/>
    <n v="0"/>
    <n v="0"/>
    <n v="0"/>
    <n v="0"/>
    <m/>
  </r>
  <r>
    <x v="5"/>
    <x v="1"/>
    <n v="358292.45718371554"/>
    <n v="0"/>
    <n v="358292.45718371554"/>
    <n v="0"/>
    <n v="0"/>
    <n v="0"/>
    <n v="0"/>
    <n v="0"/>
    <n v="0"/>
    <n v="0"/>
    <m/>
    <n v="0"/>
    <n v="0"/>
    <n v="0"/>
    <n v="0"/>
    <n v="0"/>
    <n v="0"/>
    <n v="0"/>
    <n v="0"/>
    <n v="0"/>
    <n v="0"/>
    <n v="0"/>
    <n v="0"/>
    <n v="0"/>
    <n v="0"/>
    <n v="0"/>
    <n v="0"/>
    <n v="0"/>
    <n v="358292.45718371554"/>
    <n v="0"/>
    <n v="0"/>
    <n v="0"/>
    <n v="0"/>
    <n v="358292.45718371554"/>
    <n v="0"/>
    <n v="0"/>
    <n v="0"/>
    <n v="0"/>
    <n v="0"/>
    <n v="0"/>
    <n v="0"/>
    <m/>
    <n v="0"/>
    <n v="0"/>
    <n v="0"/>
    <n v="0"/>
    <n v="0"/>
    <n v="0"/>
    <n v="0"/>
    <n v="0"/>
    <n v="0"/>
    <n v="0"/>
    <n v="0"/>
    <n v="0"/>
    <n v="0"/>
    <n v="0"/>
    <n v="0"/>
    <n v="0"/>
    <n v="0"/>
    <n v="0"/>
    <n v="0"/>
    <n v="0"/>
    <m/>
  </r>
  <r>
    <x v="5"/>
    <x v="2"/>
    <n v="363249.12730434776"/>
    <n v="0"/>
    <n v="363249.12730434776"/>
    <n v="0"/>
    <n v="0"/>
    <n v="0"/>
    <n v="0"/>
    <n v="0"/>
    <n v="0"/>
    <n v="0"/>
    <m/>
    <n v="0"/>
    <n v="0"/>
    <n v="0"/>
    <n v="0"/>
    <n v="0"/>
    <n v="0"/>
    <n v="0"/>
    <n v="0"/>
    <n v="0"/>
    <n v="0"/>
    <n v="0"/>
    <n v="0"/>
    <n v="0"/>
    <n v="0"/>
    <n v="0"/>
    <n v="0"/>
    <n v="0"/>
    <n v="363249.12730434776"/>
    <n v="0"/>
    <n v="0"/>
    <n v="0"/>
    <n v="0"/>
    <n v="363249.12730434776"/>
    <n v="0"/>
    <n v="0"/>
    <n v="0"/>
    <n v="0"/>
    <n v="0"/>
    <n v="0"/>
    <n v="0"/>
    <m/>
    <n v="0"/>
    <n v="0"/>
    <n v="0"/>
    <n v="0"/>
    <n v="0"/>
    <n v="0"/>
    <n v="0"/>
    <n v="0"/>
    <n v="0"/>
    <n v="0"/>
    <n v="0"/>
    <n v="0"/>
    <n v="0"/>
    <n v="0"/>
    <n v="0"/>
    <n v="0"/>
    <n v="0"/>
    <n v="0"/>
    <n v="0"/>
    <n v="0"/>
    <m/>
  </r>
  <r>
    <x v="5"/>
    <x v="3"/>
    <n v="373534.32853333361"/>
    <n v="0"/>
    <n v="373534.32853333361"/>
    <n v="0"/>
    <n v="0"/>
    <n v="0"/>
    <n v="0"/>
    <n v="0"/>
    <n v="0"/>
    <n v="0"/>
    <m/>
    <n v="0"/>
    <n v="0"/>
    <n v="0"/>
    <n v="0"/>
    <n v="0"/>
    <n v="0"/>
    <n v="0"/>
    <n v="0"/>
    <n v="0"/>
    <n v="0"/>
    <n v="0"/>
    <n v="0"/>
    <n v="0"/>
    <n v="0"/>
    <n v="0"/>
    <n v="0"/>
    <n v="0"/>
    <n v="373534.32853333361"/>
    <n v="0"/>
    <n v="0"/>
    <n v="0"/>
    <n v="0"/>
    <n v="373534.32853333361"/>
    <n v="0"/>
    <n v="0"/>
    <n v="0"/>
    <n v="0"/>
    <n v="0"/>
    <n v="0"/>
    <n v="0"/>
    <m/>
    <n v="0"/>
    <n v="0"/>
    <n v="0"/>
    <n v="0"/>
    <n v="0"/>
    <n v="0"/>
    <n v="0"/>
    <n v="0"/>
    <n v="0"/>
    <n v="0"/>
    <n v="0"/>
    <n v="0"/>
    <n v="0"/>
    <n v="0"/>
    <n v="0"/>
    <n v="0"/>
    <n v="0"/>
    <n v="0"/>
    <n v="0"/>
    <n v="0"/>
    <m/>
  </r>
  <r>
    <x v="5"/>
    <x v="4"/>
    <m/>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5"/>
    <x v="5"/>
    <m/>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5"/>
    <x v="6"/>
    <m/>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6"/>
    <x v="0"/>
    <n v="319672.95610526361"/>
    <n v="0"/>
    <n v="0"/>
    <n v="0"/>
    <n v="0"/>
    <n v="0"/>
    <n v="319672.95610526361"/>
    <n v="0"/>
    <n v="319672.95610526361"/>
    <n v="319672.95610526361"/>
    <m/>
    <n v="319672.95610526361"/>
    <n v="0"/>
    <n v="0"/>
    <n v="0"/>
    <n v="0"/>
    <n v="139807.0819210409"/>
    <n v="179854.17418422273"/>
    <n v="11.700000000011642"/>
    <n v="36250.926416961134"/>
    <n v="55719.001898342845"/>
    <n v="18668.971113222931"/>
    <n v="110638.89942852691"/>
    <n v="209034.05667673668"/>
    <n v="36250.926416961134"/>
    <n v="55719.001898342845"/>
    <n v="18668.971113222931"/>
    <n v="110638.89942852691"/>
    <n v="319672.95610526361"/>
    <n v="0"/>
    <n v="0"/>
    <n v="0"/>
    <n v="0"/>
    <n v="0"/>
    <n v="0"/>
    <n v="0"/>
    <n v="319672.95610526361"/>
    <n v="0"/>
    <n v="0"/>
    <n v="319672.95610526361"/>
    <n v="0"/>
    <n v="1"/>
    <n v="319672.95610526361"/>
    <n v="0"/>
    <n v="0"/>
    <n v="0"/>
    <n v="0"/>
    <n v="0"/>
    <n v="0"/>
    <n v="139807.0819210409"/>
    <n v="179854.17418422273"/>
    <n v="0"/>
    <n v="36250.926416961134"/>
    <n v="55719.001898342845"/>
    <n v="18668.971113222931"/>
    <n v="110638.89942852691"/>
    <n v="0"/>
    <n v="36250.926416961134"/>
    <n v="55719.001898342845"/>
    <n v="18668.971113222931"/>
    <n v="110638.89942852691"/>
    <n v="0"/>
    <m/>
  </r>
  <r>
    <x v="6"/>
    <x v="1"/>
    <n v="315797.30528518185"/>
    <n v="0"/>
    <n v="0"/>
    <n v="0"/>
    <n v="0"/>
    <n v="0"/>
    <n v="315797.30528518185"/>
    <n v="0"/>
    <n v="315797.30528518185"/>
    <n v="315797.30528518185"/>
    <m/>
    <n v="315797.30528518185"/>
    <n v="0"/>
    <n v="0"/>
    <n v="0"/>
    <n v="0"/>
    <n v="137672.68421951504"/>
    <n v="178113.12106566681"/>
    <n v="11.5"/>
    <n v="37421.968086523484"/>
    <n v="54411.903366218859"/>
    <n v="18221.498869504008"/>
    <n v="110055.37032224635"/>
    <n v="205741.93496293551"/>
    <n v="37421.968086523484"/>
    <n v="54411.903366218859"/>
    <n v="18221.498869504008"/>
    <n v="110055.37032224635"/>
    <n v="315797.30528518185"/>
    <n v="0"/>
    <n v="0"/>
    <n v="0"/>
    <n v="0"/>
    <n v="0"/>
    <n v="0"/>
    <n v="0"/>
    <n v="315797.30528518185"/>
    <n v="0"/>
    <n v="0"/>
    <n v="315797.30528518185"/>
    <n v="0"/>
    <n v="1"/>
    <n v="315797.30528518185"/>
    <n v="0"/>
    <n v="0"/>
    <n v="0"/>
    <n v="0"/>
    <n v="0"/>
    <n v="0"/>
    <n v="137672.68421951504"/>
    <n v="178113.12106566681"/>
    <n v="0"/>
    <n v="37421.968086523484"/>
    <n v="54411.903366218859"/>
    <n v="18221.498869504008"/>
    <n v="110055.37032224635"/>
    <n v="0"/>
    <n v="37421.968086523484"/>
    <n v="54411.903366218859"/>
    <n v="18221.498869504008"/>
    <n v="110055.37032224635"/>
    <n v="0"/>
    <m/>
  </r>
  <r>
    <x v="6"/>
    <x v="2"/>
    <n v="329780.26938840578"/>
    <n v="0"/>
    <n v="0"/>
    <n v="0"/>
    <n v="0"/>
    <n v="0"/>
    <n v="329780.26938840578"/>
    <n v="0"/>
    <n v="329780.26938840578"/>
    <n v="329780.26938840578"/>
    <m/>
    <n v="329780.26938840578"/>
    <n v="0"/>
    <n v="0"/>
    <n v="0"/>
    <n v="0"/>
    <n v="143560.71470441431"/>
    <n v="186208.05468399145"/>
    <n v="11.500000000058208"/>
    <n v="39672.56020891056"/>
    <n v="58272.181005673716"/>
    <n v="19391.074525155593"/>
    <n v="117335.81573973986"/>
    <n v="212444.45364866592"/>
    <n v="39672.56020891056"/>
    <n v="58272.181005673716"/>
    <n v="19391.074525155593"/>
    <n v="117335.81573973986"/>
    <n v="329780.26938840578"/>
    <n v="0"/>
    <n v="0"/>
    <n v="0"/>
    <n v="0"/>
    <n v="0"/>
    <n v="0"/>
    <n v="0"/>
    <n v="329780.26938840578"/>
    <n v="0"/>
    <n v="0"/>
    <n v="329780.26938840578"/>
    <n v="0"/>
    <n v="1"/>
    <n v="329780.26938840578"/>
    <n v="0"/>
    <n v="0"/>
    <n v="0"/>
    <n v="0"/>
    <n v="0"/>
    <n v="0"/>
    <n v="143560.71470441431"/>
    <n v="186208.05468399145"/>
    <n v="0"/>
    <n v="39672.56020891056"/>
    <n v="58272.181005673716"/>
    <n v="19391.074525155593"/>
    <n v="117335.81573973986"/>
    <n v="0"/>
    <n v="39672.56020891056"/>
    <n v="58272.181005673716"/>
    <n v="19391.074525155593"/>
    <n v="117335.81573973986"/>
    <n v="0"/>
    <m/>
  </r>
  <r>
    <x v="6"/>
    <x v="3"/>
    <n v="345900.71786666691"/>
    <n v="0"/>
    <n v="0"/>
    <n v="0"/>
    <n v="0"/>
    <n v="0"/>
    <n v="345900.71786666691"/>
    <n v="0"/>
    <n v="345900.71786666691"/>
    <n v="345900.71786666691"/>
    <m/>
    <n v="345900.71786666691"/>
    <n v="0"/>
    <n v="0"/>
    <n v="0"/>
    <n v="0"/>
    <n v="150515.0118562312"/>
    <n v="195374.20601043571"/>
    <n v="11.5"/>
    <n v="43306.806579396696"/>
    <n v="58422.651507687056"/>
    <n v="20788.646892686709"/>
    <n v="122518.10497977046"/>
    <n v="223382.61288689644"/>
    <n v="43306.806579396696"/>
    <n v="58422.651507687056"/>
    <n v="20788.646892686709"/>
    <n v="122518.10497977046"/>
    <n v="345900.71786666691"/>
    <n v="0"/>
    <n v="0"/>
    <n v="0"/>
    <n v="0"/>
    <n v="0"/>
    <n v="0"/>
    <n v="0"/>
    <n v="345900.71786666691"/>
    <n v="0"/>
    <n v="0"/>
    <n v="345900.71786666691"/>
    <n v="0"/>
    <n v="1"/>
    <n v="345900.71786666691"/>
    <n v="0"/>
    <n v="0"/>
    <n v="0"/>
    <n v="0"/>
    <n v="0"/>
    <n v="0"/>
    <n v="150515.0118562312"/>
    <n v="195374.20601043571"/>
    <n v="0"/>
    <n v="43306.806579396696"/>
    <n v="58422.651507687056"/>
    <n v="20788.646892686709"/>
    <n v="122518.10497977046"/>
    <n v="0"/>
    <n v="43306.806579396696"/>
    <n v="58422.651507687056"/>
    <n v="20788.646892686709"/>
    <n v="122518.10497977046"/>
    <n v="0"/>
    <m/>
  </r>
  <r>
    <x v="6"/>
    <x v="4"/>
    <n v="361058.14112463786"/>
    <n v="0"/>
    <n v="0"/>
    <n v="0"/>
    <n v="0"/>
    <n v="0"/>
    <n v="361058.14112463786"/>
    <n v="0"/>
    <n v="361058.14112463786"/>
    <n v="361058.14112463786"/>
    <m/>
    <n v="361058.14112463786"/>
    <n v="0"/>
    <n v="0"/>
    <n v="0"/>
    <n v="0"/>
    <n v="157090.59890295076"/>
    <n v="203956.04222168721"/>
    <n v="11.499999999883585"/>
    <n v="44554.570248634627"/>
    <n v="56830.577545002598"/>
    <n v="19280.519373304218"/>
    <n v="120665.66716694145"/>
    <n v="240392.47395769641"/>
    <n v="44554.570248634627"/>
    <n v="56830.577545002598"/>
    <n v="19280.519373304218"/>
    <n v="120665.66716694145"/>
    <n v="361058.14112463786"/>
    <n v="0"/>
    <n v="0"/>
    <n v="0"/>
    <n v="0"/>
    <n v="0"/>
    <n v="0"/>
    <n v="0"/>
    <n v="361058.14112463786"/>
    <n v="0"/>
    <n v="0"/>
    <n v="361058.14112463786"/>
    <n v="0"/>
    <n v="1"/>
    <n v="361058.14112463786"/>
    <n v="0"/>
    <n v="0"/>
    <n v="0"/>
    <n v="0"/>
    <n v="0"/>
    <n v="0"/>
    <n v="157090.59890295076"/>
    <n v="203956.04222168721"/>
    <n v="0"/>
    <n v="44554.570248634627"/>
    <n v="56830.577545002598"/>
    <n v="19280.519373304218"/>
    <n v="120665.66716694145"/>
    <n v="0"/>
    <n v="44554.570248634627"/>
    <n v="56830.577545002598"/>
    <n v="19280.519373304218"/>
    <n v="120665.66716694145"/>
    <n v="0"/>
    <m/>
  </r>
  <r>
    <x v="6"/>
    <x v="5"/>
    <n v="380471.73783012648"/>
    <n v="0"/>
    <n v="0"/>
    <n v="0"/>
    <n v="0"/>
    <n v="0"/>
    <n v="380471.73783012648"/>
    <n v="0"/>
    <n v="380471.73783012648"/>
    <n v="380471.73783012648"/>
    <m/>
    <n v="380471.73783012648"/>
    <n v="0"/>
    <n v="0"/>
    <n v="0"/>
    <n v="0"/>
    <n v="165535.06409541523"/>
    <n v="214925.17373471125"/>
    <n v="11.5"/>
    <n v="49271.090117701868"/>
    <n v="60761.330801849705"/>
    <n v="20887.891687965268"/>
    <n v="130920.31260751684"/>
    <n v="249551.42522260966"/>
    <n v="49271.090117701868"/>
    <n v="60761.330801849705"/>
    <n v="20887.891687965268"/>
    <n v="130920.31260751684"/>
    <n v="380471.73783012648"/>
    <n v="0"/>
    <n v="0"/>
    <n v="0"/>
    <n v="0"/>
    <n v="0"/>
    <n v="0"/>
    <n v="0"/>
    <n v="380471.73783012648"/>
    <n v="0"/>
    <n v="0"/>
    <n v="380471.73783012648"/>
    <n v="0"/>
    <n v="1"/>
    <n v="380471.73783012648"/>
    <n v="0"/>
    <n v="0"/>
    <n v="0"/>
    <n v="0"/>
    <n v="0"/>
    <n v="0"/>
    <n v="165535.06409541523"/>
    <n v="214925.17373471125"/>
    <n v="0"/>
    <n v="49271.090117701868"/>
    <n v="60761.330801849705"/>
    <n v="20887.891687965268"/>
    <n v="130920.31260751684"/>
    <n v="0"/>
    <n v="49271.090117701868"/>
    <n v="60761.330801849705"/>
    <n v="20887.891687965268"/>
    <n v="130920.31260751684"/>
    <n v="0"/>
    <m/>
  </r>
  <r>
    <x v="6"/>
    <x v="6"/>
    <n v="32272.660000000003"/>
    <n v="0"/>
    <n v="0"/>
    <n v="0"/>
    <n v="0"/>
    <n v="0"/>
    <n v="32272.660000000003"/>
    <n v="0"/>
    <n v="32272.660000000003"/>
    <n v="32272.660000000003"/>
    <m/>
    <n v="32272.660000000003"/>
    <n v="0"/>
    <n v="0"/>
    <n v="0"/>
    <n v="0"/>
    <n v="14043.261115636047"/>
    <n v="18298.59822"/>
    <n v="-69.199335636043543"/>
    <n v="4159.9356053884176"/>
    <n v="5231.4014180484792"/>
    <n v="1771.7678294358077"/>
    <n v="11163.104852872704"/>
    <n v="21109.555147127299"/>
    <n v="4159.9356053884176"/>
    <n v="5231.4014180484792"/>
    <n v="1771.7678294358077"/>
    <n v="11163.104852872704"/>
    <n v="56239.814920225625"/>
    <n v="23967.154920225621"/>
    <n v="0"/>
    <n v="0"/>
    <n v="0"/>
    <n v="0"/>
    <n v="0"/>
    <n v="0"/>
    <n v="56239.814920225625"/>
    <n v="23967.154920225621"/>
    <n v="0"/>
    <n v="56239.814920225625"/>
    <n v="23967.154920225621"/>
    <n v="1"/>
    <n v="56239.814920225625"/>
    <n v="23967.154920225621"/>
    <n v="0"/>
    <n v="0"/>
    <n v="0"/>
    <n v="0"/>
    <n v="0"/>
    <n v="24420.068055565927"/>
    <n v="31819.746864659701"/>
    <n v="23897.955584589585"/>
    <n v="7249.2942486643869"/>
    <n v="9116.4796308842269"/>
    <n v="3087.5637399916723"/>
    <n v="19453.337619540289"/>
    <n v="8290.2327666675847"/>
    <n v="7249.2942486643869"/>
    <n v="9116.4796308842269"/>
    <n v="3087.5637399916723"/>
    <n v="19453.337619540289"/>
    <n v="8290.2327666675847"/>
    <s v="142.33 productive hours attributed to employee in 2021 (~8.33% of standard 2021 productive hours for cost center 506018/activity EXECK); however, employment persisted until 2/23/2021 termination (~14.52% of year)."/>
  </r>
  <r>
    <x v="7"/>
    <x v="0"/>
    <n v="231483.64943852567"/>
    <n v="231483.64943852567"/>
    <n v="0"/>
    <n v="0"/>
    <n v="0"/>
    <n v="0"/>
    <n v="0"/>
    <n v="0"/>
    <n v="0"/>
    <n v="0"/>
    <m/>
    <n v="0"/>
    <n v="0"/>
    <n v="0"/>
    <n v="0"/>
    <n v="0"/>
    <n v="0"/>
    <n v="0"/>
    <n v="0"/>
    <n v="0"/>
    <n v="0"/>
    <n v="0"/>
    <n v="0"/>
    <n v="0"/>
    <n v="0"/>
    <n v="0"/>
    <n v="0"/>
    <n v="0"/>
    <n v="231483.64943852567"/>
    <n v="0"/>
    <n v="1"/>
    <n v="231483.64943852567"/>
    <n v="0"/>
    <n v="0"/>
    <n v="0"/>
    <n v="0"/>
    <n v="0"/>
    <n v="0"/>
    <n v="0"/>
    <n v="0"/>
    <n v="0"/>
    <m/>
    <n v="0"/>
    <n v="0"/>
    <n v="0"/>
    <n v="0"/>
    <n v="0"/>
    <n v="0"/>
    <n v="0"/>
    <n v="0"/>
    <n v="0"/>
    <n v="0"/>
    <n v="0"/>
    <n v="0"/>
    <n v="0"/>
    <n v="0"/>
    <n v="0"/>
    <n v="0"/>
    <n v="0"/>
    <n v="0"/>
    <n v="0"/>
    <n v="0"/>
    <m/>
  </r>
  <r>
    <x v="7"/>
    <x v="1"/>
    <n v="226319.15318749222"/>
    <n v="226319.15318749222"/>
    <n v="0"/>
    <n v="0"/>
    <n v="0"/>
    <n v="0"/>
    <n v="0"/>
    <n v="0"/>
    <n v="0"/>
    <n v="0"/>
    <m/>
    <n v="0"/>
    <n v="0"/>
    <n v="0"/>
    <n v="0"/>
    <n v="0"/>
    <n v="0"/>
    <n v="0"/>
    <n v="0"/>
    <n v="0"/>
    <n v="0"/>
    <n v="0"/>
    <n v="0"/>
    <n v="0"/>
    <n v="0"/>
    <n v="0"/>
    <n v="0"/>
    <n v="0"/>
    <n v="226319.15318749222"/>
    <n v="0"/>
    <n v="1"/>
    <n v="226319.15318749222"/>
    <n v="0"/>
    <n v="0"/>
    <n v="0"/>
    <n v="0"/>
    <n v="0"/>
    <n v="0"/>
    <n v="0"/>
    <n v="0"/>
    <n v="0"/>
    <m/>
    <n v="0"/>
    <n v="0"/>
    <n v="0"/>
    <n v="0"/>
    <n v="0"/>
    <n v="0"/>
    <n v="0"/>
    <n v="0"/>
    <n v="0"/>
    <n v="0"/>
    <n v="0"/>
    <n v="0"/>
    <n v="0"/>
    <n v="0"/>
    <n v="0"/>
    <n v="0"/>
    <n v="0"/>
    <n v="0"/>
    <n v="0"/>
    <n v="0"/>
    <m/>
  </r>
  <r>
    <x v="7"/>
    <x v="2"/>
    <n v="238476.90206862547"/>
    <n v="238476.90206862547"/>
    <n v="0"/>
    <n v="0"/>
    <n v="0"/>
    <n v="0"/>
    <n v="0"/>
    <n v="0"/>
    <n v="0"/>
    <n v="0"/>
    <m/>
    <n v="0"/>
    <n v="0"/>
    <n v="0"/>
    <n v="0"/>
    <n v="0"/>
    <n v="0"/>
    <n v="0"/>
    <n v="0"/>
    <n v="0"/>
    <n v="0"/>
    <n v="0"/>
    <n v="0"/>
    <n v="0"/>
    <n v="0"/>
    <n v="0"/>
    <n v="0"/>
    <n v="0"/>
    <n v="238476.90206862547"/>
    <n v="0"/>
    <n v="1"/>
    <n v="238476.90206862547"/>
    <n v="0"/>
    <n v="0"/>
    <n v="0"/>
    <n v="0"/>
    <n v="0"/>
    <n v="0"/>
    <n v="0"/>
    <n v="0"/>
    <n v="0"/>
    <m/>
    <n v="0"/>
    <n v="0"/>
    <n v="0"/>
    <n v="0"/>
    <n v="0"/>
    <n v="0"/>
    <n v="0"/>
    <n v="0"/>
    <n v="0"/>
    <n v="0"/>
    <n v="0"/>
    <n v="0"/>
    <n v="0"/>
    <n v="0"/>
    <n v="0"/>
    <n v="0"/>
    <n v="0"/>
    <n v="0"/>
    <n v="0"/>
    <n v="0"/>
    <m/>
  </r>
  <r>
    <x v="7"/>
    <x v="3"/>
    <n v="250177.96410736558"/>
    <n v="250177.96410736558"/>
    <n v="0"/>
    <n v="0"/>
    <n v="0"/>
    <n v="0"/>
    <n v="0"/>
    <n v="0"/>
    <n v="0"/>
    <n v="0"/>
    <m/>
    <n v="0"/>
    <n v="0"/>
    <n v="0"/>
    <n v="0"/>
    <n v="0"/>
    <n v="0"/>
    <n v="0"/>
    <n v="0"/>
    <n v="0"/>
    <n v="0"/>
    <n v="0"/>
    <n v="0"/>
    <n v="0"/>
    <n v="0"/>
    <n v="0"/>
    <n v="0"/>
    <n v="0"/>
    <n v="250177.96410736558"/>
    <n v="0"/>
    <n v="1"/>
    <n v="250177.96410736558"/>
    <n v="0"/>
    <n v="0"/>
    <n v="0"/>
    <n v="0"/>
    <n v="0"/>
    <n v="0"/>
    <n v="0"/>
    <n v="0"/>
    <n v="0"/>
    <m/>
    <n v="0"/>
    <n v="0"/>
    <n v="0"/>
    <n v="0"/>
    <n v="0"/>
    <n v="0"/>
    <n v="0"/>
    <n v="0"/>
    <n v="0"/>
    <n v="0"/>
    <n v="0"/>
    <n v="0"/>
    <n v="0"/>
    <n v="0"/>
    <n v="0"/>
    <n v="0"/>
    <n v="0"/>
    <n v="0"/>
    <n v="0"/>
    <n v="0"/>
    <m/>
  </r>
  <r>
    <x v="7"/>
    <x v="4"/>
    <n v="263573.47398220847"/>
    <n v="263573.47398220847"/>
    <n v="0"/>
    <n v="0"/>
    <n v="0"/>
    <n v="0"/>
    <n v="0"/>
    <n v="0"/>
    <n v="0"/>
    <n v="0"/>
    <m/>
    <n v="0"/>
    <n v="0"/>
    <n v="0"/>
    <n v="0"/>
    <n v="0"/>
    <n v="0"/>
    <n v="0"/>
    <n v="0"/>
    <n v="0"/>
    <n v="0"/>
    <n v="0"/>
    <n v="0"/>
    <n v="0"/>
    <n v="0"/>
    <n v="0"/>
    <n v="0"/>
    <n v="0"/>
    <n v="263573.47398220847"/>
    <n v="0"/>
    <n v="1"/>
    <n v="263573.47398220847"/>
    <n v="0"/>
    <n v="0"/>
    <n v="0"/>
    <n v="0"/>
    <n v="0"/>
    <n v="0"/>
    <n v="0"/>
    <n v="0"/>
    <n v="0"/>
    <m/>
    <n v="0"/>
    <n v="0"/>
    <n v="0"/>
    <n v="0"/>
    <n v="0"/>
    <n v="0"/>
    <n v="0"/>
    <n v="0"/>
    <n v="0"/>
    <n v="0"/>
    <n v="0"/>
    <n v="0"/>
    <n v="0"/>
    <n v="0"/>
    <n v="0"/>
    <n v="0"/>
    <n v="0"/>
    <n v="0"/>
    <n v="0"/>
    <n v="0"/>
    <m/>
  </r>
  <r>
    <x v="7"/>
    <x v="5"/>
    <n v="276622.37964594079"/>
    <n v="276622.37964594079"/>
    <n v="0"/>
    <n v="0"/>
    <n v="0"/>
    <n v="0"/>
    <n v="0"/>
    <n v="0"/>
    <n v="0"/>
    <n v="0"/>
    <m/>
    <n v="0"/>
    <n v="0"/>
    <n v="0"/>
    <n v="0"/>
    <n v="0"/>
    <n v="0"/>
    <n v="0"/>
    <n v="0"/>
    <n v="0"/>
    <n v="0"/>
    <n v="0"/>
    <n v="0"/>
    <n v="0"/>
    <n v="0"/>
    <n v="0"/>
    <n v="0"/>
    <n v="0"/>
    <n v="276622.37964594079"/>
    <n v="0"/>
    <n v="1"/>
    <n v="276622.37964594079"/>
    <n v="0"/>
    <n v="0"/>
    <n v="0"/>
    <n v="0"/>
    <n v="0"/>
    <n v="0"/>
    <n v="0"/>
    <n v="0"/>
    <n v="0"/>
    <m/>
    <n v="0"/>
    <n v="0"/>
    <n v="0"/>
    <n v="0"/>
    <n v="0"/>
    <n v="0"/>
    <n v="0"/>
    <n v="0"/>
    <n v="0"/>
    <n v="0"/>
    <n v="0"/>
    <n v="0"/>
    <n v="0"/>
    <n v="0"/>
    <n v="0"/>
    <n v="0"/>
    <n v="0"/>
    <n v="0"/>
    <n v="0"/>
    <n v="0"/>
    <m/>
  </r>
  <r>
    <x v="7"/>
    <x v="6"/>
    <n v="273020.98261452513"/>
    <n v="273020.98261452513"/>
    <n v="0"/>
    <n v="0"/>
    <n v="0"/>
    <n v="0"/>
    <n v="0"/>
    <n v="0"/>
    <n v="0"/>
    <n v="0"/>
    <m/>
    <n v="0"/>
    <n v="0"/>
    <n v="0"/>
    <n v="0"/>
    <n v="0"/>
    <n v="0"/>
    <n v="0"/>
    <n v="0"/>
    <n v="0"/>
    <n v="0"/>
    <n v="0"/>
    <n v="0"/>
    <n v="0"/>
    <n v="0"/>
    <n v="0"/>
    <n v="0"/>
    <n v="0"/>
    <n v="273020.98261452513"/>
    <n v="0"/>
    <n v="1"/>
    <n v="273020.98261452513"/>
    <n v="0"/>
    <n v="0"/>
    <n v="0"/>
    <n v="0"/>
    <n v="0"/>
    <n v="0"/>
    <n v="0"/>
    <n v="0"/>
    <n v="0"/>
    <m/>
    <n v="0"/>
    <n v="0"/>
    <n v="0"/>
    <n v="0"/>
    <n v="0"/>
    <n v="0"/>
    <n v="0"/>
    <n v="0"/>
    <n v="0"/>
    <n v="0"/>
    <n v="0"/>
    <n v="0"/>
    <n v="0"/>
    <n v="0"/>
    <n v="0"/>
    <n v="0"/>
    <n v="0"/>
    <n v="0"/>
    <n v="0"/>
    <n v="0"/>
    <m/>
  </r>
  <r>
    <x v="8"/>
    <x v="0"/>
    <n v="231483.64943852567"/>
    <n v="231483.64943852567"/>
    <n v="0"/>
    <n v="0"/>
    <n v="0"/>
    <n v="0"/>
    <n v="0"/>
    <n v="0"/>
    <n v="0"/>
    <n v="0"/>
    <m/>
    <n v="0"/>
    <n v="0"/>
    <n v="0"/>
    <n v="0"/>
    <n v="0"/>
    <n v="0"/>
    <n v="0"/>
    <n v="0"/>
    <n v="0"/>
    <n v="0"/>
    <n v="0"/>
    <n v="0"/>
    <n v="0"/>
    <n v="0"/>
    <n v="0"/>
    <n v="0"/>
    <n v="0"/>
    <n v="231483.64943852567"/>
    <n v="0"/>
    <n v="1"/>
    <n v="231483.64943852567"/>
    <n v="0"/>
    <n v="0"/>
    <n v="0"/>
    <n v="0"/>
    <n v="0"/>
    <n v="0"/>
    <n v="0"/>
    <n v="0"/>
    <n v="0"/>
    <m/>
    <n v="0"/>
    <n v="0"/>
    <n v="0"/>
    <n v="0"/>
    <n v="0"/>
    <n v="0"/>
    <n v="0"/>
    <n v="0"/>
    <n v="0"/>
    <n v="0"/>
    <n v="0"/>
    <n v="0"/>
    <n v="0"/>
    <n v="0"/>
    <n v="0"/>
    <n v="0"/>
    <n v="0"/>
    <n v="0"/>
    <n v="0"/>
    <n v="0"/>
    <m/>
  </r>
  <r>
    <x v="8"/>
    <x v="1"/>
    <n v="226319.15318749222"/>
    <n v="226319.15318749222"/>
    <n v="0"/>
    <n v="0"/>
    <n v="0"/>
    <n v="0"/>
    <n v="0"/>
    <n v="0"/>
    <n v="0"/>
    <n v="0"/>
    <m/>
    <n v="0"/>
    <n v="0"/>
    <n v="0"/>
    <n v="0"/>
    <n v="0"/>
    <n v="0"/>
    <n v="0"/>
    <n v="0"/>
    <n v="0"/>
    <n v="0"/>
    <n v="0"/>
    <n v="0"/>
    <n v="0"/>
    <n v="0"/>
    <n v="0"/>
    <n v="0"/>
    <n v="0"/>
    <n v="226319.15318749222"/>
    <n v="0"/>
    <n v="1"/>
    <n v="226319.15318749222"/>
    <n v="0"/>
    <n v="0"/>
    <n v="0"/>
    <n v="0"/>
    <n v="0"/>
    <n v="0"/>
    <n v="0"/>
    <n v="0"/>
    <n v="0"/>
    <m/>
    <n v="0"/>
    <n v="0"/>
    <n v="0"/>
    <n v="0"/>
    <n v="0"/>
    <n v="0"/>
    <n v="0"/>
    <n v="0"/>
    <n v="0"/>
    <n v="0"/>
    <n v="0"/>
    <n v="0"/>
    <n v="0"/>
    <n v="0"/>
    <n v="0"/>
    <n v="0"/>
    <n v="0"/>
    <n v="0"/>
    <n v="0"/>
    <n v="0"/>
    <m/>
  </r>
  <r>
    <x v="8"/>
    <x v="2"/>
    <n v="238476.90206862547"/>
    <n v="238476.90206862547"/>
    <n v="0"/>
    <n v="0"/>
    <n v="0"/>
    <n v="0"/>
    <n v="0"/>
    <n v="0"/>
    <n v="0"/>
    <n v="0"/>
    <m/>
    <n v="0"/>
    <n v="0"/>
    <n v="0"/>
    <n v="0"/>
    <n v="0"/>
    <n v="0"/>
    <n v="0"/>
    <n v="0"/>
    <n v="0"/>
    <n v="0"/>
    <n v="0"/>
    <n v="0"/>
    <n v="0"/>
    <n v="0"/>
    <n v="0"/>
    <n v="0"/>
    <n v="0"/>
    <n v="238476.90206862547"/>
    <n v="0"/>
    <n v="1"/>
    <n v="238476.90206862547"/>
    <n v="0"/>
    <n v="0"/>
    <n v="0"/>
    <n v="0"/>
    <n v="0"/>
    <n v="0"/>
    <n v="0"/>
    <n v="0"/>
    <n v="0"/>
    <m/>
    <n v="0"/>
    <n v="0"/>
    <n v="0"/>
    <n v="0"/>
    <n v="0"/>
    <n v="0"/>
    <n v="0"/>
    <n v="0"/>
    <n v="0"/>
    <n v="0"/>
    <n v="0"/>
    <n v="0"/>
    <n v="0"/>
    <n v="0"/>
    <n v="0"/>
    <n v="0"/>
    <n v="0"/>
    <n v="0"/>
    <n v="0"/>
    <n v="0"/>
    <m/>
  </r>
  <r>
    <x v="8"/>
    <x v="3"/>
    <n v="250177.96410736558"/>
    <n v="250177.96410736558"/>
    <n v="0"/>
    <n v="0"/>
    <n v="0"/>
    <n v="0"/>
    <n v="0"/>
    <n v="0"/>
    <n v="0"/>
    <n v="0"/>
    <m/>
    <n v="0"/>
    <n v="0"/>
    <n v="0"/>
    <n v="0"/>
    <n v="0"/>
    <n v="0"/>
    <n v="0"/>
    <n v="0"/>
    <n v="0"/>
    <n v="0"/>
    <n v="0"/>
    <n v="0"/>
    <n v="0"/>
    <n v="0"/>
    <n v="0"/>
    <n v="0"/>
    <n v="0"/>
    <n v="250177.96410736558"/>
    <n v="0"/>
    <n v="1"/>
    <n v="250177.96410736558"/>
    <n v="0"/>
    <n v="0"/>
    <n v="0"/>
    <n v="0"/>
    <n v="0"/>
    <n v="0"/>
    <n v="0"/>
    <n v="0"/>
    <n v="0"/>
    <m/>
    <n v="0"/>
    <n v="0"/>
    <n v="0"/>
    <n v="0"/>
    <n v="0"/>
    <n v="0"/>
    <n v="0"/>
    <n v="0"/>
    <n v="0"/>
    <n v="0"/>
    <n v="0"/>
    <n v="0"/>
    <n v="0"/>
    <n v="0"/>
    <n v="0"/>
    <n v="0"/>
    <n v="0"/>
    <n v="0"/>
    <n v="0"/>
    <n v="0"/>
    <m/>
  </r>
  <r>
    <x v="8"/>
    <x v="4"/>
    <n v="263573.47398220847"/>
    <n v="263573.47398220847"/>
    <n v="0"/>
    <n v="0"/>
    <n v="0"/>
    <n v="0"/>
    <n v="0"/>
    <n v="0"/>
    <n v="0"/>
    <n v="0"/>
    <m/>
    <n v="0"/>
    <n v="0"/>
    <n v="0"/>
    <n v="0"/>
    <n v="0"/>
    <n v="0"/>
    <n v="0"/>
    <n v="0"/>
    <n v="0"/>
    <n v="0"/>
    <n v="0"/>
    <n v="0"/>
    <n v="0"/>
    <n v="0"/>
    <n v="0"/>
    <n v="0"/>
    <n v="0"/>
    <n v="263573.47398220847"/>
    <n v="0"/>
    <n v="1"/>
    <n v="263573.47398220847"/>
    <n v="0"/>
    <n v="0"/>
    <n v="0"/>
    <n v="0"/>
    <n v="0"/>
    <n v="0"/>
    <n v="0"/>
    <n v="0"/>
    <n v="0"/>
    <m/>
    <n v="0"/>
    <n v="0"/>
    <n v="0"/>
    <n v="0"/>
    <n v="0"/>
    <n v="0"/>
    <n v="0"/>
    <n v="0"/>
    <n v="0"/>
    <n v="0"/>
    <n v="0"/>
    <n v="0"/>
    <n v="0"/>
    <n v="0"/>
    <n v="0"/>
    <n v="0"/>
    <n v="0"/>
    <n v="0"/>
    <n v="0"/>
    <n v="0"/>
    <m/>
  </r>
  <r>
    <x v="8"/>
    <x v="5"/>
    <n v="276622.37964594079"/>
    <n v="276622.37964594079"/>
    <n v="0"/>
    <n v="0"/>
    <n v="0"/>
    <n v="0"/>
    <n v="0"/>
    <n v="0"/>
    <n v="0"/>
    <n v="0"/>
    <m/>
    <n v="0"/>
    <n v="0"/>
    <n v="0"/>
    <n v="0"/>
    <n v="0"/>
    <n v="0"/>
    <n v="0"/>
    <n v="0"/>
    <n v="0"/>
    <n v="0"/>
    <n v="0"/>
    <n v="0"/>
    <n v="0"/>
    <n v="0"/>
    <n v="0"/>
    <n v="0"/>
    <n v="0"/>
    <n v="276622.37964594079"/>
    <n v="0"/>
    <n v="1"/>
    <n v="276622.37964594079"/>
    <n v="0"/>
    <n v="0"/>
    <n v="0"/>
    <n v="0"/>
    <n v="0"/>
    <n v="0"/>
    <n v="0"/>
    <n v="0"/>
    <n v="0"/>
    <m/>
    <n v="0"/>
    <n v="0"/>
    <n v="0"/>
    <n v="0"/>
    <n v="0"/>
    <n v="0"/>
    <n v="0"/>
    <n v="0"/>
    <n v="0"/>
    <n v="0"/>
    <n v="0"/>
    <n v="0"/>
    <n v="0"/>
    <n v="0"/>
    <n v="0"/>
    <n v="0"/>
    <n v="0"/>
    <n v="0"/>
    <n v="0"/>
    <n v="0"/>
    <m/>
  </r>
  <r>
    <x v="8"/>
    <x v="6"/>
    <n v="273020.98261452513"/>
    <n v="273020.98261452513"/>
    <n v="0"/>
    <n v="0"/>
    <n v="0"/>
    <n v="0"/>
    <n v="0"/>
    <n v="0"/>
    <n v="0"/>
    <n v="0"/>
    <m/>
    <n v="0"/>
    <n v="0"/>
    <n v="0"/>
    <n v="0"/>
    <n v="0"/>
    <n v="0"/>
    <n v="0"/>
    <n v="0"/>
    <n v="0"/>
    <n v="0"/>
    <n v="0"/>
    <n v="0"/>
    <n v="0"/>
    <n v="0"/>
    <n v="0"/>
    <n v="0"/>
    <n v="0"/>
    <n v="273020.98261452513"/>
    <n v="0"/>
    <n v="1"/>
    <n v="273020.98261452513"/>
    <n v="0"/>
    <n v="0"/>
    <n v="0"/>
    <n v="0"/>
    <n v="0"/>
    <n v="0"/>
    <n v="0"/>
    <n v="0"/>
    <n v="0"/>
    <m/>
    <n v="0"/>
    <n v="0"/>
    <n v="0"/>
    <n v="0"/>
    <n v="0"/>
    <n v="0"/>
    <n v="0"/>
    <n v="0"/>
    <n v="0"/>
    <n v="0"/>
    <n v="0"/>
    <n v="0"/>
    <n v="0"/>
    <n v="0"/>
    <n v="0"/>
    <n v="0"/>
    <n v="0"/>
    <n v="0"/>
    <n v="0"/>
    <n v="0"/>
    <m/>
  </r>
  <r>
    <x v="9"/>
    <x v="0"/>
    <n v="207736.63547549854"/>
    <n v="0"/>
    <n v="0"/>
    <n v="0"/>
    <n v="88765.67176786669"/>
    <n v="0"/>
    <n v="118970.96370763185"/>
    <n v="0"/>
    <n v="118970.96370763185"/>
    <n v="47588.385483052742"/>
    <m/>
    <n v="47588.385483052742"/>
    <n v="71382.578224579105"/>
    <n v="0"/>
    <n v="0"/>
    <n v="28410.11149157476"/>
    <n v="19178.273991477981"/>
    <n v="0"/>
    <n v="0"/>
    <n v="0"/>
    <n v="0"/>
    <n v="0"/>
    <n v="0"/>
    <n v="47588.385483052742"/>
    <n v="0"/>
    <n v="0"/>
    <n v="0"/>
    <n v="0"/>
    <n v="207736.63547549854"/>
    <n v="0"/>
    <n v="0"/>
    <n v="0"/>
    <n v="0"/>
    <n v="0"/>
    <n v="0"/>
    <n v="88765.67176786669"/>
    <n v="118970.96370763185"/>
    <n v="0"/>
    <n v="0"/>
    <n v="118970.96370763185"/>
    <n v="0"/>
    <n v="0.4"/>
    <n v="47588.385483052742"/>
    <n v="0"/>
    <n v="0"/>
    <n v="71382.578224579105"/>
    <n v="0"/>
    <n v="0"/>
    <n v="28410.11149157476"/>
    <n v="19178.273991477981"/>
    <n v="0"/>
    <n v="0"/>
    <n v="0"/>
    <n v="0"/>
    <n v="0"/>
    <n v="0"/>
    <n v="0"/>
    <n v="0"/>
    <n v="0"/>
    <n v="0"/>
    <n v="0"/>
    <n v="0"/>
    <m/>
  </r>
  <r>
    <x v="9"/>
    <x v="1"/>
    <n v="204095.66946154422"/>
    <n v="0"/>
    <n v="0"/>
    <n v="61130.020000000099"/>
    <n v="57343.522004896746"/>
    <n v="0"/>
    <n v="85622.127456647373"/>
    <n v="0"/>
    <n v="85622.127456647373"/>
    <n v="34248.850982658856"/>
    <n v="68979.400000000096"/>
    <n v="103228.25098265895"/>
    <n v="-17606.123526011579"/>
    <n v="0"/>
    <n v="0"/>
    <n v="20141.001875139242"/>
    <n v="41628.195175906541"/>
    <n v="41459.053931613169"/>
    <n v="0"/>
    <n v="7325.5889000122406"/>
    <n v="10650.428037108873"/>
    <n v="3566.2314850533799"/>
    <n v="21542.248422174496"/>
    <n v="81686.002560484456"/>
    <n v="7325.5889000122406"/>
    <n v="10650.428037108873"/>
    <n v="3566.2314850533799"/>
    <n v="21542.248422174496"/>
    <n v="204095.66946154422"/>
    <n v="0"/>
    <n v="0"/>
    <n v="0"/>
    <n v="0"/>
    <n v="0"/>
    <n v="61130.020000000099"/>
    <n v="57343.522004896746"/>
    <n v="85622.127456647373"/>
    <n v="0"/>
    <n v="0"/>
    <n v="85622.127456647373"/>
    <n v="0"/>
    <n v="0.4"/>
    <n v="34248.850982658951"/>
    <n v="9.4587448984384537E-11"/>
    <n v="68979.400000000096"/>
    <n v="-17606.123526011681"/>
    <n v="-1.0186340659856796E-10"/>
    <n v="0"/>
    <n v="20141.001875139242"/>
    <n v="41628.195175906541"/>
    <n v="41459.053931613169"/>
    <n v="0"/>
    <n v="7325.5889000122406"/>
    <n v="10650.428037108873"/>
    <n v="3566.2314850533799"/>
    <n v="21542.248422174496"/>
    <n v="0"/>
    <n v="7325.5889000122406"/>
    <n v="10650.428037108873"/>
    <n v="3566.2314850533799"/>
    <n v="21542.248422174496"/>
    <n v="0"/>
    <m/>
  </r>
  <r>
    <x v="9"/>
    <x v="2"/>
    <n v="214972.38131372372"/>
    <n v="0"/>
    <n v="0"/>
    <n v="25430.639999999999"/>
    <n v="0"/>
    <n v="0"/>
    <n v="189541.74131372373"/>
    <n v="0"/>
    <n v="189541.74131372373"/>
    <n v="75816.696525489606"/>
    <n v="33907.519999999997"/>
    <n v="109724.21652548961"/>
    <n v="79817.524788234121"/>
    <n v="0"/>
    <n v="0"/>
    <n v="45952.483022458167"/>
    <n v="42906.764468249326"/>
    <n v="20864.969034782105"/>
    <n v="0"/>
    <n v="3495.8291320697099"/>
    <n v="5136.9514172822528"/>
    <n v="1708.9192028861016"/>
    <n v="10341.699752238064"/>
    <n v="99382.51677325154"/>
    <n v="3495.8291320697099"/>
    <n v="5136.9514172822528"/>
    <n v="1708.9192028861016"/>
    <n v="10341.699752238064"/>
    <n v="214972.38131372372"/>
    <n v="0"/>
    <n v="0"/>
    <n v="0"/>
    <n v="0"/>
    <n v="0"/>
    <n v="25430.639999999999"/>
    <n v="0"/>
    <n v="189541.74131372373"/>
    <n v="0"/>
    <n v="0"/>
    <n v="189541.74131372373"/>
    <n v="0"/>
    <n v="0.4"/>
    <n v="75816.696525489489"/>
    <n v="-1.1641532182693481E-10"/>
    <n v="33907.519999999997"/>
    <n v="79817.524788234237"/>
    <n v="1.1641532182693481E-10"/>
    <n v="0"/>
    <n v="45952.483022458167"/>
    <n v="42906.764468249326"/>
    <n v="20864.969034782105"/>
    <n v="0"/>
    <n v="3495.8291320697099"/>
    <n v="5136.9514172822528"/>
    <n v="1708.9192028861016"/>
    <n v="10341.699752238064"/>
    <n v="0"/>
    <n v="3495.8291320697099"/>
    <n v="5136.9514172822528"/>
    <n v="1708.9192028861016"/>
    <n v="10341.699752238064"/>
    <n v="0"/>
    <m/>
  </r>
  <r>
    <x v="9"/>
    <x v="3"/>
    <n v="227454.96556883689"/>
    <n v="0"/>
    <n v="0"/>
    <n v="0"/>
    <n v="0"/>
    <n v="0"/>
    <n v="227454.96556883689"/>
    <n v="0"/>
    <n v="227454.96556883689"/>
    <n v="90981.98622753477"/>
    <m/>
    <n v="90981.98622753477"/>
    <n v="136472.97934130213"/>
    <n v="0"/>
    <n v="0"/>
    <n v="54825.764675740735"/>
    <n v="36156.221551794035"/>
    <n v="0"/>
    <n v="0"/>
    <n v="0"/>
    <n v="0"/>
    <n v="0"/>
    <n v="0"/>
    <n v="90981.98622753477"/>
    <n v="0"/>
    <n v="0"/>
    <n v="0"/>
    <n v="0"/>
    <n v="227454.96556883689"/>
    <n v="0"/>
    <n v="0"/>
    <n v="0"/>
    <n v="0"/>
    <n v="0"/>
    <n v="0"/>
    <n v="0"/>
    <n v="227454.96556883689"/>
    <n v="0"/>
    <n v="0"/>
    <n v="227454.96556883689"/>
    <n v="0"/>
    <n v="0.4"/>
    <n v="90981.98622753477"/>
    <n v="0"/>
    <n v="0"/>
    <n v="136472.97934130213"/>
    <n v="0"/>
    <n v="0"/>
    <n v="54825.764675740735"/>
    <n v="36156.221551794035"/>
    <n v="0"/>
    <n v="0"/>
    <n v="0"/>
    <n v="0"/>
    <n v="0"/>
    <n v="0"/>
    <n v="0"/>
    <n v="0"/>
    <n v="0"/>
    <n v="0"/>
    <n v="0"/>
    <n v="0"/>
    <m/>
  </r>
  <r>
    <x v="9"/>
    <x v="4"/>
    <n v="240475.94217574879"/>
    <n v="0"/>
    <n v="0"/>
    <n v="0"/>
    <n v="0"/>
    <n v="0"/>
    <n v="240475.94217574879"/>
    <n v="240475.94217574879"/>
    <n v="0"/>
    <n v="0"/>
    <m/>
    <n v="0"/>
    <n v="0"/>
    <n v="0"/>
    <n v="0"/>
    <n v="240475.94217574879"/>
    <n v="0"/>
    <n v="0"/>
    <n v="0"/>
    <n v="0"/>
    <n v="0"/>
    <n v="0"/>
    <n v="0"/>
    <n v="0"/>
    <n v="0"/>
    <n v="0"/>
    <n v="0"/>
    <n v="0"/>
    <n v="240475.94217574879"/>
    <n v="0"/>
    <n v="0"/>
    <n v="0"/>
    <n v="0"/>
    <n v="0"/>
    <n v="0"/>
    <n v="0"/>
    <n v="240475.94217574879"/>
    <n v="0"/>
    <n v="240475.94217574879"/>
    <n v="0"/>
    <n v="0"/>
    <m/>
    <n v="0"/>
    <n v="0"/>
    <n v="0"/>
    <n v="0"/>
    <n v="0"/>
    <n v="0"/>
    <n v="240475.94217574879"/>
    <n v="0"/>
    <n v="0"/>
    <n v="0"/>
    <n v="0"/>
    <n v="0"/>
    <n v="0"/>
    <n v="0"/>
    <n v="0"/>
    <n v="0"/>
    <n v="0"/>
    <n v="0"/>
    <n v="0"/>
    <n v="0"/>
    <m/>
  </r>
  <r>
    <x v="9"/>
    <x v="5"/>
    <n v="264593.82114900165"/>
    <n v="0"/>
    <n v="0"/>
    <n v="0"/>
    <n v="0"/>
    <n v="0"/>
    <n v="264593.82114900165"/>
    <n v="264593.82114900165"/>
    <n v="0"/>
    <n v="0"/>
    <m/>
    <n v="0"/>
    <n v="0"/>
    <n v="0"/>
    <n v="0"/>
    <n v="264593.82114900165"/>
    <n v="0"/>
    <n v="0"/>
    <n v="0"/>
    <n v="0"/>
    <n v="0"/>
    <n v="0"/>
    <n v="0"/>
    <n v="0"/>
    <n v="0"/>
    <n v="0"/>
    <n v="0"/>
    <n v="0"/>
    <n v="264593.82114900165"/>
    <n v="0"/>
    <n v="0"/>
    <n v="0"/>
    <n v="0"/>
    <n v="0"/>
    <n v="0"/>
    <n v="0"/>
    <n v="264593.82114900165"/>
    <n v="0"/>
    <n v="264593.82114900165"/>
    <n v="0"/>
    <n v="0"/>
    <m/>
    <n v="0"/>
    <n v="0"/>
    <n v="0"/>
    <n v="0"/>
    <n v="0"/>
    <n v="0"/>
    <n v="264593.82114900165"/>
    <n v="0"/>
    <n v="0"/>
    <n v="0"/>
    <n v="0"/>
    <n v="0"/>
    <n v="0"/>
    <n v="0"/>
    <n v="0"/>
    <n v="0"/>
    <n v="0"/>
    <n v="0"/>
    <n v="0"/>
    <n v="0"/>
    <m/>
  </r>
  <r>
    <x v="9"/>
    <x v="6"/>
    <n v="279436.07897206699"/>
    <n v="0"/>
    <n v="0"/>
    <n v="0"/>
    <n v="0"/>
    <n v="0"/>
    <n v="279436.07897206699"/>
    <n v="279436.07897206699"/>
    <n v="0"/>
    <n v="0"/>
    <m/>
    <n v="0"/>
    <n v="0"/>
    <n v="0"/>
    <n v="0"/>
    <n v="279436.07897206699"/>
    <n v="0"/>
    <n v="0"/>
    <n v="0"/>
    <n v="0"/>
    <n v="0"/>
    <n v="0"/>
    <n v="0"/>
    <n v="0"/>
    <n v="0"/>
    <n v="0"/>
    <n v="0"/>
    <n v="0"/>
    <n v="279436.07897206699"/>
    <n v="0"/>
    <n v="0"/>
    <n v="0"/>
    <n v="0"/>
    <n v="0"/>
    <n v="0"/>
    <n v="0"/>
    <n v="279436.07897206699"/>
    <n v="0"/>
    <n v="279436.07897206699"/>
    <n v="0"/>
    <n v="0"/>
    <m/>
    <n v="0"/>
    <n v="0"/>
    <n v="0"/>
    <n v="0"/>
    <n v="0"/>
    <n v="0"/>
    <n v="279436.07897206699"/>
    <n v="0"/>
    <n v="0"/>
    <n v="0"/>
    <n v="0"/>
    <n v="0"/>
    <n v="0"/>
    <n v="0"/>
    <n v="0"/>
    <n v="0"/>
    <n v="0"/>
    <n v="0"/>
    <n v="0"/>
    <n v="0"/>
    <m/>
  </r>
  <r>
    <x v="10"/>
    <x v="0"/>
    <n v="222133.14965262695"/>
    <n v="222133.14965262695"/>
    <n v="0"/>
    <n v="0"/>
    <n v="0"/>
    <n v="0"/>
    <n v="0"/>
    <n v="0"/>
    <n v="0"/>
    <n v="0"/>
    <m/>
    <n v="0"/>
    <n v="0"/>
    <n v="0"/>
    <n v="0"/>
    <n v="0"/>
    <n v="0"/>
    <n v="0"/>
    <n v="0"/>
    <n v="0"/>
    <n v="0"/>
    <n v="0"/>
    <n v="0"/>
    <n v="0"/>
    <n v="0"/>
    <n v="0"/>
    <n v="0"/>
    <n v="0"/>
    <n v="222133.14965262695"/>
    <n v="0"/>
    <n v="1"/>
    <n v="222133.14965262695"/>
    <n v="0"/>
    <n v="0"/>
    <n v="0"/>
    <n v="0"/>
    <n v="0"/>
    <n v="0"/>
    <n v="0"/>
    <n v="0"/>
    <n v="0"/>
    <m/>
    <n v="0"/>
    <n v="0"/>
    <n v="0"/>
    <n v="0"/>
    <n v="0"/>
    <n v="0"/>
    <n v="0"/>
    <n v="0"/>
    <n v="0"/>
    <n v="0"/>
    <n v="0"/>
    <n v="0"/>
    <n v="0"/>
    <n v="0"/>
    <n v="0"/>
    <n v="0"/>
    <n v="0"/>
    <n v="0"/>
    <n v="0"/>
    <n v="0"/>
    <m/>
  </r>
  <r>
    <x v="10"/>
    <x v="1"/>
    <n v="221205.17778183008"/>
    <n v="221205.17778183008"/>
    <n v="0"/>
    <n v="0"/>
    <n v="0"/>
    <n v="0"/>
    <n v="0"/>
    <n v="0"/>
    <n v="0"/>
    <n v="0"/>
    <m/>
    <n v="0"/>
    <n v="0"/>
    <n v="0"/>
    <n v="0"/>
    <n v="0"/>
    <n v="0"/>
    <n v="0"/>
    <n v="0"/>
    <n v="0"/>
    <n v="0"/>
    <n v="0"/>
    <n v="0"/>
    <n v="0"/>
    <n v="0"/>
    <n v="0"/>
    <n v="0"/>
    <n v="0"/>
    <n v="221205.17778183008"/>
    <n v="0"/>
    <n v="1"/>
    <n v="221205.17778183008"/>
    <n v="0"/>
    <n v="0"/>
    <n v="0"/>
    <n v="0"/>
    <n v="0"/>
    <n v="0"/>
    <n v="0"/>
    <n v="0"/>
    <n v="0"/>
    <m/>
    <n v="0"/>
    <n v="0"/>
    <n v="0"/>
    <n v="0"/>
    <n v="0"/>
    <n v="0"/>
    <n v="0"/>
    <n v="0"/>
    <n v="0"/>
    <n v="0"/>
    <n v="0"/>
    <n v="0"/>
    <n v="0"/>
    <n v="0"/>
    <n v="0"/>
    <n v="0"/>
    <n v="0"/>
    <n v="0"/>
    <n v="0"/>
    <n v="0"/>
    <m/>
  </r>
  <r>
    <x v="10"/>
    <x v="2"/>
    <n v="237804.35892156666"/>
    <n v="237804.35892156666"/>
    <n v="0"/>
    <n v="0"/>
    <n v="0"/>
    <n v="0"/>
    <n v="0"/>
    <n v="0"/>
    <n v="0"/>
    <n v="0"/>
    <m/>
    <n v="0"/>
    <n v="0"/>
    <n v="0"/>
    <n v="0"/>
    <n v="0"/>
    <n v="0"/>
    <n v="0"/>
    <n v="0"/>
    <n v="0"/>
    <n v="0"/>
    <n v="0"/>
    <n v="0"/>
    <n v="0"/>
    <n v="0"/>
    <n v="0"/>
    <n v="0"/>
    <n v="0"/>
    <n v="237804.35892156666"/>
    <n v="0"/>
    <n v="1"/>
    <n v="237804.35892156666"/>
    <n v="0"/>
    <n v="0"/>
    <n v="0"/>
    <n v="0"/>
    <n v="0"/>
    <n v="0"/>
    <n v="0"/>
    <n v="0"/>
    <n v="0"/>
    <m/>
    <n v="0"/>
    <n v="0"/>
    <n v="0"/>
    <n v="0"/>
    <n v="0"/>
    <n v="0"/>
    <n v="0"/>
    <n v="0"/>
    <n v="0"/>
    <n v="0"/>
    <n v="0"/>
    <n v="0"/>
    <n v="0"/>
    <n v="0"/>
    <n v="0"/>
    <n v="0"/>
    <n v="0"/>
    <n v="0"/>
    <n v="0"/>
    <n v="0"/>
    <m/>
  </r>
  <r>
    <x v="10"/>
    <x v="3"/>
    <n v="248412.73497489799"/>
    <n v="248412.73497489799"/>
    <n v="0"/>
    <n v="0"/>
    <n v="0"/>
    <n v="0"/>
    <n v="0"/>
    <n v="0"/>
    <n v="0"/>
    <n v="0"/>
    <m/>
    <n v="0"/>
    <n v="0"/>
    <n v="0"/>
    <n v="0"/>
    <n v="0"/>
    <n v="0"/>
    <n v="0"/>
    <n v="0"/>
    <n v="0"/>
    <n v="0"/>
    <n v="0"/>
    <n v="0"/>
    <n v="0"/>
    <n v="0"/>
    <n v="0"/>
    <n v="0"/>
    <n v="0"/>
    <n v="248412.73497489799"/>
    <n v="0"/>
    <n v="1"/>
    <n v="248412.73497489799"/>
    <n v="0"/>
    <n v="0"/>
    <n v="0"/>
    <n v="0"/>
    <n v="0"/>
    <n v="0"/>
    <n v="0"/>
    <n v="0"/>
    <n v="0"/>
    <m/>
    <n v="0"/>
    <n v="0"/>
    <n v="0"/>
    <n v="0"/>
    <n v="0"/>
    <n v="0"/>
    <n v="0"/>
    <n v="0"/>
    <n v="0"/>
    <n v="0"/>
    <n v="0"/>
    <n v="0"/>
    <n v="0"/>
    <n v="0"/>
    <n v="0"/>
    <n v="0"/>
    <n v="0"/>
    <n v="0"/>
    <n v="0"/>
    <n v="0"/>
    <m/>
  </r>
  <r>
    <x v="10"/>
    <x v="4"/>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0"/>
    <x v="5"/>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0"/>
    <x v="6"/>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1"/>
    <x v="0"/>
    <n v="178871.26282889437"/>
    <n v="178871.26282889437"/>
    <n v="0"/>
    <n v="0"/>
    <n v="0"/>
    <n v="0"/>
    <n v="0"/>
    <n v="0"/>
    <n v="0"/>
    <n v="0"/>
    <m/>
    <n v="0"/>
    <n v="0"/>
    <n v="0"/>
    <n v="0"/>
    <n v="0"/>
    <n v="0"/>
    <n v="0"/>
    <n v="0"/>
    <n v="0"/>
    <n v="0"/>
    <n v="0"/>
    <n v="0"/>
    <n v="0"/>
    <n v="0"/>
    <n v="0"/>
    <n v="0"/>
    <n v="0"/>
    <n v="178871.26282889437"/>
    <n v="0"/>
    <n v="1"/>
    <n v="178871.26282889437"/>
    <n v="0"/>
    <n v="0"/>
    <n v="0"/>
    <n v="0"/>
    <n v="0"/>
    <n v="0"/>
    <n v="0"/>
    <n v="0"/>
    <n v="0"/>
    <m/>
    <n v="0"/>
    <n v="0"/>
    <n v="0"/>
    <n v="0"/>
    <n v="0"/>
    <n v="0"/>
    <n v="0"/>
    <n v="0"/>
    <n v="0"/>
    <n v="0"/>
    <n v="0"/>
    <n v="0"/>
    <n v="0"/>
    <n v="0"/>
    <n v="0"/>
    <n v="0"/>
    <n v="0"/>
    <n v="0"/>
    <n v="0"/>
    <n v="0"/>
    <m/>
  </r>
  <r>
    <x v="11"/>
    <x v="1"/>
    <n v="197231.27294387689"/>
    <n v="197231.27294387689"/>
    <n v="0"/>
    <n v="0"/>
    <n v="0"/>
    <n v="0"/>
    <n v="0"/>
    <n v="0"/>
    <n v="0"/>
    <n v="0"/>
    <m/>
    <n v="0"/>
    <n v="0"/>
    <n v="0"/>
    <n v="0"/>
    <n v="0"/>
    <n v="0"/>
    <n v="0"/>
    <n v="0"/>
    <n v="0"/>
    <n v="0"/>
    <n v="0"/>
    <n v="0"/>
    <n v="0"/>
    <n v="0"/>
    <n v="0"/>
    <n v="0"/>
    <n v="0"/>
    <n v="197231.27294387689"/>
    <n v="0"/>
    <n v="1"/>
    <n v="197231.27294387689"/>
    <n v="0"/>
    <n v="0"/>
    <n v="0"/>
    <n v="0"/>
    <n v="0"/>
    <n v="0"/>
    <n v="0"/>
    <n v="0"/>
    <n v="0"/>
    <m/>
    <n v="0"/>
    <n v="0"/>
    <n v="0"/>
    <n v="0"/>
    <n v="0"/>
    <n v="0"/>
    <n v="0"/>
    <n v="0"/>
    <n v="0"/>
    <n v="0"/>
    <n v="0"/>
    <n v="0"/>
    <n v="0"/>
    <n v="0"/>
    <n v="0"/>
    <n v="0"/>
    <n v="0"/>
    <n v="0"/>
    <n v="0"/>
    <n v="0"/>
    <m/>
  </r>
  <r>
    <x v="11"/>
    <x v="2"/>
    <n v="250530.94462744892"/>
    <n v="250530.94462744892"/>
    <n v="0"/>
    <n v="0"/>
    <n v="0"/>
    <n v="0"/>
    <n v="0"/>
    <n v="0"/>
    <n v="0"/>
    <n v="0"/>
    <m/>
    <n v="0"/>
    <n v="0"/>
    <n v="0"/>
    <n v="0"/>
    <n v="0"/>
    <n v="0"/>
    <n v="0"/>
    <n v="0"/>
    <n v="0"/>
    <n v="0"/>
    <n v="0"/>
    <n v="0"/>
    <n v="0"/>
    <n v="0"/>
    <n v="0"/>
    <n v="0"/>
    <n v="0"/>
    <n v="250530.94462744892"/>
    <n v="0"/>
    <n v="1"/>
    <n v="250530.94462744892"/>
    <n v="0"/>
    <n v="0"/>
    <n v="0"/>
    <n v="0"/>
    <n v="0"/>
    <n v="0"/>
    <n v="0"/>
    <n v="0"/>
    <n v="0"/>
    <m/>
    <n v="0"/>
    <n v="0"/>
    <n v="0"/>
    <n v="0"/>
    <n v="0"/>
    <n v="0"/>
    <n v="0"/>
    <n v="0"/>
    <n v="0"/>
    <n v="0"/>
    <n v="0"/>
    <n v="0"/>
    <n v="0"/>
    <n v="0"/>
    <n v="0"/>
    <n v="0"/>
    <n v="0"/>
    <n v="0"/>
    <n v="0"/>
    <n v="0"/>
    <m/>
  </r>
  <r>
    <x v="11"/>
    <x v="3"/>
    <n v="194105.97989957198"/>
    <n v="194105.97989957198"/>
    <n v="0"/>
    <n v="0"/>
    <n v="0"/>
    <n v="0"/>
    <n v="0"/>
    <n v="0"/>
    <n v="0"/>
    <n v="0"/>
    <m/>
    <n v="0"/>
    <n v="0"/>
    <n v="0"/>
    <n v="0"/>
    <n v="0"/>
    <n v="0"/>
    <n v="0"/>
    <n v="0"/>
    <n v="0"/>
    <n v="0"/>
    <n v="0"/>
    <n v="0"/>
    <n v="0"/>
    <n v="0"/>
    <n v="0"/>
    <n v="0"/>
    <n v="0"/>
    <n v="241663.32946840432"/>
    <n v="47557.349568832346"/>
    <n v="1"/>
    <n v="241663.32946840432"/>
    <n v="47557.349568832346"/>
    <n v="0"/>
    <n v="0"/>
    <n v="0"/>
    <n v="0"/>
    <n v="0"/>
    <n v="0"/>
    <n v="0"/>
    <n v="0"/>
    <m/>
    <n v="0"/>
    <n v="0"/>
    <n v="0"/>
    <n v="0"/>
    <n v="0"/>
    <n v="0"/>
    <n v="0"/>
    <n v="0"/>
    <n v="0"/>
    <n v="0"/>
    <n v="0"/>
    <n v="0"/>
    <n v="0"/>
    <n v="0"/>
    <n v="0"/>
    <n v="0"/>
    <n v="0"/>
    <n v="0"/>
    <n v="0"/>
    <n v="0"/>
    <s v="$112.16 price attributed to employee in 2018; however, standard 2018 price for cost center 506035/activity MGRK is $139.64."/>
  </r>
  <r>
    <x v="11"/>
    <x v="4"/>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1"/>
    <x v="5"/>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1"/>
    <x v="6"/>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2"/>
    <x v="0"/>
    <n v="202871.48181513732"/>
    <n v="202871.48181513732"/>
    <n v="0"/>
    <n v="0"/>
    <n v="0"/>
    <n v="0"/>
    <n v="0"/>
    <n v="0"/>
    <n v="0"/>
    <n v="0"/>
    <m/>
    <n v="0"/>
    <n v="0"/>
    <n v="0"/>
    <n v="0"/>
    <n v="0"/>
    <n v="0"/>
    <n v="0"/>
    <n v="0"/>
    <n v="0"/>
    <n v="0"/>
    <n v="0"/>
    <n v="0"/>
    <n v="0"/>
    <n v="0"/>
    <n v="0"/>
    <n v="0"/>
    <n v="0"/>
    <n v="202871.48181513732"/>
    <n v="0"/>
    <n v="1"/>
    <n v="202871.48181513732"/>
    <n v="0"/>
    <n v="0"/>
    <n v="0"/>
    <n v="0"/>
    <n v="0"/>
    <n v="0"/>
    <n v="0"/>
    <n v="0"/>
    <n v="0"/>
    <m/>
    <n v="0"/>
    <n v="0"/>
    <n v="0"/>
    <n v="0"/>
    <n v="0"/>
    <n v="0"/>
    <n v="0"/>
    <n v="0"/>
    <n v="0"/>
    <n v="0"/>
    <n v="0"/>
    <n v="0"/>
    <n v="0"/>
    <n v="0"/>
    <n v="0"/>
    <n v="0"/>
    <n v="0"/>
    <n v="0"/>
    <n v="0"/>
    <n v="0"/>
    <m/>
  </r>
  <r>
    <x v="12"/>
    <x v="1"/>
    <n v="211509.21770062495"/>
    <n v="211509.21770062495"/>
    <n v="0"/>
    <n v="0"/>
    <n v="0"/>
    <n v="0"/>
    <n v="0"/>
    <n v="0"/>
    <n v="0"/>
    <n v="0"/>
    <m/>
    <n v="0"/>
    <n v="0"/>
    <n v="0"/>
    <n v="0"/>
    <n v="0"/>
    <n v="0"/>
    <n v="0"/>
    <n v="0"/>
    <n v="0"/>
    <n v="0"/>
    <n v="0"/>
    <n v="0"/>
    <n v="0"/>
    <n v="0"/>
    <n v="0"/>
    <n v="0"/>
    <n v="0"/>
    <n v="211509.21770062495"/>
    <n v="0"/>
    <n v="1"/>
    <n v="211509.21770062495"/>
    <n v="0"/>
    <n v="0"/>
    <n v="0"/>
    <n v="0"/>
    <n v="0"/>
    <n v="0"/>
    <n v="0"/>
    <n v="0"/>
    <n v="0"/>
    <m/>
    <n v="0"/>
    <n v="0"/>
    <n v="0"/>
    <n v="0"/>
    <n v="0"/>
    <n v="0"/>
    <n v="0"/>
    <n v="0"/>
    <n v="0"/>
    <n v="0"/>
    <n v="0"/>
    <n v="0"/>
    <n v="0"/>
    <n v="0"/>
    <n v="0"/>
    <n v="0"/>
    <n v="0"/>
    <n v="0"/>
    <n v="0"/>
    <n v="0"/>
    <m/>
  </r>
  <r>
    <x v="12"/>
    <x v="2"/>
    <n v="218559.27809803741"/>
    <n v="218559.27809803741"/>
    <n v="0"/>
    <n v="0"/>
    <n v="0"/>
    <n v="0"/>
    <n v="0"/>
    <n v="0"/>
    <n v="0"/>
    <n v="0"/>
    <m/>
    <n v="0"/>
    <n v="0"/>
    <n v="0"/>
    <n v="0"/>
    <n v="0"/>
    <n v="0"/>
    <n v="0"/>
    <n v="0"/>
    <n v="0"/>
    <n v="0"/>
    <n v="0"/>
    <n v="0"/>
    <n v="0"/>
    <n v="0"/>
    <n v="0"/>
    <n v="0"/>
    <n v="0"/>
    <n v="218559.27809803741"/>
    <n v="0"/>
    <n v="1"/>
    <n v="218559.27809803741"/>
    <n v="0"/>
    <n v="0"/>
    <n v="0"/>
    <n v="0"/>
    <n v="0"/>
    <n v="0"/>
    <n v="0"/>
    <n v="0"/>
    <n v="0"/>
    <m/>
    <n v="0"/>
    <n v="0"/>
    <n v="0"/>
    <n v="0"/>
    <n v="0"/>
    <n v="0"/>
    <n v="0"/>
    <n v="0"/>
    <n v="0"/>
    <n v="0"/>
    <n v="0"/>
    <n v="0"/>
    <n v="0"/>
    <n v="0"/>
    <n v="0"/>
    <n v="0"/>
    <n v="0"/>
    <n v="0"/>
    <n v="0"/>
    <n v="0"/>
    <m/>
  </r>
  <r>
    <x v="12"/>
    <x v="3"/>
    <n v="226139.69680346886"/>
    <n v="226139.69680346886"/>
    <n v="0"/>
    <n v="0"/>
    <n v="0"/>
    <n v="0"/>
    <n v="0"/>
    <n v="0"/>
    <n v="0"/>
    <n v="0"/>
    <m/>
    <n v="0"/>
    <n v="0"/>
    <n v="0"/>
    <n v="0"/>
    <n v="0"/>
    <n v="0"/>
    <n v="0"/>
    <n v="0"/>
    <n v="0"/>
    <n v="0"/>
    <n v="0"/>
    <n v="0"/>
    <n v="0"/>
    <n v="0"/>
    <n v="0"/>
    <n v="0"/>
    <n v="0"/>
    <n v="226139.69680346886"/>
    <n v="0"/>
    <n v="1"/>
    <n v="226139.69680346886"/>
    <n v="0"/>
    <n v="0"/>
    <n v="0"/>
    <n v="0"/>
    <n v="0"/>
    <n v="0"/>
    <n v="0"/>
    <n v="0"/>
    <n v="0"/>
    <m/>
    <n v="0"/>
    <n v="0"/>
    <n v="0"/>
    <n v="0"/>
    <n v="0"/>
    <n v="0"/>
    <n v="0"/>
    <n v="0"/>
    <n v="0"/>
    <n v="0"/>
    <n v="0"/>
    <n v="0"/>
    <n v="0"/>
    <n v="0"/>
    <n v="0"/>
    <n v="0"/>
    <n v="0"/>
    <n v="0"/>
    <n v="0"/>
    <n v="0"/>
    <m/>
  </r>
  <r>
    <x v="12"/>
    <x v="4"/>
    <n v="236827.15175624844"/>
    <n v="236827.15175624844"/>
    <n v="0"/>
    <n v="0"/>
    <n v="0"/>
    <n v="0"/>
    <n v="0"/>
    <n v="0"/>
    <n v="0"/>
    <n v="0"/>
    <m/>
    <n v="0"/>
    <n v="0"/>
    <n v="0"/>
    <n v="0"/>
    <n v="0"/>
    <n v="0"/>
    <n v="0"/>
    <n v="0"/>
    <n v="0"/>
    <n v="0"/>
    <n v="0"/>
    <n v="0"/>
    <n v="0"/>
    <n v="0"/>
    <n v="0"/>
    <n v="0"/>
    <n v="0"/>
    <n v="236827.15175624844"/>
    <n v="0"/>
    <n v="1"/>
    <n v="236827.15175624844"/>
    <n v="0"/>
    <n v="0"/>
    <n v="0"/>
    <n v="0"/>
    <n v="0"/>
    <n v="0"/>
    <n v="0"/>
    <n v="0"/>
    <n v="0"/>
    <m/>
    <n v="0"/>
    <n v="0"/>
    <n v="0"/>
    <n v="0"/>
    <n v="0"/>
    <n v="0"/>
    <n v="0"/>
    <n v="0"/>
    <n v="0"/>
    <n v="0"/>
    <n v="0"/>
    <n v="0"/>
    <n v="0"/>
    <n v="0"/>
    <n v="0"/>
    <n v="0"/>
    <n v="0"/>
    <n v="0"/>
    <n v="0"/>
    <n v="0"/>
    <m/>
  </r>
  <r>
    <x v="12"/>
    <x v="5"/>
    <n v="261802.0926726347"/>
    <n v="261802.0926726347"/>
    <n v="0"/>
    <n v="0"/>
    <n v="0"/>
    <n v="0"/>
    <n v="0"/>
    <n v="0"/>
    <n v="0"/>
    <n v="0"/>
    <m/>
    <n v="0"/>
    <n v="0"/>
    <n v="0"/>
    <n v="0"/>
    <n v="0"/>
    <n v="0"/>
    <n v="0"/>
    <n v="0"/>
    <n v="0"/>
    <n v="0"/>
    <n v="0"/>
    <n v="0"/>
    <n v="0"/>
    <n v="0"/>
    <n v="0"/>
    <n v="0"/>
    <n v="0"/>
    <n v="261802.0926726347"/>
    <n v="0"/>
    <n v="1"/>
    <n v="261802.0926726347"/>
    <n v="0"/>
    <n v="0"/>
    <n v="0"/>
    <n v="0"/>
    <n v="0"/>
    <n v="0"/>
    <n v="0"/>
    <n v="0"/>
    <n v="0"/>
    <m/>
    <n v="0"/>
    <n v="0"/>
    <n v="0"/>
    <n v="0"/>
    <n v="0"/>
    <n v="0"/>
    <n v="0"/>
    <n v="0"/>
    <n v="0"/>
    <n v="0"/>
    <n v="0"/>
    <n v="0"/>
    <n v="0"/>
    <n v="0"/>
    <n v="0"/>
    <n v="0"/>
    <n v="0"/>
    <n v="0"/>
    <n v="0"/>
    <n v="0"/>
    <m/>
  </r>
  <r>
    <x v="12"/>
    <x v="6"/>
    <n v="275193.83783240226"/>
    <n v="275193.83783240226"/>
    <n v="0"/>
    <n v="0"/>
    <n v="0"/>
    <n v="0"/>
    <n v="0"/>
    <n v="0"/>
    <n v="0"/>
    <n v="0"/>
    <m/>
    <n v="0"/>
    <n v="0"/>
    <n v="0"/>
    <n v="0"/>
    <n v="0"/>
    <n v="0"/>
    <n v="0"/>
    <n v="0"/>
    <n v="0"/>
    <n v="0"/>
    <n v="0"/>
    <n v="0"/>
    <n v="0"/>
    <n v="0"/>
    <n v="0"/>
    <n v="0"/>
    <n v="0"/>
    <n v="275193.83783240226"/>
    <n v="0"/>
    <n v="1"/>
    <n v="275193.83783240226"/>
    <n v="0"/>
    <n v="0"/>
    <n v="0"/>
    <n v="0"/>
    <n v="0"/>
    <n v="0"/>
    <n v="0"/>
    <n v="0"/>
    <n v="0"/>
    <m/>
    <n v="0"/>
    <n v="0"/>
    <n v="0"/>
    <n v="0"/>
    <n v="0"/>
    <n v="0"/>
    <n v="0"/>
    <n v="0"/>
    <n v="0"/>
    <n v="0"/>
    <n v="0"/>
    <n v="0"/>
    <n v="0"/>
    <n v="0"/>
    <n v="0"/>
    <n v="0"/>
    <n v="0"/>
    <n v="0"/>
    <n v="0"/>
    <n v="0"/>
    <m/>
  </r>
  <r>
    <x v="13"/>
    <x v="0"/>
    <n v="157837.15982889393"/>
    <n v="0"/>
    <n v="0"/>
    <n v="0"/>
    <n v="0"/>
    <n v="0"/>
    <n v="157837.15982889393"/>
    <n v="0"/>
    <n v="157837.15982889393"/>
    <n v="15783.715982889393"/>
    <m/>
    <n v="15783.715982889393"/>
    <n v="142053.44384600455"/>
    <n v="0"/>
    <n v="0"/>
    <n v="0"/>
    <n v="6834.3490205911075"/>
    <n v="8949.3669622982852"/>
    <n v="0"/>
    <n v="0"/>
    <n v="0"/>
    <n v="0"/>
    <n v="0"/>
    <n v="15783.715982889393"/>
    <n v="0"/>
    <n v="0"/>
    <n v="0"/>
    <n v="0"/>
    <n v="157837.15982889393"/>
    <n v="0"/>
    <n v="0"/>
    <n v="0"/>
    <n v="0"/>
    <n v="0"/>
    <n v="0"/>
    <n v="0"/>
    <n v="157837.15982889393"/>
    <n v="0"/>
    <n v="0"/>
    <n v="157837.15982889393"/>
    <n v="0"/>
    <n v="0.1"/>
    <n v="15783.715982889393"/>
    <n v="0"/>
    <n v="0"/>
    <n v="142053.44384600455"/>
    <n v="0"/>
    <n v="0"/>
    <n v="0"/>
    <n v="6834.3490205911075"/>
    <n v="8949.3669622982852"/>
    <n v="0"/>
    <n v="0"/>
    <n v="0"/>
    <n v="0"/>
    <n v="0"/>
    <n v="0"/>
    <n v="0"/>
    <n v="0"/>
    <n v="0"/>
    <n v="0"/>
    <n v="0"/>
    <m/>
  </r>
  <r>
    <x v="13"/>
    <x v="1"/>
    <n v="154328.794708456"/>
    <n v="0"/>
    <n v="0"/>
    <n v="0"/>
    <n v="0"/>
    <n v="0"/>
    <n v="154328.794708456"/>
    <n v="0"/>
    <n v="154328.794708456"/>
    <n v="15432.879470845601"/>
    <n v="71584.280000000101"/>
    <n v="87017.159470845698"/>
    <n v="67311.635237610302"/>
    <n v="0"/>
    <n v="0"/>
    <n v="0"/>
    <n v="37678.430050876188"/>
    <n v="49338.72941996951"/>
    <n v="0"/>
    <n v="0"/>
    <n v="0"/>
    <n v="0"/>
    <n v="0"/>
    <n v="87017.159470845698"/>
    <n v="0"/>
    <n v="0"/>
    <n v="0"/>
    <n v="0"/>
    <n v="154328.794708456"/>
    <n v="0"/>
    <n v="0"/>
    <n v="0"/>
    <n v="0"/>
    <n v="0"/>
    <n v="0"/>
    <n v="0"/>
    <n v="154328.794708456"/>
    <n v="0"/>
    <n v="0"/>
    <n v="154328.794708456"/>
    <n v="0"/>
    <n v="0.1"/>
    <n v="15432.879470845601"/>
    <n v="0"/>
    <n v="71584.280000000101"/>
    <n v="67311.635237610302"/>
    <n v="0"/>
    <n v="0"/>
    <n v="0"/>
    <n v="37678.430050876188"/>
    <n v="49338.72941996951"/>
    <n v="0"/>
    <n v="0"/>
    <n v="0"/>
    <n v="0"/>
    <n v="0"/>
    <n v="0"/>
    <n v="0"/>
    <n v="0"/>
    <n v="0"/>
    <n v="0"/>
    <n v="0"/>
    <m/>
  </r>
  <r>
    <x v="13"/>
    <x v="2"/>
    <n v="164980.00738235158"/>
    <n v="0"/>
    <n v="0"/>
    <n v="0"/>
    <n v="0"/>
    <n v="0"/>
    <n v="164980.00738235158"/>
    <n v="0"/>
    <n v="164980.00738235158"/>
    <n v="16498.000738235158"/>
    <n v="87346.709999999992"/>
    <n v="103844.71073823515"/>
    <n v="61135.296644116432"/>
    <n v="0"/>
    <n v="0"/>
    <n v="0"/>
    <n v="44964.75974965583"/>
    <n v="58879.95098857933"/>
    <n v="0"/>
    <n v="0"/>
    <n v="0"/>
    <n v="0"/>
    <n v="0"/>
    <n v="103844.71073823515"/>
    <n v="0"/>
    <n v="0"/>
    <n v="0"/>
    <n v="0"/>
    <n v="164980.00738235158"/>
    <n v="0"/>
    <n v="0"/>
    <n v="0"/>
    <n v="0"/>
    <n v="0"/>
    <n v="0"/>
    <n v="0"/>
    <n v="164980.00738235158"/>
    <n v="0"/>
    <n v="0"/>
    <n v="164980.00738235158"/>
    <n v="0"/>
    <n v="0.1"/>
    <n v="16498.000738235158"/>
    <n v="0"/>
    <n v="87346.709999999992"/>
    <n v="61135.296644116432"/>
    <n v="0"/>
    <n v="0"/>
    <n v="0"/>
    <n v="44964.75974965583"/>
    <n v="58879.95098857933"/>
    <n v="0"/>
    <n v="0"/>
    <n v="0"/>
    <n v="0"/>
    <n v="0"/>
    <n v="0"/>
    <n v="0"/>
    <n v="0"/>
    <n v="0"/>
    <n v="0"/>
    <n v="0"/>
    <m/>
  </r>
  <r>
    <x v="13"/>
    <x v="3"/>
    <n v="175813.36036017758"/>
    <n v="0"/>
    <n v="0"/>
    <n v="0"/>
    <n v="0"/>
    <n v="0"/>
    <n v="175813.36036017758"/>
    <n v="0"/>
    <n v="175813.36036017758"/>
    <n v="17581.336036017758"/>
    <m/>
    <n v="17581.336036017758"/>
    <n v="158232.02432415984"/>
    <n v="0"/>
    <n v="0"/>
    <n v="0"/>
    <n v="7612.71850359569"/>
    <n v="9968.6175324220676"/>
    <n v="0"/>
    <n v="0"/>
    <n v="0"/>
    <n v="0"/>
    <n v="0"/>
    <n v="17581.336036017758"/>
    <n v="0"/>
    <n v="0"/>
    <n v="0"/>
    <n v="0"/>
    <n v="175813.36036017758"/>
    <n v="0"/>
    <n v="0"/>
    <n v="0"/>
    <n v="0"/>
    <n v="0"/>
    <n v="0"/>
    <n v="0"/>
    <n v="175813.36036017758"/>
    <n v="0"/>
    <n v="0"/>
    <n v="175813.36036017758"/>
    <n v="0"/>
    <n v="0.1"/>
    <n v="17581.336036017758"/>
    <n v="0"/>
    <n v="0"/>
    <n v="158232.02432415984"/>
    <n v="0"/>
    <n v="0"/>
    <n v="0"/>
    <n v="7612.71850359569"/>
    <n v="9968.6175324220676"/>
    <n v="0"/>
    <n v="0"/>
    <n v="0"/>
    <n v="0"/>
    <n v="0"/>
    <n v="0"/>
    <n v="0"/>
    <n v="0"/>
    <n v="0"/>
    <n v="0"/>
    <n v="0"/>
    <m/>
  </r>
  <r>
    <x v="13"/>
    <x v="4"/>
    <n v="164436.52673540683"/>
    <n v="0"/>
    <n v="0"/>
    <n v="0"/>
    <n v="0"/>
    <n v="0"/>
    <n v="164436.52673540683"/>
    <n v="0"/>
    <n v="164436.52673540683"/>
    <n v="16443.652673540684"/>
    <m/>
    <n v="16443.652673540684"/>
    <n v="147992.87406186614"/>
    <n v="0"/>
    <n v="0"/>
    <n v="0"/>
    <n v="7120.1016076431169"/>
    <n v="9323.5510658975672"/>
    <n v="0"/>
    <n v="0"/>
    <n v="0"/>
    <n v="0"/>
    <n v="0"/>
    <n v="16443.652673540684"/>
    <n v="0"/>
    <n v="0"/>
    <n v="0"/>
    <n v="0"/>
    <n v="164436.52673540683"/>
    <n v="0"/>
    <n v="0"/>
    <n v="0"/>
    <n v="0"/>
    <n v="0"/>
    <n v="0"/>
    <n v="0"/>
    <n v="164436.52673540683"/>
    <n v="0"/>
    <n v="0"/>
    <n v="164436.52673540683"/>
    <n v="0"/>
    <n v="0.1"/>
    <n v="16443.652673540684"/>
    <n v="0"/>
    <n v="0"/>
    <n v="147992.87406186614"/>
    <n v="0"/>
    <n v="0"/>
    <n v="0"/>
    <n v="7120.1016076431169"/>
    <n v="9323.5510658975672"/>
    <n v="0"/>
    <n v="0"/>
    <n v="0"/>
    <n v="0"/>
    <n v="0"/>
    <n v="0"/>
    <n v="0"/>
    <n v="0"/>
    <n v="0"/>
    <n v="0"/>
    <n v="0"/>
    <m/>
  </r>
  <r>
    <x v="13"/>
    <x v="5"/>
    <n v="185477.61476010844"/>
    <n v="0"/>
    <n v="0"/>
    <n v="0"/>
    <n v="0"/>
    <n v="0"/>
    <n v="185477.61476010844"/>
    <n v="0"/>
    <n v="185477.61476010844"/>
    <n v="18547.761476010844"/>
    <m/>
    <n v="18547.761476010844"/>
    <n v="166929.8532840976"/>
    <n v="0"/>
    <n v="0"/>
    <n v="0"/>
    <n v="8031.1807191126964"/>
    <n v="10516.580756898147"/>
    <n v="0"/>
    <n v="0"/>
    <n v="0"/>
    <n v="0"/>
    <n v="0"/>
    <n v="18547.761476010844"/>
    <n v="0"/>
    <n v="0"/>
    <n v="0"/>
    <n v="0"/>
    <n v="185477.61476010844"/>
    <n v="0"/>
    <n v="0"/>
    <n v="0"/>
    <n v="0"/>
    <n v="0"/>
    <n v="0"/>
    <n v="0"/>
    <n v="185477.61476010844"/>
    <n v="0"/>
    <n v="0"/>
    <n v="185477.61476010844"/>
    <n v="0"/>
    <n v="0.1"/>
    <n v="18547.761476010844"/>
    <n v="0"/>
    <n v="0"/>
    <n v="166929.8532840976"/>
    <n v="0"/>
    <n v="0"/>
    <n v="0"/>
    <n v="8031.1807191126964"/>
    <n v="10516.580756898147"/>
    <n v="0"/>
    <n v="0"/>
    <n v="0"/>
    <n v="0"/>
    <n v="0"/>
    <n v="0"/>
    <n v="0"/>
    <n v="0"/>
    <n v="0"/>
    <n v="0"/>
    <n v="0"/>
    <m/>
  </r>
  <r>
    <x v="13"/>
    <x v="6"/>
    <n v="188779.7307150838"/>
    <n v="0"/>
    <n v="0"/>
    <n v="0"/>
    <n v="0"/>
    <n v="0"/>
    <n v="188779.7307150838"/>
    <n v="0"/>
    <n v="188779.7307150838"/>
    <n v="18877.973071508382"/>
    <m/>
    <n v="18877.973071508382"/>
    <n v="169901.75764357543"/>
    <n v="0"/>
    <n v="0"/>
    <n v="0"/>
    <n v="8174.1623399631308"/>
    <n v="10703.810731545253"/>
    <n v="0"/>
    <n v="0"/>
    <n v="0"/>
    <n v="0"/>
    <n v="0"/>
    <n v="18877.973071508382"/>
    <n v="0"/>
    <n v="0"/>
    <n v="0"/>
    <n v="0"/>
    <n v="188779.7307150838"/>
    <n v="0"/>
    <n v="0"/>
    <n v="0"/>
    <n v="0"/>
    <n v="0"/>
    <n v="0"/>
    <n v="0"/>
    <n v="188779.7307150838"/>
    <n v="0"/>
    <n v="0"/>
    <n v="188779.7307150838"/>
    <n v="0"/>
    <n v="0.1"/>
    <n v="18877.973071508382"/>
    <n v="0"/>
    <n v="0"/>
    <n v="169901.75764357543"/>
    <n v="0"/>
    <n v="0"/>
    <n v="0"/>
    <n v="8174.1623399631308"/>
    <n v="10703.810731545253"/>
    <n v="0"/>
    <n v="0"/>
    <n v="0"/>
    <n v="0"/>
    <n v="0"/>
    <n v="0"/>
    <n v="0"/>
    <n v="0"/>
    <n v="0"/>
    <n v="0"/>
    <n v="0"/>
    <m/>
  </r>
  <r>
    <x v="14"/>
    <x v="0"/>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4"/>
    <x v="1"/>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4"/>
    <x v="2"/>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4"/>
    <x v="3"/>
    <n v="174304.86810246346"/>
    <n v="174304.86810246346"/>
    <n v="0"/>
    <n v="0"/>
    <n v="0"/>
    <n v="0"/>
    <n v="0"/>
    <n v="0"/>
    <n v="0"/>
    <n v="0"/>
    <m/>
    <n v="0"/>
    <n v="0"/>
    <n v="0"/>
    <n v="0"/>
    <n v="0"/>
    <n v="0"/>
    <n v="0"/>
    <n v="0"/>
    <n v="0"/>
    <n v="0"/>
    <n v="0"/>
    <n v="0"/>
    <n v="0"/>
    <n v="0"/>
    <n v="0"/>
    <n v="0"/>
    <n v="0"/>
    <n v="174304.86810246346"/>
    <n v="0"/>
    <n v="1"/>
    <n v="174304.86810246346"/>
    <n v="0"/>
    <n v="0"/>
    <n v="0"/>
    <n v="0"/>
    <n v="0"/>
    <n v="0"/>
    <n v="0"/>
    <n v="0"/>
    <n v="0"/>
    <m/>
    <n v="0"/>
    <n v="0"/>
    <n v="0"/>
    <n v="0"/>
    <n v="0"/>
    <n v="0"/>
    <n v="0"/>
    <n v="0"/>
    <n v="0"/>
    <n v="0"/>
    <n v="0"/>
    <n v="0"/>
    <n v="0"/>
    <n v="0"/>
    <n v="0"/>
    <n v="0"/>
    <n v="0"/>
    <n v="0"/>
    <n v="0"/>
    <n v="0"/>
    <m/>
  </r>
  <r>
    <x v="14"/>
    <x v="4"/>
    <n v="220734.60910420687"/>
    <n v="220734.60910420687"/>
    <n v="0"/>
    <n v="0"/>
    <n v="0"/>
    <n v="0"/>
    <n v="0"/>
    <n v="0"/>
    <n v="0"/>
    <n v="0"/>
    <m/>
    <n v="0"/>
    <n v="0"/>
    <n v="0"/>
    <n v="0"/>
    <n v="0"/>
    <n v="0"/>
    <n v="0"/>
    <n v="0"/>
    <n v="0"/>
    <n v="0"/>
    <n v="0"/>
    <n v="0"/>
    <n v="0"/>
    <n v="0"/>
    <n v="0"/>
    <n v="0"/>
    <n v="0"/>
    <n v="220734.60910420687"/>
    <n v="0"/>
    <n v="1"/>
    <n v="220734.60910420687"/>
    <n v="0"/>
    <n v="0"/>
    <n v="0"/>
    <n v="0"/>
    <n v="0"/>
    <n v="0"/>
    <n v="0"/>
    <n v="0"/>
    <n v="0"/>
    <m/>
    <n v="0"/>
    <n v="0"/>
    <n v="0"/>
    <n v="0"/>
    <n v="0"/>
    <n v="0"/>
    <n v="0"/>
    <n v="0"/>
    <n v="0"/>
    <n v="0"/>
    <n v="0"/>
    <n v="0"/>
    <n v="0"/>
    <n v="0"/>
    <n v="0"/>
    <n v="0"/>
    <n v="0"/>
    <n v="0"/>
    <n v="0"/>
    <n v="0"/>
    <m/>
  </r>
  <r>
    <x v="14"/>
    <x v="5"/>
    <n v="248153.64234372959"/>
    <n v="248153.64234372959"/>
    <n v="0"/>
    <n v="0"/>
    <n v="0"/>
    <n v="0"/>
    <n v="0"/>
    <n v="0"/>
    <n v="0"/>
    <n v="0"/>
    <m/>
    <n v="0"/>
    <n v="0"/>
    <n v="0"/>
    <n v="0"/>
    <n v="0"/>
    <n v="0"/>
    <n v="0"/>
    <n v="0"/>
    <n v="0"/>
    <n v="0"/>
    <n v="0"/>
    <n v="0"/>
    <n v="0"/>
    <n v="0"/>
    <n v="0"/>
    <n v="0"/>
    <n v="0"/>
    <n v="248153.64234372959"/>
    <n v="0"/>
    <n v="1"/>
    <n v="248153.64234372959"/>
    <n v="0"/>
    <n v="0"/>
    <n v="0"/>
    <n v="0"/>
    <n v="0"/>
    <n v="0"/>
    <n v="0"/>
    <n v="0"/>
    <n v="0"/>
    <m/>
    <n v="0"/>
    <n v="0"/>
    <n v="0"/>
    <n v="0"/>
    <n v="0"/>
    <n v="0"/>
    <n v="0"/>
    <n v="0"/>
    <n v="0"/>
    <n v="0"/>
    <n v="0"/>
    <n v="0"/>
    <n v="0"/>
    <n v="0"/>
    <n v="0"/>
    <n v="0"/>
    <n v="0"/>
    <n v="0"/>
    <n v="0"/>
    <n v="0"/>
    <m/>
  </r>
  <r>
    <x v="14"/>
    <x v="6"/>
    <n v="259276.81111731843"/>
    <n v="259276.81111731843"/>
    <n v="0"/>
    <n v="0"/>
    <n v="0"/>
    <n v="0"/>
    <n v="0"/>
    <n v="0"/>
    <n v="0"/>
    <n v="0"/>
    <m/>
    <n v="0"/>
    <n v="0"/>
    <n v="0"/>
    <n v="0"/>
    <n v="0"/>
    <n v="0"/>
    <n v="0"/>
    <n v="0"/>
    <n v="0"/>
    <n v="0"/>
    <n v="0"/>
    <n v="0"/>
    <n v="0"/>
    <n v="0"/>
    <n v="0"/>
    <n v="0"/>
    <n v="0"/>
    <n v="259276.81111731843"/>
    <n v="0"/>
    <n v="1"/>
    <n v="259276.81111731843"/>
    <n v="0"/>
    <n v="0"/>
    <n v="0"/>
    <n v="0"/>
    <n v="0"/>
    <n v="0"/>
    <n v="0"/>
    <n v="0"/>
    <n v="0"/>
    <m/>
    <n v="0"/>
    <n v="0"/>
    <n v="0"/>
    <n v="0"/>
    <n v="0"/>
    <n v="0"/>
    <n v="0"/>
    <n v="0"/>
    <n v="0"/>
    <n v="0"/>
    <n v="0"/>
    <n v="0"/>
    <n v="0"/>
    <n v="0"/>
    <n v="0"/>
    <n v="0"/>
    <n v="0"/>
    <n v="0"/>
    <n v="0"/>
    <n v="0"/>
    <m/>
  </r>
  <r>
    <x v="15"/>
    <x v="0"/>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15"/>
    <x v="1"/>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15"/>
    <x v="2"/>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15"/>
    <x v="3"/>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15"/>
    <x v="4"/>
    <n v="252661.52527483486"/>
    <n v="0"/>
    <n v="0"/>
    <n v="0"/>
    <n v="0"/>
    <n v="0"/>
    <n v="252661.52527483486"/>
    <n v="252661.52527483486"/>
    <n v="0"/>
    <n v="0"/>
    <m/>
    <n v="0"/>
    <n v="0"/>
    <n v="0"/>
    <n v="0"/>
    <n v="252661.52527483486"/>
    <n v="0"/>
    <n v="0"/>
    <n v="0"/>
    <n v="0"/>
    <n v="0"/>
    <n v="0"/>
    <n v="0"/>
    <n v="0"/>
    <n v="0"/>
    <n v="0"/>
    <n v="0"/>
    <n v="0"/>
    <n v="252661.52527483486"/>
    <n v="0"/>
    <n v="0"/>
    <n v="0"/>
    <n v="0"/>
    <n v="0"/>
    <n v="0"/>
    <n v="0"/>
    <n v="252661.52527483486"/>
    <n v="0"/>
    <n v="252661.52527483486"/>
    <n v="0"/>
    <n v="0"/>
    <m/>
    <n v="0"/>
    <n v="0"/>
    <n v="0"/>
    <n v="0"/>
    <n v="0"/>
    <n v="0"/>
    <n v="252661.52527483486"/>
    <n v="0"/>
    <n v="0"/>
    <n v="0"/>
    <n v="0"/>
    <n v="0"/>
    <n v="0"/>
    <n v="0"/>
    <n v="0"/>
    <n v="0"/>
    <n v="0"/>
    <n v="0"/>
    <n v="0"/>
    <n v="0"/>
    <m/>
  </r>
  <r>
    <x v="15"/>
    <x v="5"/>
    <n v="291942.42048230022"/>
    <n v="0"/>
    <n v="0"/>
    <n v="0"/>
    <n v="0"/>
    <n v="0"/>
    <n v="291942.42048230022"/>
    <n v="291942.42048230022"/>
    <n v="0"/>
    <n v="0"/>
    <m/>
    <n v="0"/>
    <n v="0"/>
    <n v="0"/>
    <n v="0"/>
    <n v="291942.42048230022"/>
    <n v="0"/>
    <n v="0"/>
    <n v="0"/>
    <n v="0"/>
    <n v="0"/>
    <n v="0"/>
    <n v="0"/>
    <n v="0"/>
    <n v="0"/>
    <n v="0"/>
    <n v="0"/>
    <n v="0"/>
    <n v="291942.42048230022"/>
    <n v="0"/>
    <n v="0"/>
    <n v="0"/>
    <n v="0"/>
    <n v="0"/>
    <n v="0"/>
    <n v="0"/>
    <n v="291942.42048230022"/>
    <n v="0"/>
    <n v="291942.42048230022"/>
    <n v="0"/>
    <n v="0"/>
    <m/>
    <n v="0"/>
    <n v="0"/>
    <n v="0"/>
    <n v="0"/>
    <n v="0"/>
    <n v="0"/>
    <n v="291942.42048230022"/>
    <n v="0"/>
    <n v="0"/>
    <n v="0"/>
    <n v="0"/>
    <n v="0"/>
    <n v="0"/>
    <n v="0"/>
    <n v="0"/>
    <n v="0"/>
    <n v="0"/>
    <n v="0"/>
    <n v="0"/>
    <n v="0"/>
    <m/>
  </r>
  <r>
    <x v="15"/>
    <x v="6"/>
    <n v="298940.04128491617"/>
    <n v="0"/>
    <n v="0"/>
    <n v="0"/>
    <n v="0"/>
    <n v="0"/>
    <n v="298940.04128491617"/>
    <n v="298940.04128491617"/>
    <n v="0"/>
    <n v="0"/>
    <m/>
    <n v="0"/>
    <n v="0"/>
    <n v="0"/>
    <n v="0"/>
    <n v="298940.04128491617"/>
    <n v="0"/>
    <n v="0"/>
    <n v="0"/>
    <n v="0"/>
    <n v="0"/>
    <n v="0"/>
    <n v="0"/>
    <n v="0"/>
    <n v="0"/>
    <n v="0"/>
    <n v="0"/>
    <n v="0"/>
    <n v="298940.04128491617"/>
    <n v="0"/>
    <n v="0"/>
    <n v="0"/>
    <n v="0"/>
    <n v="0"/>
    <n v="0"/>
    <n v="0"/>
    <n v="298940.04128491617"/>
    <n v="0"/>
    <n v="298940.04128491617"/>
    <n v="0"/>
    <n v="0"/>
    <m/>
    <n v="0"/>
    <n v="0"/>
    <n v="0"/>
    <n v="0"/>
    <n v="0"/>
    <n v="0"/>
    <n v="298940.04128491617"/>
    <n v="0"/>
    <n v="0"/>
    <n v="0"/>
    <n v="0"/>
    <n v="0"/>
    <n v="0"/>
    <n v="0"/>
    <n v="0"/>
    <n v="0"/>
    <n v="0"/>
    <n v="0"/>
    <n v="0"/>
    <n v="0"/>
    <m/>
  </r>
  <r>
    <x v="16"/>
    <x v="0"/>
    <n v="249189.91499054668"/>
    <n v="249189.91499054668"/>
    <n v="0"/>
    <n v="0"/>
    <n v="0"/>
    <n v="0"/>
    <n v="0"/>
    <n v="0"/>
    <n v="0"/>
    <n v="0"/>
    <m/>
    <n v="0"/>
    <n v="0"/>
    <n v="0"/>
    <n v="0"/>
    <n v="0"/>
    <n v="0"/>
    <n v="0"/>
    <n v="0"/>
    <n v="0"/>
    <n v="0"/>
    <n v="0"/>
    <n v="0"/>
    <n v="0"/>
    <n v="0"/>
    <n v="0"/>
    <n v="0"/>
    <n v="0"/>
    <n v="249189.91499054668"/>
    <n v="0"/>
    <n v="1"/>
    <n v="249189.91499054668"/>
    <n v="0"/>
    <n v="0"/>
    <n v="0"/>
    <n v="0"/>
    <n v="0"/>
    <n v="0"/>
    <n v="0"/>
    <n v="0"/>
    <n v="0"/>
    <m/>
    <n v="0"/>
    <n v="0"/>
    <n v="0"/>
    <n v="0"/>
    <n v="0"/>
    <n v="0"/>
    <n v="0"/>
    <n v="0"/>
    <n v="0"/>
    <n v="0"/>
    <n v="0"/>
    <n v="0"/>
    <n v="0"/>
    <n v="0"/>
    <n v="0"/>
    <n v="0"/>
    <n v="0"/>
    <n v="0"/>
    <n v="0"/>
    <n v="0"/>
    <m/>
  </r>
  <r>
    <x v="16"/>
    <x v="1"/>
    <n v="244801.54081131157"/>
    <n v="244801.54081131157"/>
    <n v="0"/>
    <n v="0"/>
    <n v="0"/>
    <n v="0"/>
    <n v="0"/>
    <n v="0"/>
    <n v="0"/>
    <n v="0"/>
    <m/>
    <n v="0"/>
    <n v="0"/>
    <n v="0"/>
    <n v="0"/>
    <n v="0"/>
    <n v="0"/>
    <n v="0"/>
    <n v="0"/>
    <n v="0"/>
    <n v="0"/>
    <n v="0"/>
    <n v="0"/>
    <n v="0"/>
    <n v="0"/>
    <n v="0"/>
    <n v="0"/>
    <n v="0"/>
    <n v="244801.54081131157"/>
    <n v="0"/>
    <n v="1"/>
    <n v="244801.54081131157"/>
    <n v="0"/>
    <n v="0"/>
    <n v="0"/>
    <n v="0"/>
    <n v="0"/>
    <n v="0"/>
    <n v="0"/>
    <n v="0"/>
    <n v="0"/>
    <m/>
    <n v="0"/>
    <n v="0"/>
    <n v="0"/>
    <n v="0"/>
    <n v="0"/>
    <n v="0"/>
    <n v="0"/>
    <n v="0"/>
    <n v="0"/>
    <n v="0"/>
    <n v="0"/>
    <n v="0"/>
    <n v="0"/>
    <n v="0"/>
    <n v="0"/>
    <n v="0"/>
    <n v="0"/>
    <n v="0"/>
    <n v="0"/>
    <n v="0"/>
    <m/>
  </r>
  <r>
    <x v="16"/>
    <x v="2"/>
    <n v="250530.94462744892"/>
    <n v="250530.94462744892"/>
    <n v="0"/>
    <n v="0"/>
    <n v="0"/>
    <n v="0"/>
    <n v="0"/>
    <n v="0"/>
    <n v="0"/>
    <n v="0"/>
    <m/>
    <n v="0"/>
    <n v="0"/>
    <n v="0"/>
    <n v="0"/>
    <n v="0"/>
    <n v="0"/>
    <n v="0"/>
    <n v="0"/>
    <n v="0"/>
    <n v="0"/>
    <n v="0"/>
    <n v="0"/>
    <n v="0"/>
    <n v="0"/>
    <n v="0"/>
    <n v="0"/>
    <n v="0"/>
    <n v="250530.94462744892"/>
    <n v="0"/>
    <n v="1"/>
    <n v="250530.94462744892"/>
    <n v="0"/>
    <n v="0"/>
    <n v="0"/>
    <n v="0"/>
    <n v="0"/>
    <n v="0"/>
    <n v="0"/>
    <n v="0"/>
    <n v="0"/>
    <m/>
    <n v="0"/>
    <n v="0"/>
    <n v="0"/>
    <n v="0"/>
    <n v="0"/>
    <n v="0"/>
    <n v="0"/>
    <n v="0"/>
    <n v="0"/>
    <n v="0"/>
    <n v="0"/>
    <n v="0"/>
    <n v="0"/>
    <n v="0"/>
    <n v="0"/>
    <n v="0"/>
    <n v="0"/>
    <n v="0"/>
    <n v="0"/>
    <n v="0"/>
    <m/>
  </r>
  <r>
    <x v="16"/>
    <x v="3"/>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6"/>
    <x v="4"/>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6"/>
    <x v="5"/>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6"/>
    <x v="6"/>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7"/>
    <x v="0"/>
    <n v="229023.9434987148"/>
    <n v="229023.9434987148"/>
    <n v="0"/>
    <n v="0"/>
    <n v="0"/>
    <n v="0"/>
    <n v="0"/>
    <n v="0"/>
    <n v="0"/>
    <n v="0"/>
    <m/>
    <n v="0"/>
    <n v="0"/>
    <n v="0"/>
    <n v="0"/>
    <n v="0"/>
    <n v="0"/>
    <n v="0"/>
    <n v="0"/>
    <n v="0"/>
    <n v="0"/>
    <n v="0"/>
    <n v="0"/>
    <n v="0"/>
    <n v="0"/>
    <n v="0"/>
    <n v="0"/>
    <n v="0"/>
    <n v="229023.9434987148"/>
    <n v="0"/>
    <n v="1"/>
    <n v="229023.9434987148"/>
    <n v="0"/>
    <n v="0"/>
    <n v="0"/>
    <n v="0"/>
    <n v="0"/>
    <n v="0"/>
    <n v="0"/>
    <n v="0"/>
    <n v="0"/>
    <m/>
    <n v="0"/>
    <n v="0"/>
    <n v="0"/>
    <n v="0"/>
    <n v="0"/>
    <n v="0"/>
    <n v="0"/>
    <n v="0"/>
    <n v="0"/>
    <n v="0"/>
    <n v="0"/>
    <n v="0"/>
    <n v="0"/>
    <n v="0"/>
    <n v="0"/>
    <n v="0"/>
    <n v="0"/>
    <n v="0"/>
    <n v="0"/>
    <n v="0"/>
    <m/>
  </r>
  <r>
    <x v="17"/>
    <x v="1"/>
    <n v="224774.66397101706"/>
    <n v="0"/>
    <n v="0"/>
    <n v="0"/>
    <n v="0"/>
    <n v="0"/>
    <n v="224774.66397101706"/>
    <n v="0"/>
    <n v="224774.66397101706"/>
    <n v="0"/>
    <n v="167195.97999999998"/>
    <n v="167195.97999999998"/>
    <n v="57578.683971017075"/>
    <n v="0"/>
    <n v="0"/>
    <n v="0"/>
    <n v="72395.85934000001"/>
    <n v="94800.120659999971"/>
    <n v="0"/>
    <n v="0"/>
    <n v="0"/>
    <n v="0"/>
    <n v="0"/>
    <n v="167195.97999999998"/>
    <n v="0"/>
    <n v="0"/>
    <n v="0"/>
    <n v="0"/>
    <n v="224774.66397101706"/>
    <n v="0"/>
    <n v="0"/>
    <n v="0"/>
    <n v="0"/>
    <n v="0"/>
    <n v="0"/>
    <n v="0"/>
    <n v="224774.66397101706"/>
    <n v="0"/>
    <n v="0"/>
    <n v="224774.66397101706"/>
    <n v="0"/>
    <m/>
    <n v="0"/>
    <n v="0"/>
    <n v="167195.97999999998"/>
    <n v="57578.683971017075"/>
    <n v="0"/>
    <n v="0"/>
    <n v="0"/>
    <n v="72395.85934000001"/>
    <n v="94800.120659999971"/>
    <n v="0"/>
    <n v="0"/>
    <n v="0"/>
    <n v="0"/>
    <n v="0"/>
    <n v="0"/>
    <n v="0"/>
    <n v="0"/>
    <n v="0"/>
    <n v="0"/>
    <n v="0"/>
    <m/>
  </r>
  <r>
    <x v="17"/>
    <x v="2"/>
    <n v="234545.11136274313"/>
    <n v="0"/>
    <n v="0"/>
    <n v="0"/>
    <n v="0"/>
    <n v="0"/>
    <n v="234545.11136274313"/>
    <n v="0"/>
    <n v="234545.11136274313"/>
    <n v="0"/>
    <n v="108672.15000000011"/>
    <n v="108672.15000000011"/>
    <n v="125872.96136274302"/>
    <n v="0"/>
    <n v="0"/>
    <n v="0"/>
    <n v="47055.040950000053"/>
    <n v="61617.109050000057"/>
    <n v="0"/>
    <n v="0"/>
    <n v="0"/>
    <n v="0"/>
    <n v="0"/>
    <n v="108672.15000000011"/>
    <n v="0"/>
    <n v="0"/>
    <n v="0"/>
    <n v="0"/>
    <n v="234545.11136274313"/>
    <n v="0"/>
    <n v="0"/>
    <n v="0"/>
    <n v="0"/>
    <n v="0"/>
    <n v="0"/>
    <n v="0"/>
    <n v="234545.11136274313"/>
    <n v="0"/>
    <n v="0"/>
    <n v="234545.11136274313"/>
    <n v="0"/>
    <m/>
    <n v="0"/>
    <n v="0"/>
    <n v="108672.15000000011"/>
    <n v="125872.96136274302"/>
    <n v="0"/>
    <n v="0"/>
    <n v="0"/>
    <n v="47055.040950000053"/>
    <n v="61617.109050000057"/>
    <n v="0"/>
    <n v="0"/>
    <n v="0"/>
    <n v="0"/>
    <n v="0"/>
    <n v="0"/>
    <n v="0"/>
    <n v="0"/>
    <n v="0"/>
    <n v="0"/>
    <n v="0"/>
    <m/>
  </r>
  <r>
    <x v="17"/>
    <x v="3"/>
    <n v="238669.36241039558"/>
    <n v="0"/>
    <n v="0"/>
    <n v="0"/>
    <n v="0"/>
    <n v="0"/>
    <n v="238669.36241039558"/>
    <n v="0"/>
    <n v="238669.36241039558"/>
    <n v="0"/>
    <m/>
    <n v="0"/>
    <n v="238669.36241039558"/>
    <n v="0"/>
    <n v="0"/>
    <n v="0"/>
    <n v="0"/>
    <n v="0"/>
    <n v="0"/>
    <n v="0"/>
    <n v="0"/>
    <n v="0"/>
    <n v="0"/>
    <n v="0"/>
    <n v="0"/>
    <n v="0"/>
    <n v="0"/>
    <n v="0"/>
    <n v="238669.36241039558"/>
    <n v="0"/>
    <n v="0"/>
    <n v="0"/>
    <n v="0"/>
    <n v="0"/>
    <n v="0"/>
    <n v="0"/>
    <n v="238669.36241039558"/>
    <n v="0"/>
    <n v="0"/>
    <n v="238669.36241039558"/>
    <n v="0"/>
    <m/>
    <n v="0"/>
    <n v="0"/>
    <n v="0"/>
    <n v="238669.36241039558"/>
    <n v="0"/>
    <n v="0"/>
    <n v="0"/>
    <n v="0"/>
    <n v="0"/>
    <n v="0"/>
    <n v="0"/>
    <n v="0"/>
    <n v="0"/>
    <n v="0"/>
    <n v="0"/>
    <n v="0"/>
    <n v="0"/>
    <n v="0"/>
    <n v="0"/>
    <n v="0"/>
    <m/>
  </r>
  <r>
    <x v="17"/>
    <x v="4"/>
    <n v="252661.52527483486"/>
    <n v="0"/>
    <n v="0"/>
    <n v="0"/>
    <n v="0"/>
    <n v="0"/>
    <n v="252661.52527483486"/>
    <n v="0"/>
    <n v="252661.52527483486"/>
    <n v="0"/>
    <m/>
    <n v="0"/>
    <n v="252661.52527483486"/>
    <n v="0"/>
    <n v="0"/>
    <n v="0"/>
    <n v="0"/>
    <n v="0"/>
    <n v="0"/>
    <n v="0"/>
    <n v="0"/>
    <n v="0"/>
    <n v="0"/>
    <n v="0"/>
    <n v="0"/>
    <n v="0"/>
    <n v="0"/>
    <n v="0"/>
    <n v="252661.52527483486"/>
    <n v="0"/>
    <n v="0"/>
    <n v="0"/>
    <n v="0"/>
    <n v="0"/>
    <n v="0"/>
    <n v="0"/>
    <n v="252661.52527483486"/>
    <n v="0"/>
    <n v="0"/>
    <n v="252661.52527483486"/>
    <n v="0"/>
    <m/>
    <n v="0"/>
    <n v="0"/>
    <n v="0"/>
    <n v="252661.52527483486"/>
    <n v="0"/>
    <n v="0"/>
    <n v="0"/>
    <n v="0"/>
    <n v="0"/>
    <n v="0"/>
    <n v="0"/>
    <n v="0"/>
    <n v="0"/>
    <n v="0"/>
    <n v="0"/>
    <n v="0"/>
    <n v="0"/>
    <n v="0"/>
    <n v="0"/>
    <n v="0"/>
    <m/>
  </r>
  <r>
    <x v="17"/>
    <x v="5"/>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7"/>
    <x v="6"/>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18"/>
    <x v="0"/>
    <n v="179956.42721410506"/>
    <n v="0"/>
    <n v="179956.42721410506"/>
    <n v="0"/>
    <n v="0"/>
    <n v="0"/>
    <n v="0"/>
    <n v="0"/>
    <n v="0"/>
    <n v="0"/>
    <m/>
    <n v="0"/>
    <n v="0"/>
    <n v="0"/>
    <n v="0"/>
    <n v="0"/>
    <n v="0"/>
    <n v="0"/>
    <n v="0"/>
    <n v="0"/>
    <n v="0"/>
    <n v="0"/>
    <n v="0"/>
    <n v="0"/>
    <n v="0"/>
    <n v="0"/>
    <n v="0"/>
    <n v="0"/>
    <n v="179956.42721410506"/>
    <n v="0"/>
    <n v="0"/>
    <n v="0"/>
    <n v="0"/>
    <n v="179956.42721410506"/>
    <n v="0"/>
    <n v="0"/>
    <n v="0"/>
    <n v="0"/>
    <n v="0"/>
    <n v="0"/>
    <n v="0"/>
    <m/>
    <n v="0"/>
    <n v="0"/>
    <n v="0"/>
    <n v="0"/>
    <n v="0"/>
    <n v="0"/>
    <n v="0"/>
    <n v="0"/>
    <n v="0"/>
    <n v="0"/>
    <n v="0"/>
    <n v="0"/>
    <n v="0"/>
    <n v="0"/>
    <n v="0"/>
    <n v="0"/>
    <n v="0"/>
    <n v="0"/>
    <n v="0"/>
    <n v="0"/>
    <m/>
  </r>
  <r>
    <x v="18"/>
    <x v="1"/>
    <n v="195635.30075351923"/>
    <n v="0"/>
    <n v="195635.30075351923"/>
    <n v="0"/>
    <n v="0"/>
    <n v="0"/>
    <n v="0"/>
    <n v="0"/>
    <n v="0"/>
    <n v="0"/>
    <m/>
    <n v="0"/>
    <n v="0"/>
    <n v="0"/>
    <n v="0"/>
    <n v="0"/>
    <n v="0"/>
    <n v="0"/>
    <n v="0"/>
    <n v="0"/>
    <n v="0"/>
    <n v="0"/>
    <n v="0"/>
    <n v="0"/>
    <n v="0"/>
    <n v="0"/>
    <n v="0"/>
    <n v="0"/>
    <n v="195635.30075351923"/>
    <n v="0"/>
    <n v="0"/>
    <n v="0"/>
    <n v="0"/>
    <n v="195635.30075351923"/>
    <n v="0"/>
    <n v="0"/>
    <n v="0"/>
    <n v="0"/>
    <n v="0"/>
    <n v="0"/>
    <n v="0"/>
    <m/>
    <n v="0"/>
    <n v="0"/>
    <n v="0"/>
    <n v="0"/>
    <n v="0"/>
    <n v="0"/>
    <n v="0"/>
    <n v="0"/>
    <n v="0"/>
    <n v="0"/>
    <n v="0"/>
    <n v="0"/>
    <n v="0"/>
    <n v="0"/>
    <n v="0"/>
    <n v="0"/>
    <n v="0"/>
    <n v="0"/>
    <n v="0"/>
    <n v="0"/>
    <m/>
  </r>
  <r>
    <x v="18"/>
    <x v="2"/>
    <n v="196658.51407842975"/>
    <n v="0"/>
    <n v="196658.51407842975"/>
    <n v="0"/>
    <n v="0"/>
    <n v="0"/>
    <n v="0"/>
    <n v="0"/>
    <n v="0"/>
    <n v="0"/>
    <m/>
    <n v="0"/>
    <n v="0"/>
    <n v="0"/>
    <n v="0"/>
    <n v="0"/>
    <n v="0"/>
    <n v="0"/>
    <n v="0"/>
    <n v="0"/>
    <n v="0"/>
    <n v="0"/>
    <n v="0"/>
    <n v="0"/>
    <n v="0"/>
    <n v="0"/>
    <n v="0"/>
    <n v="0"/>
    <n v="196658.51407842975"/>
    <n v="0"/>
    <n v="0"/>
    <n v="0"/>
    <n v="0"/>
    <n v="196658.51407842975"/>
    <n v="0"/>
    <n v="0"/>
    <n v="0"/>
    <n v="0"/>
    <n v="0"/>
    <n v="0"/>
    <n v="0"/>
    <m/>
    <n v="0"/>
    <n v="0"/>
    <n v="0"/>
    <n v="0"/>
    <n v="0"/>
    <n v="0"/>
    <n v="0"/>
    <n v="0"/>
    <n v="0"/>
    <n v="0"/>
    <n v="0"/>
    <n v="0"/>
    <n v="0"/>
    <n v="0"/>
    <n v="0"/>
    <n v="0"/>
    <n v="0"/>
    <n v="0"/>
    <n v="0"/>
    <n v="0"/>
    <m/>
  </r>
  <r>
    <x v="18"/>
    <x v="3"/>
    <n v="194642.47110649839"/>
    <n v="0"/>
    <n v="194642.47110649839"/>
    <n v="0"/>
    <n v="0"/>
    <n v="0"/>
    <n v="0"/>
    <n v="0"/>
    <n v="0"/>
    <n v="0"/>
    <m/>
    <n v="0"/>
    <n v="0"/>
    <n v="0"/>
    <n v="0"/>
    <n v="0"/>
    <n v="0"/>
    <n v="0"/>
    <n v="0"/>
    <n v="0"/>
    <n v="0"/>
    <n v="0"/>
    <n v="0"/>
    <n v="0"/>
    <n v="0"/>
    <n v="0"/>
    <n v="0"/>
    <n v="0"/>
    <n v="194642.47110649839"/>
    <n v="0"/>
    <n v="0"/>
    <n v="0"/>
    <n v="0"/>
    <n v="194642.47110649839"/>
    <n v="0"/>
    <n v="0"/>
    <n v="0"/>
    <n v="0"/>
    <n v="0"/>
    <n v="0"/>
    <n v="0"/>
    <m/>
    <n v="0"/>
    <n v="0"/>
    <n v="0"/>
    <n v="0"/>
    <n v="0"/>
    <n v="0"/>
    <n v="0"/>
    <n v="0"/>
    <n v="0"/>
    <n v="0"/>
    <n v="0"/>
    <n v="0"/>
    <n v="0"/>
    <n v="0"/>
    <n v="0"/>
    <n v="0"/>
    <n v="0"/>
    <n v="0"/>
    <n v="0"/>
    <n v="0"/>
    <m/>
  </r>
  <r>
    <x v="18"/>
    <x v="4"/>
    <n v="208549.02600512083"/>
    <n v="0"/>
    <n v="208549.02600512083"/>
    <n v="0"/>
    <n v="0"/>
    <n v="0"/>
    <n v="0"/>
    <n v="0"/>
    <n v="0"/>
    <n v="0"/>
    <m/>
    <n v="0"/>
    <n v="0"/>
    <n v="0"/>
    <n v="0"/>
    <n v="0"/>
    <n v="0"/>
    <n v="0"/>
    <n v="0"/>
    <n v="0"/>
    <n v="0"/>
    <n v="0"/>
    <n v="0"/>
    <n v="0"/>
    <n v="0"/>
    <n v="0"/>
    <n v="0"/>
    <n v="0"/>
    <n v="208549.02600512083"/>
    <n v="0"/>
    <n v="0"/>
    <n v="0"/>
    <n v="0"/>
    <n v="208549.02600512083"/>
    <n v="0"/>
    <n v="0"/>
    <n v="0"/>
    <n v="0"/>
    <n v="0"/>
    <n v="0"/>
    <n v="0"/>
    <m/>
    <n v="0"/>
    <n v="0"/>
    <n v="0"/>
    <n v="0"/>
    <n v="0"/>
    <n v="0"/>
    <n v="0"/>
    <n v="0"/>
    <n v="0"/>
    <n v="0"/>
    <n v="0"/>
    <n v="0"/>
    <n v="0"/>
    <n v="0"/>
    <n v="0"/>
    <n v="0"/>
    <n v="0"/>
    <n v="0"/>
    <n v="0"/>
    <n v="0"/>
    <m/>
  </r>
  <r>
    <x v="18"/>
    <x v="5"/>
    <n v="213274.26928097205"/>
    <n v="0"/>
    <n v="213274.26928097205"/>
    <n v="0"/>
    <n v="0"/>
    <n v="0"/>
    <n v="0"/>
    <n v="0"/>
    <n v="0"/>
    <n v="0"/>
    <m/>
    <n v="0"/>
    <n v="0"/>
    <n v="0"/>
    <n v="0"/>
    <n v="0"/>
    <n v="0"/>
    <n v="0"/>
    <n v="0"/>
    <n v="0"/>
    <n v="0"/>
    <n v="0"/>
    <n v="0"/>
    <n v="0"/>
    <n v="0"/>
    <n v="0"/>
    <n v="0"/>
    <n v="0"/>
    <n v="213274.26928097205"/>
    <n v="0"/>
    <n v="0"/>
    <n v="0"/>
    <n v="0"/>
    <n v="213274.26928097205"/>
    <n v="0"/>
    <n v="0"/>
    <n v="0"/>
    <n v="0"/>
    <n v="0"/>
    <n v="0"/>
    <n v="0"/>
    <m/>
    <n v="0"/>
    <n v="0"/>
    <n v="0"/>
    <n v="0"/>
    <n v="0"/>
    <n v="0"/>
    <n v="0"/>
    <n v="0"/>
    <n v="0"/>
    <n v="0"/>
    <n v="0"/>
    <n v="0"/>
    <n v="0"/>
    <n v="0"/>
    <n v="0"/>
    <n v="0"/>
    <n v="0"/>
    <n v="0"/>
    <n v="0"/>
    <n v="0"/>
    <m/>
  </r>
  <r>
    <x v="18"/>
    <x v="6"/>
    <n v="210594.50730726257"/>
    <n v="0"/>
    <n v="210594.50730726257"/>
    <n v="0"/>
    <n v="0"/>
    <n v="0"/>
    <n v="0"/>
    <n v="0"/>
    <n v="0"/>
    <n v="0"/>
    <m/>
    <n v="0"/>
    <n v="0"/>
    <n v="0"/>
    <n v="0"/>
    <n v="0"/>
    <n v="0"/>
    <n v="0"/>
    <n v="0"/>
    <n v="0"/>
    <n v="0"/>
    <n v="0"/>
    <n v="0"/>
    <n v="0"/>
    <n v="0"/>
    <n v="0"/>
    <n v="0"/>
    <n v="0"/>
    <n v="210594.50730726257"/>
    <n v="0"/>
    <n v="0"/>
    <n v="0"/>
    <n v="0"/>
    <n v="210594.50730726257"/>
    <n v="0"/>
    <n v="0"/>
    <n v="0"/>
    <n v="0"/>
    <n v="0"/>
    <n v="0"/>
    <n v="0"/>
    <m/>
    <n v="0"/>
    <n v="0"/>
    <n v="0"/>
    <n v="0"/>
    <n v="0"/>
    <n v="0"/>
    <n v="0"/>
    <n v="0"/>
    <n v="0"/>
    <n v="0"/>
    <n v="0"/>
    <n v="0"/>
    <n v="0"/>
    <n v="0"/>
    <n v="0"/>
    <n v="0"/>
    <n v="0"/>
    <n v="0"/>
    <n v="0"/>
    <n v="0"/>
    <m/>
  </r>
  <r>
    <x v="19"/>
    <x v="0"/>
    <n v="202600.19071883464"/>
    <n v="202600.19071883464"/>
    <n v="0"/>
    <n v="0"/>
    <n v="0"/>
    <n v="0"/>
    <n v="0"/>
    <n v="0"/>
    <n v="0"/>
    <n v="0"/>
    <m/>
    <n v="0"/>
    <n v="0"/>
    <n v="0"/>
    <n v="0"/>
    <n v="0"/>
    <n v="0"/>
    <n v="0"/>
    <n v="0"/>
    <n v="0"/>
    <n v="0"/>
    <n v="0"/>
    <n v="0"/>
    <n v="0"/>
    <n v="0"/>
    <n v="0"/>
    <n v="0"/>
    <n v="0"/>
    <n v="202600.19071883464"/>
    <n v="0"/>
    <n v="1"/>
    <n v="202600.19071883464"/>
    <n v="0"/>
    <n v="0"/>
    <n v="0"/>
    <n v="0"/>
    <n v="0"/>
    <n v="0"/>
    <n v="0"/>
    <n v="0"/>
    <n v="0"/>
    <m/>
    <n v="0"/>
    <n v="0"/>
    <n v="0"/>
    <n v="0"/>
    <n v="0"/>
    <n v="0"/>
    <n v="0"/>
    <n v="0"/>
    <n v="0"/>
    <n v="0"/>
    <n v="0"/>
    <n v="0"/>
    <n v="0"/>
    <n v="0"/>
    <n v="0"/>
    <n v="0"/>
    <n v="0"/>
    <n v="0"/>
    <n v="0"/>
    <n v="0"/>
    <m/>
  </r>
  <r>
    <x v="19"/>
    <x v="1"/>
    <n v="261087.32154947729"/>
    <n v="261087.32154947729"/>
    <n v="0"/>
    <n v="0"/>
    <n v="0"/>
    <n v="0"/>
    <n v="0"/>
    <n v="0"/>
    <n v="0"/>
    <n v="0"/>
    <m/>
    <n v="0"/>
    <n v="0"/>
    <n v="0"/>
    <n v="0"/>
    <n v="0"/>
    <n v="0"/>
    <n v="0"/>
    <n v="0"/>
    <n v="0"/>
    <n v="0"/>
    <n v="0"/>
    <n v="0"/>
    <n v="0"/>
    <n v="0"/>
    <n v="0"/>
    <n v="0"/>
    <n v="0"/>
    <n v="261087.32154947729"/>
    <n v="0"/>
    <n v="1"/>
    <n v="261087.32154947729"/>
    <n v="0"/>
    <n v="0"/>
    <n v="0"/>
    <n v="0"/>
    <n v="0"/>
    <n v="0"/>
    <n v="0"/>
    <n v="0"/>
    <n v="0"/>
    <m/>
    <n v="0"/>
    <n v="0"/>
    <n v="0"/>
    <n v="0"/>
    <n v="0"/>
    <n v="0"/>
    <n v="0"/>
    <n v="0"/>
    <n v="0"/>
    <n v="0"/>
    <n v="0"/>
    <n v="0"/>
    <n v="0"/>
    <n v="0"/>
    <n v="0"/>
    <n v="0"/>
    <n v="0"/>
    <n v="0"/>
    <n v="0"/>
    <n v="0"/>
    <m/>
  </r>
  <r>
    <x v="19"/>
    <x v="2"/>
    <n v="279105.40602940944"/>
    <n v="279105.40602940944"/>
    <n v="0"/>
    <n v="0"/>
    <n v="0"/>
    <n v="0"/>
    <n v="0"/>
    <n v="0"/>
    <n v="0"/>
    <n v="0"/>
    <m/>
    <n v="0"/>
    <n v="0"/>
    <n v="0"/>
    <n v="0"/>
    <n v="0"/>
    <n v="0"/>
    <n v="0"/>
    <n v="0"/>
    <n v="0"/>
    <n v="0"/>
    <n v="0"/>
    <n v="0"/>
    <n v="0"/>
    <n v="0"/>
    <n v="0"/>
    <n v="0"/>
    <n v="0"/>
    <n v="279105.40602940944"/>
    <n v="0"/>
    <n v="1"/>
    <n v="279105.40602940944"/>
    <n v="0"/>
    <n v="0"/>
    <n v="0"/>
    <n v="0"/>
    <n v="0"/>
    <n v="0"/>
    <n v="0"/>
    <n v="0"/>
    <n v="0"/>
    <m/>
    <n v="0"/>
    <n v="0"/>
    <n v="0"/>
    <n v="0"/>
    <n v="0"/>
    <n v="0"/>
    <n v="0"/>
    <n v="0"/>
    <n v="0"/>
    <n v="0"/>
    <n v="0"/>
    <n v="0"/>
    <n v="0"/>
    <n v="0"/>
    <n v="0"/>
    <n v="0"/>
    <n v="0"/>
    <n v="0"/>
    <n v="0"/>
    <n v="0"/>
    <m/>
  </r>
  <r>
    <x v="19"/>
    <x v="3"/>
    <n v="236402.25440693233"/>
    <n v="236402.25440693233"/>
    <n v="0"/>
    <n v="0"/>
    <n v="0"/>
    <n v="0"/>
    <n v="0"/>
    <n v="0"/>
    <n v="0"/>
    <n v="0"/>
    <m/>
    <n v="0"/>
    <n v="0"/>
    <n v="0"/>
    <n v="0"/>
    <n v="0"/>
    <n v="0"/>
    <n v="0"/>
    <n v="0"/>
    <n v="0"/>
    <n v="0"/>
    <n v="0"/>
    <n v="0"/>
    <n v="0"/>
    <n v="0"/>
    <n v="0"/>
    <n v="0"/>
    <n v="0"/>
    <n v="236402.25440693233"/>
    <n v="0"/>
    <n v="1"/>
    <n v="236402.25440693233"/>
    <n v="0"/>
    <n v="0"/>
    <n v="0"/>
    <n v="0"/>
    <n v="0"/>
    <n v="0"/>
    <n v="0"/>
    <n v="0"/>
    <n v="0"/>
    <m/>
    <n v="0"/>
    <n v="0"/>
    <n v="0"/>
    <n v="0"/>
    <n v="0"/>
    <n v="0"/>
    <n v="0"/>
    <n v="0"/>
    <n v="0"/>
    <n v="0"/>
    <n v="0"/>
    <n v="0"/>
    <n v="0"/>
    <n v="0"/>
    <n v="0"/>
    <n v="0"/>
    <n v="0"/>
    <n v="0"/>
    <n v="0"/>
    <n v="0"/>
    <m/>
  </r>
  <r>
    <x v="19"/>
    <x v="4"/>
    <n v="362133.53176811611"/>
    <n v="0"/>
    <n v="0"/>
    <n v="0"/>
    <n v="1303.6696710146114"/>
    <n v="18106.724556627556"/>
    <n v="342723.13754047395"/>
    <n v="0"/>
    <n v="342723.13754047395"/>
    <n v="137089.25501618959"/>
    <m/>
    <n v="137089.25501618959"/>
    <n v="205633.88252428436"/>
    <n v="0"/>
    <n v="0"/>
    <n v="0"/>
    <n v="137089.25501618959"/>
    <n v="0"/>
    <n v="0"/>
    <n v="13717.589628426816"/>
    <n v="17498.295631998189"/>
    <n v="5938.9775132170789"/>
    <n v="37154.862773642082"/>
    <n v="99934.392242547503"/>
    <n v="13717.589628426816"/>
    <n v="17498.295631998189"/>
    <n v="5938.9775132170789"/>
    <n v="37154.862773642082"/>
    <n v="362133.53176811611"/>
    <n v="0"/>
    <n v="5.0000132460039023E-2"/>
    <n v="18106.724556627556"/>
    <n v="0"/>
    <n v="0"/>
    <n v="0"/>
    <n v="1303.6696710146114"/>
    <n v="342723.13754047395"/>
    <n v="0"/>
    <n v="0"/>
    <n v="342723.13754047395"/>
    <n v="0"/>
    <n v="0.4"/>
    <n v="137089.25501618959"/>
    <n v="0"/>
    <n v="0"/>
    <n v="205633.88252428436"/>
    <n v="0"/>
    <n v="0"/>
    <n v="0"/>
    <n v="137089.25501618959"/>
    <n v="0"/>
    <n v="0"/>
    <n v="13717.589628426816"/>
    <n v="17498.295631998189"/>
    <n v="5938.9775132170789"/>
    <n v="37154.862773642082"/>
    <n v="0"/>
    <n v="13717.589628426816"/>
    <n v="17498.295631998189"/>
    <n v="5938.9775132170789"/>
    <n v="37154.862773642082"/>
    <n v="0"/>
    <m/>
  </r>
  <r>
    <x v="19"/>
    <x v="5"/>
    <n v="391427.90501357458"/>
    <n v="0"/>
    <n v="0"/>
    <n v="0"/>
    <n v="1330.7476703378725"/>
    <n v="19571.372479500253"/>
    <n v="370525.78486373648"/>
    <n v="0"/>
    <n v="370525.78486373648"/>
    <n v="148210.31394549459"/>
    <m/>
    <n v="148210.31394549459"/>
    <n v="222315.47091824189"/>
    <n v="0"/>
    <n v="0"/>
    <n v="0"/>
    <n v="148210.31394549459"/>
    <n v="0"/>
    <n v="0"/>
    <n v="15516.208148112273"/>
    <n v="19132.99996835706"/>
    <n v="6575.9884398891954"/>
    <n v="41225.196556358533"/>
    <n v="106985.11738913605"/>
    <n v="15516.208148112273"/>
    <n v="19132.99996835706"/>
    <n v="6575.9884398891954"/>
    <n v="41225.196556358533"/>
    <n v="388126.96726279944"/>
    <n v="-3300.9377507751342"/>
    <n v="5.0425180753411916E-2"/>
    <n v="19571.372479500253"/>
    <n v="0"/>
    <n v="0"/>
    <n v="0"/>
    <n v="1330.7476703378725"/>
    <n v="367224.84711296135"/>
    <n v="-3300.9377507751342"/>
    <n v="0"/>
    <n v="367224.84711296135"/>
    <n v="-3300.9377507751342"/>
    <n v="0.4"/>
    <n v="146889.93884518454"/>
    <n v="-1320.3751003100479"/>
    <n v="0"/>
    <n v="220334.9082677768"/>
    <n v="-1980.5626504650863"/>
    <n v="0"/>
    <n v="0"/>
    <n v="146889.93884518454"/>
    <n v="0"/>
    <n v="-1320.3751003100479"/>
    <n v="15377.977451849647"/>
    <n v="18962.54802017663"/>
    <n v="6517.4043159857374"/>
    <n v="40857.929788012014"/>
    <n v="-367.2667683465188"/>
    <n v="15377.977451849647"/>
    <n v="18962.54802017663"/>
    <n v="6517.4043159857374"/>
    <n v="40857.929788012014"/>
    <n v="-367.2667683465188"/>
    <s v="1,723.29 productive hours attributed to employee for 2020; however, standard 2020 productive hours for cost center 506016/activity EXECK is 1,708.76."/>
  </r>
  <r>
    <x v="19"/>
    <x v="6"/>
    <n v="642376.84352941182"/>
    <n v="0"/>
    <n v="0"/>
    <n v="0"/>
    <n v="2119.7089134492544"/>
    <n v="32118.842176470596"/>
    <n v="608138.29243949195"/>
    <n v="0"/>
    <n v="608138.29243949195"/>
    <n v="121627.65848789841"/>
    <m/>
    <n v="121627.65848789841"/>
    <n v="486510.63395159354"/>
    <n v="0"/>
    <n v="0"/>
    <n v="0"/>
    <n v="121627.6584878984"/>
    <n v="0"/>
    <n v="0"/>
    <n v="12744.738619597156"/>
    <n v="16033.743970520492"/>
    <n v="5434.4811622192638"/>
    <n v="34212.963752336909"/>
    <n v="87414.694735561498"/>
    <n v="12744.738619597156"/>
    <n v="16033.743970520492"/>
    <n v="5434.4811622192638"/>
    <n v="34212.963752336909"/>
    <n v="642376.84352941182"/>
    <n v="0"/>
    <n v="5.000000000000001E-2"/>
    <n v="32118.842176470596"/>
    <n v="0"/>
    <n v="0"/>
    <n v="0"/>
    <n v="2119.7089134492544"/>
    <n v="608138.29243949195"/>
    <n v="0"/>
    <n v="0"/>
    <n v="608138.29243949195"/>
    <n v="0"/>
    <n v="0.2"/>
    <n v="121627.6584878984"/>
    <n v="0"/>
    <n v="0"/>
    <n v="486510.63395159354"/>
    <n v="0"/>
    <n v="0"/>
    <n v="0"/>
    <n v="121627.6584878984"/>
    <n v="0"/>
    <n v="0"/>
    <n v="12744.738619597156"/>
    <n v="16033.743970520492"/>
    <n v="5434.4811622192638"/>
    <n v="34212.963752336909"/>
    <n v="0"/>
    <n v="12744.738619597156"/>
    <n v="16033.743970520492"/>
    <n v="5434.4811622192638"/>
    <n v="34212.963752336909"/>
    <n v="0"/>
    <m/>
  </r>
  <r>
    <x v="20"/>
    <x v="0"/>
    <n v="116491.50233333366"/>
    <n v="116491.50233333366"/>
    <n v="0"/>
    <n v="0"/>
    <n v="0"/>
    <n v="0"/>
    <n v="0"/>
    <n v="0"/>
    <n v="0"/>
    <n v="0"/>
    <m/>
    <n v="0"/>
    <n v="0"/>
    <n v="0"/>
    <n v="0"/>
    <n v="0"/>
    <n v="0"/>
    <n v="0"/>
    <n v="0"/>
    <n v="0"/>
    <n v="0"/>
    <n v="0"/>
    <n v="0"/>
    <n v="0"/>
    <n v="0"/>
    <n v="0"/>
    <n v="0"/>
    <n v="0"/>
    <n v="116491.50233333366"/>
    <n v="0"/>
    <n v="1"/>
    <n v="116491.50233333366"/>
    <n v="0"/>
    <n v="0"/>
    <n v="0"/>
    <n v="0"/>
    <n v="0"/>
    <n v="0"/>
    <n v="0"/>
    <n v="0"/>
    <n v="0"/>
    <m/>
    <n v="0"/>
    <n v="0"/>
    <n v="0"/>
    <n v="0"/>
    <n v="0"/>
    <n v="0"/>
    <n v="0"/>
    <n v="0"/>
    <n v="0"/>
    <n v="0"/>
    <n v="0"/>
    <n v="0"/>
    <n v="0"/>
    <n v="0"/>
    <n v="0"/>
    <n v="0"/>
    <n v="0"/>
    <n v="0"/>
    <n v="0"/>
    <n v="0"/>
    <m/>
  </r>
  <r>
    <x v="20"/>
    <x v="1"/>
    <n v="114918.38915242809"/>
    <n v="114918.38915242809"/>
    <n v="0"/>
    <n v="0"/>
    <n v="0"/>
    <n v="0"/>
    <n v="0"/>
    <n v="0"/>
    <n v="0"/>
    <n v="0"/>
    <m/>
    <n v="0"/>
    <n v="0"/>
    <n v="0"/>
    <n v="0"/>
    <n v="0"/>
    <n v="0"/>
    <n v="0"/>
    <n v="0"/>
    <n v="0"/>
    <n v="0"/>
    <n v="0"/>
    <n v="0"/>
    <n v="0"/>
    <n v="0"/>
    <n v="0"/>
    <n v="0"/>
    <n v="0"/>
    <n v="114918.38915242809"/>
    <n v="0"/>
    <n v="1"/>
    <n v="114918.38915242809"/>
    <n v="0"/>
    <n v="0"/>
    <n v="0"/>
    <n v="0"/>
    <n v="0"/>
    <n v="0"/>
    <n v="0"/>
    <n v="0"/>
    <n v="0"/>
    <m/>
    <n v="0"/>
    <n v="0"/>
    <n v="0"/>
    <n v="0"/>
    <n v="0"/>
    <n v="0"/>
    <n v="0"/>
    <n v="0"/>
    <n v="0"/>
    <n v="0"/>
    <n v="0"/>
    <n v="0"/>
    <n v="0"/>
    <n v="0"/>
    <n v="0"/>
    <n v="0"/>
    <n v="0"/>
    <n v="0"/>
    <n v="0"/>
    <n v="0"/>
    <m/>
  </r>
  <r>
    <x v="20"/>
    <x v="2"/>
    <n v="279105.40602940944"/>
    <n v="279105.40602940944"/>
    <n v="0"/>
    <n v="0"/>
    <n v="0"/>
    <n v="0"/>
    <n v="0"/>
    <n v="0"/>
    <n v="0"/>
    <n v="0"/>
    <m/>
    <n v="0"/>
    <n v="0"/>
    <n v="0"/>
    <n v="0"/>
    <n v="0"/>
    <n v="0"/>
    <n v="0"/>
    <n v="0"/>
    <n v="0"/>
    <n v="0"/>
    <n v="0"/>
    <n v="0"/>
    <n v="0"/>
    <n v="0"/>
    <n v="0"/>
    <n v="0"/>
    <n v="0"/>
    <n v="279105.40602940944"/>
    <n v="0"/>
    <n v="1"/>
    <n v="279105.40602940944"/>
    <n v="0"/>
    <n v="0"/>
    <n v="0"/>
    <n v="0"/>
    <n v="0"/>
    <n v="0"/>
    <n v="0"/>
    <n v="0"/>
    <n v="0"/>
    <m/>
    <n v="0"/>
    <n v="0"/>
    <n v="0"/>
    <n v="0"/>
    <n v="0"/>
    <n v="0"/>
    <n v="0"/>
    <n v="0"/>
    <n v="0"/>
    <n v="0"/>
    <n v="0"/>
    <n v="0"/>
    <n v="0"/>
    <n v="0"/>
    <n v="0"/>
    <n v="0"/>
    <n v="0"/>
    <n v="0"/>
    <n v="0"/>
    <n v="0"/>
    <m/>
  </r>
  <r>
    <x v="20"/>
    <x v="3"/>
    <n v="236402.25440693233"/>
    <n v="236402.25440693233"/>
    <n v="0"/>
    <n v="0"/>
    <n v="0"/>
    <n v="0"/>
    <n v="0"/>
    <n v="0"/>
    <n v="0"/>
    <n v="0"/>
    <m/>
    <n v="0"/>
    <n v="0"/>
    <n v="0"/>
    <n v="0"/>
    <n v="0"/>
    <n v="0"/>
    <n v="0"/>
    <n v="0"/>
    <n v="0"/>
    <n v="0"/>
    <n v="0"/>
    <n v="0"/>
    <n v="0"/>
    <n v="0"/>
    <n v="0"/>
    <n v="0"/>
    <n v="0"/>
    <n v="236402.25440693233"/>
    <n v="0"/>
    <n v="1"/>
    <n v="236402.25440693233"/>
    <n v="0"/>
    <n v="0"/>
    <n v="0"/>
    <n v="0"/>
    <n v="0"/>
    <n v="0"/>
    <n v="0"/>
    <n v="0"/>
    <n v="0"/>
    <m/>
    <n v="0"/>
    <n v="0"/>
    <n v="0"/>
    <n v="0"/>
    <n v="0"/>
    <n v="0"/>
    <n v="0"/>
    <n v="0"/>
    <n v="0"/>
    <n v="0"/>
    <n v="0"/>
    <n v="0"/>
    <n v="0"/>
    <n v="0"/>
    <n v="0"/>
    <n v="0"/>
    <n v="0"/>
    <n v="0"/>
    <n v="0"/>
    <n v="0"/>
    <m/>
  </r>
  <r>
    <x v="20"/>
    <x v="4"/>
    <n v="131958.84974674106"/>
    <n v="131958.84974674106"/>
    <n v="0"/>
    <n v="0"/>
    <n v="0"/>
    <n v="0"/>
    <n v="0"/>
    <n v="0"/>
    <n v="0"/>
    <n v="0"/>
    <m/>
    <n v="0"/>
    <n v="0"/>
    <n v="0"/>
    <n v="0"/>
    <n v="0"/>
    <n v="0"/>
    <n v="0"/>
    <n v="0"/>
    <n v="0"/>
    <n v="0"/>
    <n v="0"/>
    <n v="0"/>
    <n v="0"/>
    <n v="0"/>
    <n v="0"/>
    <n v="0"/>
    <n v="0"/>
    <n v="131958.84974674106"/>
    <n v="0"/>
    <n v="1"/>
    <n v="131958.84974674106"/>
    <n v="0"/>
    <n v="0"/>
    <n v="0"/>
    <n v="0"/>
    <n v="0"/>
    <n v="0"/>
    <n v="0"/>
    <n v="0"/>
    <n v="0"/>
    <m/>
    <n v="0"/>
    <n v="0"/>
    <n v="0"/>
    <n v="0"/>
    <n v="0"/>
    <n v="0"/>
    <n v="0"/>
    <n v="0"/>
    <n v="0"/>
    <n v="0"/>
    <n v="0"/>
    <n v="0"/>
    <n v="0"/>
    <n v="0"/>
    <n v="0"/>
    <n v="0"/>
    <n v="0"/>
    <n v="0"/>
    <n v="0"/>
    <n v="0"/>
    <m/>
  </r>
  <r>
    <x v="20"/>
    <x v="5"/>
    <n v="161179.23728061825"/>
    <n v="161179.23728061825"/>
    <n v="0"/>
    <n v="0"/>
    <n v="0"/>
    <n v="0"/>
    <n v="0"/>
    <n v="0"/>
    <n v="0"/>
    <n v="0"/>
    <m/>
    <n v="0"/>
    <n v="0"/>
    <n v="0"/>
    <n v="0"/>
    <n v="0"/>
    <n v="0"/>
    <n v="0"/>
    <n v="0"/>
    <n v="0"/>
    <n v="0"/>
    <n v="0"/>
    <n v="0"/>
    <n v="0"/>
    <n v="0"/>
    <n v="0"/>
    <n v="0"/>
    <n v="0"/>
    <n v="161179.23728061825"/>
    <n v="0"/>
    <n v="1"/>
    <n v="161179.23728061825"/>
    <n v="0"/>
    <n v="0"/>
    <n v="0"/>
    <n v="0"/>
    <n v="0"/>
    <n v="0"/>
    <n v="0"/>
    <n v="0"/>
    <n v="0"/>
    <m/>
    <n v="0"/>
    <n v="0"/>
    <n v="0"/>
    <n v="0"/>
    <n v="0"/>
    <n v="0"/>
    <n v="0"/>
    <n v="0"/>
    <n v="0"/>
    <n v="0"/>
    <n v="0"/>
    <n v="0"/>
    <n v="0"/>
    <n v="0"/>
    <n v="0"/>
    <n v="0"/>
    <n v="0"/>
    <n v="0"/>
    <n v="0"/>
    <n v="0"/>
    <m/>
  </r>
  <r>
    <x v="20"/>
    <x v="6"/>
    <n v="181002.2886256983"/>
    <n v="181002.2886256983"/>
    <n v="0"/>
    <n v="0"/>
    <n v="0"/>
    <n v="0"/>
    <n v="0"/>
    <n v="0"/>
    <n v="0"/>
    <n v="0"/>
    <m/>
    <n v="0"/>
    <n v="0"/>
    <n v="0"/>
    <n v="0"/>
    <n v="0"/>
    <n v="0"/>
    <n v="0"/>
    <n v="0"/>
    <n v="0"/>
    <n v="0"/>
    <n v="0"/>
    <n v="0"/>
    <n v="0"/>
    <n v="0"/>
    <n v="0"/>
    <n v="0"/>
    <n v="0"/>
    <n v="181002.2886256983"/>
    <n v="0"/>
    <n v="1"/>
    <n v="181002.2886256983"/>
    <n v="0"/>
    <n v="0"/>
    <n v="0"/>
    <n v="0"/>
    <n v="0"/>
    <n v="0"/>
    <n v="0"/>
    <n v="0"/>
    <n v="0"/>
    <m/>
    <n v="0"/>
    <n v="0"/>
    <n v="0"/>
    <n v="0"/>
    <n v="0"/>
    <n v="0"/>
    <n v="0"/>
    <n v="0"/>
    <n v="0"/>
    <n v="0"/>
    <n v="0"/>
    <n v="0"/>
    <n v="0"/>
    <n v="0"/>
    <n v="0"/>
    <n v="0"/>
    <n v="0"/>
    <n v="0"/>
    <n v="0"/>
    <n v="0"/>
    <m/>
  </r>
  <r>
    <x v="21"/>
    <x v="0"/>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1"/>
    <x v="1"/>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1"/>
    <x v="2"/>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1"/>
    <x v="3"/>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1"/>
    <x v="4"/>
    <n v="131958.84974674106"/>
    <n v="131958.84974674106"/>
    <n v="0"/>
    <n v="0"/>
    <n v="0"/>
    <n v="0"/>
    <n v="0"/>
    <n v="0"/>
    <n v="0"/>
    <n v="0"/>
    <m/>
    <n v="0"/>
    <n v="0"/>
    <n v="0"/>
    <n v="0"/>
    <n v="0"/>
    <n v="0"/>
    <n v="0"/>
    <n v="0"/>
    <n v="0"/>
    <n v="0"/>
    <n v="0"/>
    <n v="0"/>
    <n v="0"/>
    <n v="0"/>
    <n v="0"/>
    <n v="0"/>
    <n v="0"/>
    <n v="131958.84974674106"/>
    <n v="0"/>
    <n v="1"/>
    <n v="131958.84974674106"/>
    <n v="0"/>
    <n v="0"/>
    <n v="0"/>
    <n v="0"/>
    <n v="0"/>
    <n v="0"/>
    <n v="0"/>
    <n v="0"/>
    <n v="0"/>
    <m/>
    <n v="0"/>
    <n v="0"/>
    <n v="0"/>
    <n v="0"/>
    <n v="0"/>
    <n v="0"/>
    <n v="0"/>
    <n v="0"/>
    <n v="0"/>
    <n v="0"/>
    <n v="0"/>
    <n v="0"/>
    <n v="0"/>
    <n v="0"/>
    <n v="0"/>
    <n v="0"/>
    <n v="0"/>
    <n v="0"/>
    <n v="0"/>
    <n v="0"/>
    <m/>
  </r>
  <r>
    <x v="21"/>
    <x v="5"/>
    <n v="161179.23728061825"/>
    <n v="161179.23728061825"/>
    <n v="0"/>
    <n v="0"/>
    <n v="0"/>
    <n v="0"/>
    <n v="0"/>
    <n v="0"/>
    <n v="0"/>
    <n v="0"/>
    <m/>
    <n v="0"/>
    <n v="0"/>
    <n v="0"/>
    <n v="0"/>
    <n v="0"/>
    <n v="0"/>
    <n v="0"/>
    <n v="0"/>
    <n v="0"/>
    <n v="0"/>
    <n v="0"/>
    <n v="0"/>
    <n v="0"/>
    <n v="0"/>
    <n v="0"/>
    <n v="0"/>
    <n v="0"/>
    <n v="161179.23728061825"/>
    <n v="0"/>
    <n v="1"/>
    <n v="161179.23728061825"/>
    <n v="0"/>
    <n v="0"/>
    <n v="0"/>
    <n v="0"/>
    <n v="0"/>
    <n v="0"/>
    <n v="0"/>
    <n v="0"/>
    <n v="0"/>
    <m/>
    <n v="0"/>
    <n v="0"/>
    <n v="0"/>
    <n v="0"/>
    <n v="0"/>
    <n v="0"/>
    <n v="0"/>
    <n v="0"/>
    <n v="0"/>
    <n v="0"/>
    <n v="0"/>
    <n v="0"/>
    <n v="0"/>
    <n v="0"/>
    <n v="0"/>
    <n v="0"/>
    <n v="0"/>
    <n v="0"/>
    <n v="0"/>
    <n v="0"/>
    <m/>
  </r>
  <r>
    <x v="21"/>
    <x v="6"/>
    <n v="181002.2886256983"/>
    <n v="181002.2886256983"/>
    <n v="0"/>
    <n v="0"/>
    <n v="0"/>
    <n v="0"/>
    <n v="0"/>
    <n v="0"/>
    <n v="0"/>
    <n v="0"/>
    <m/>
    <n v="0"/>
    <n v="0"/>
    <n v="0"/>
    <n v="0"/>
    <n v="0"/>
    <n v="0"/>
    <n v="0"/>
    <n v="0"/>
    <n v="0"/>
    <n v="0"/>
    <n v="0"/>
    <n v="0"/>
    <n v="0"/>
    <n v="0"/>
    <n v="0"/>
    <n v="0"/>
    <n v="0"/>
    <n v="181002.2886256983"/>
    <n v="0"/>
    <n v="1"/>
    <n v="181002.2886256983"/>
    <n v="0"/>
    <n v="0"/>
    <n v="0"/>
    <n v="0"/>
    <n v="0"/>
    <n v="0"/>
    <n v="0"/>
    <n v="0"/>
    <n v="0"/>
    <m/>
    <n v="0"/>
    <n v="0"/>
    <n v="0"/>
    <n v="0"/>
    <n v="0"/>
    <n v="0"/>
    <n v="0"/>
    <n v="0"/>
    <n v="0"/>
    <n v="0"/>
    <n v="0"/>
    <n v="0"/>
    <n v="0"/>
    <n v="0"/>
    <n v="0"/>
    <n v="0"/>
    <n v="0"/>
    <n v="0"/>
    <n v="0"/>
    <n v="0"/>
    <m/>
  </r>
  <r>
    <x v="22"/>
    <x v="0"/>
    <n v="190554.86604299606"/>
    <n v="0"/>
    <n v="0"/>
    <n v="0"/>
    <n v="0"/>
    <n v="0"/>
    <n v="190554.86604299606"/>
    <n v="0"/>
    <n v="190554.86604299606"/>
    <n v="0"/>
    <m/>
    <n v="0"/>
    <n v="190554.86604299606"/>
    <n v="0"/>
    <n v="0"/>
    <n v="0"/>
    <n v="0"/>
    <n v="0"/>
    <n v="0"/>
    <n v="0"/>
    <n v="0"/>
    <n v="0"/>
    <n v="0"/>
    <n v="0"/>
    <n v="0"/>
    <n v="0"/>
    <n v="0"/>
    <n v="0"/>
    <n v="190554.86604299606"/>
    <n v="0"/>
    <n v="0"/>
    <n v="0"/>
    <n v="0"/>
    <n v="0"/>
    <n v="0"/>
    <n v="0"/>
    <n v="190554.86604299606"/>
    <n v="0"/>
    <n v="0"/>
    <n v="190554.86604299606"/>
    <n v="0"/>
    <m/>
    <n v="0"/>
    <n v="0"/>
    <n v="0"/>
    <n v="190554.86604299606"/>
    <n v="0"/>
    <n v="0"/>
    <n v="0"/>
    <n v="0"/>
    <n v="0"/>
    <n v="0"/>
    <n v="0"/>
    <n v="0"/>
    <n v="0"/>
    <n v="0"/>
    <n v="0"/>
    <n v="0"/>
    <n v="0"/>
    <n v="0"/>
    <n v="0"/>
    <n v="0"/>
    <m/>
  </r>
  <r>
    <x v="22"/>
    <x v="1"/>
    <n v="181254.39004900615"/>
    <n v="0"/>
    <n v="0"/>
    <n v="0"/>
    <n v="0"/>
    <n v="9062.7226853125048"/>
    <n v="172191.66736369365"/>
    <n v="0"/>
    <n v="172191.66736369365"/>
    <n v="0"/>
    <m/>
    <n v="0"/>
    <n v="172191.66736369365"/>
    <n v="0"/>
    <n v="0"/>
    <n v="0"/>
    <n v="0"/>
    <n v="0"/>
    <n v="0"/>
    <n v="0"/>
    <n v="0"/>
    <n v="0"/>
    <n v="0"/>
    <n v="0"/>
    <n v="0"/>
    <n v="0"/>
    <n v="0"/>
    <n v="0"/>
    <n v="181254.39004900615"/>
    <n v="0"/>
    <n v="5.0000017560193698E-2"/>
    <n v="9062.7226853125048"/>
    <n v="0"/>
    <n v="0"/>
    <n v="0"/>
    <n v="0"/>
    <n v="172191.66736369365"/>
    <n v="0"/>
    <n v="0"/>
    <n v="172191.66736369365"/>
    <n v="0"/>
    <m/>
    <n v="0"/>
    <n v="0"/>
    <n v="0"/>
    <n v="172191.66736369365"/>
    <n v="0"/>
    <n v="0"/>
    <n v="0"/>
    <n v="0"/>
    <n v="0"/>
    <n v="0"/>
    <n v="0"/>
    <n v="0"/>
    <n v="0"/>
    <n v="0"/>
    <n v="0"/>
    <n v="0"/>
    <n v="0"/>
    <n v="0"/>
    <n v="0"/>
    <n v="0"/>
    <m/>
  </r>
  <r>
    <x v="22"/>
    <x v="2"/>
    <n v="194623.63994117486"/>
    <n v="0"/>
    <n v="0"/>
    <n v="0"/>
    <n v="0"/>
    <n v="9731.1796007618414"/>
    <n v="184892.460340413"/>
    <n v="0"/>
    <n v="184892.460340413"/>
    <n v="0"/>
    <m/>
    <n v="0"/>
    <n v="184892.460340413"/>
    <n v="0"/>
    <n v="0"/>
    <n v="0"/>
    <n v="0"/>
    <n v="0"/>
    <n v="0"/>
    <n v="0"/>
    <n v="0"/>
    <n v="0"/>
    <n v="0"/>
    <n v="0"/>
    <n v="0"/>
    <n v="0"/>
    <n v="0"/>
    <n v="0"/>
    <n v="194623.63994117486"/>
    <n v="0"/>
    <n v="4.9999987687534247E-2"/>
    <n v="9731.1796007618414"/>
    <n v="0"/>
    <n v="0"/>
    <n v="0"/>
    <n v="0"/>
    <n v="184892.460340413"/>
    <n v="0"/>
    <n v="0"/>
    <n v="184892.460340413"/>
    <n v="0"/>
    <m/>
    <n v="0"/>
    <n v="0"/>
    <n v="0"/>
    <n v="184892.460340413"/>
    <n v="0"/>
    <n v="0"/>
    <n v="0"/>
    <n v="0"/>
    <n v="0"/>
    <n v="0"/>
    <n v="0"/>
    <n v="0"/>
    <n v="0"/>
    <n v="0"/>
    <n v="0"/>
    <n v="0"/>
    <n v="0"/>
    <n v="0"/>
    <n v="0"/>
    <n v="0"/>
    <m/>
  </r>
  <r>
    <x v="22"/>
    <x v="3"/>
    <n v="206964.4626978407"/>
    <n v="0"/>
    <n v="0"/>
    <n v="0"/>
    <n v="0"/>
    <n v="10348.228531103572"/>
    <n v="196616.23416673712"/>
    <n v="0"/>
    <n v="196616.23416673712"/>
    <n v="0"/>
    <m/>
    <n v="0"/>
    <n v="196616.23416673712"/>
    <n v="0"/>
    <n v="0"/>
    <n v="0"/>
    <n v="0"/>
    <n v="0"/>
    <n v="0"/>
    <n v="0"/>
    <n v="0"/>
    <n v="0"/>
    <n v="0"/>
    <n v="0"/>
    <n v="0"/>
    <n v="0"/>
    <n v="0"/>
    <n v="0"/>
    <n v="206964.4626978407"/>
    <n v="0"/>
    <n v="5.0000026073130949E-2"/>
    <n v="10348.228531103572"/>
    <n v="0"/>
    <n v="0"/>
    <n v="0"/>
    <n v="0"/>
    <n v="196616.23416673712"/>
    <n v="0"/>
    <n v="0"/>
    <n v="196616.23416673712"/>
    <n v="0"/>
    <m/>
    <n v="0"/>
    <n v="0"/>
    <n v="0"/>
    <n v="196616.23416673712"/>
    <n v="0"/>
    <n v="0"/>
    <n v="0"/>
    <n v="0"/>
    <n v="0"/>
    <n v="0"/>
    <n v="0"/>
    <n v="0"/>
    <n v="0"/>
    <n v="0"/>
    <n v="0"/>
    <n v="0"/>
    <n v="0"/>
    <n v="0"/>
    <n v="0"/>
    <n v="0"/>
    <m/>
  </r>
  <r>
    <x v="22"/>
    <x v="4"/>
    <n v="242592.92907008153"/>
    <n v="0"/>
    <n v="0"/>
    <n v="0"/>
    <n v="0"/>
    <n v="0"/>
    <n v="242592.92907008153"/>
    <n v="242592.92907008153"/>
    <n v="0"/>
    <n v="0"/>
    <m/>
    <n v="0"/>
    <n v="0"/>
    <n v="0"/>
    <n v="0"/>
    <n v="242592.92907008153"/>
    <n v="0"/>
    <n v="0"/>
    <n v="0"/>
    <n v="0"/>
    <n v="0"/>
    <n v="0"/>
    <n v="0"/>
    <n v="0"/>
    <n v="0"/>
    <n v="0"/>
    <n v="0"/>
    <n v="0"/>
    <n v="242592.92907008153"/>
    <n v="0"/>
    <n v="0"/>
    <n v="0"/>
    <n v="0"/>
    <n v="0"/>
    <n v="0"/>
    <n v="0"/>
    <n v="242592.92907008153"/>
    <n v="0"/>
    <n v="242592.92907008153"/>
    <n v="0"/>
    <n v="0"/>
    <m/>
    <n v="0"/>
    <n v="0"/>
    <n v="0"/>
    <n v="0"/>
    <n v="0"/>
    <n v="0"/>
    <n v="242592.92907008153"/>
    <n v="0"/>
    <n v="0"/>
    <n v="0"/>
    <n v="0"/>
    <n v="0"/>
    <n v="0"/>
    <n v="0"/>
    <n v="0"/>
    <n v="0"/>
    <n v="0"/>
    <n v="0"/>
    <n v="0"/>
    <n v="0"/>
    <m/>
  </r>
  <r>
    <x v="22"/>
    <x v="5"/>
    <n v="251514.05625046758"/>
    <n v="0"/>
    <n v="0"/>
    <n v="0"/>
    <n v="0"/>
    <n v="0"/>
    <n v="251514.05625046758"/>
    <n v="251514.05625046758"/>
    <n v="0"/>
    <n v="0"/>
    <m/>
    <n v="0"/>
    <n v="0"/>
    <n v="0"/>
    <n v="0"/>
    <n v="251514.05625046758"/>
    <n v="0"/>
    <n v="0"/>
    <n v="0"/>
    <n v="0"/>
    <n v="0"/>
    <n v="0"/>
    <n v="0"/>
    <n v="0"/>
    <n v="0"/>
    <n v="0"/>
    <n v="0"/>
    <n v="0"/>
    <n v="251514.05625046758"/>
    <n v="0"/>
    <n v="0"/>
    <n v="0"/>
    <n v="0"/>
    <n v="0"/>
    <n v="0"/>
    <n v="0"/>
    <n v="251514.05625046758"/>
    <n v="0"/>
    <n v="251514.05625046758"/>
    <n v="0"/>
    <n v="0"/>
    <m/>
    <n v="0"/>
    <n v="0"/>
    <n v="0"/>
    <n v="0"/>
    <n v="0"/>
    <n v="0"/>
    <n v="251514.05625046758"/>
    <n v="0"/>
    <n v="0"/>
    <n v="0"/>
    <n v="0"/>
    <n v="0"/>
    <n v="0"/>
    <n v="0"/>
    <n v="0"/>
    <n v="0"/>
    <n v="0"/>
    <n v="0"/>
    <n v="0"/>
    <n v="0"/>
    <m/>
  </r>
  <r>
    <x v="22"/>
    <x v="6"/>
    <n v="220665.51879329607"/>
    <n v="0"/>
    <n v="0"/>
    <n v="0"/>
    <n v="0"/>
    <n v="0"/>
    <n v="220665.51879329607"/>
    <n v="220665.51879329607"/>
    <n v="0"/>
    <n v="0"/>
    <m/>
    <n v="0"/>
    <n v="0"/>
    <n v="0"/>
    <n v="0"/>
    <n v="220665.51879329607"/>
    <n v="0"/>
    <n v="0"/>
    <n v="0"/>
    <n v="0"/>
    <n v="0"/>
    <n v="0"/>
    <n v="0"/>
    <n v="0"/>
    <n v="0"/>
    <n v="0"/>
    <n v="0"/>
    <n v="0"/>
    <n v="220665.51879329607"/>
    <n v="0"/>
    <n v="0"/>
    <n v="0"/>
    <n v="0"/>
    <n v="0"/>
    <n v="0"/>
    <n v="0"/>
    <n v="220665.51879329607"/>
    <n v="0"/>
    <n v="220665.51879329607"/>
    <n v="0"/>
    <n v="0"/>
    <m/>
    <n v="0"/>
    <n v="0"/>
    <n v="0"/>
    <n v="0"/>
    <n v="0"/>
    <n v="0"/>
    <n v="220665.51879329607"/>
    <n v="0"/>
    <n v="0"/>
    <n v="0"/>
    <n v="0"/>
    <n v="0"/>
    <n v="0"/>
    <n v="0"/>
    <n v="0"/>
    <n v="0"/>
    <n v="0"/>
    <n v="0"/>
    <n v="0"/>
    <n v="0"/>
    <m/>
  </r>
  <r>
    <x v="23"/>
    <x v="0"/>
    <n v="202600.19071883464"/>
    <n v="202600.19071883464"/>
    <n v="0"/>
    <n v="0"/>
    <n v="0"/>
    <n v="0"/>
    <n v="0"/>
    <n v="0"/>
    <n v="0"/>
    <n v="0"/>
    <m/>
    <n v="0"/>
    <n v="0"/>
    <n v="0"/>
    <n v="0"/>
    <n v="0"/>
    <n v="0"/>
    <n v="0"/>
    <n v="0"/>
    <n v="0"/>
    <n v="0"/>
    <n v="0"/>
    <n v="0"/>
    <n v="0"/>
    <n v="0"/>
    <n v="0"/>
    <n v="0"/>
    <n v="0"/>
    <n v="202600.19071883464"/>
    <n v="0"/>
    <n v="1"/>
    <n v="202600.19071883464"/>
    <n v="0"/>
    <n v="0"/>
    <n v="0"/>
    <n v="0"/>
    <n v="0"/>
    <n v="0"/>
    <n v="0"/>
    <n v="0"/>
    <n v="0"/>
    <m/>
    <n v="0"/>
    <n v="0"/>
    <n v="0"/>
    <n v="0"/>
    <n v="0"/>
    <n v="0"/>
    <n v="0"/>
    <n v="0"/>
    <n v="0"/>
    <n v="0"/>
    <n v="0"/>
    <n v="0"/>
    <n v="0"/>
    <n v="0"/>
    <n v="0"/>
    <n v="0"/>
    <n v="0"/>
    <n v="0"/>
    <n v="0"/>
    <n v="0"/>
    <m/>
  </r>
  <r>
    <x v="23"/>
    <x v="1"/>
    <n v="261087.32154947729"/>
    <n v="261087.32154947729"/>
    <n v="0"/>
    <n v="0"/>
    <n v="0"/>
    <n v="0"/>
    <n v="0"/>
    <n v="0"/>
    <n v="0"/>
    <n v="0"/>
    <m/>
    <n v="0"/>
    <n v="0"/>
    <n v="0"/>
    <n v="0"/>
    <n v="0"/>
    <n v="0"/>
    <n v="0"/>
    <n v="0"/>
    <n v="0"/>
    <n v="0"/>
    <n v="0"/>
    <n v="0"/>
    <n v="0"/>
    <n v="0"/>
    <n v="0"/>
    <n v="0"/>
    <n v="0"/>
    <n v="261087.32154947729"/>
    <n v="0"/>
    <n v="1"/>
    <n v="261087.32154947729"/>
    <n v="0"/>
    <n v="0"/>
    <n v="0"/>
    <n v="0"/>
    <n v="0"/>
    <n v="0"/>
    <n v="0"/>
    <n v="0"/>
    <n v="0"/>
    <m/>
    <n v="0"/>
    <n v="0"/>
    <n v="0"/>
    <n v="0"/>
    <n v="0"/>
    <n v="0"/>
    <n v="0"/>
    <n v="0"/>
    <n v="0"/>
    <n v="0"/>
    <n v="0"/>
    <n v="0"/>
    <n v="0"/>
    <n v="0"/>
    <n v="0"/>
    <n v="0"/>
    <n v="0"/>
    <n v="0"/>
    <n v="0"/>
    <n v="0"/>
    <m/>
  </r>
  <r>
    <x v="23"/>
    <x v="2"/>
    <n v="279105.40602940944"/>
    <n v="279105.40602940944"/>
    <n v="0"/>
    <n v="0"/>
    <n v="0"/>
    <n v="0"/>
    <n v="0"/>
    <n v="0"/>
    <n v="0"/>
    <n v="0"/>
    <m/>
    <n v="0"/>
    <n v="0"/>
    <n v="0"/>
    <n v="0"/>
    <n v="0"/>
    <n v="0"/>
    <n v="0"/>
    <n v="0"/>
    <n v="0"/>
    <n v="0"/>
    <n v="0"/>
    <n v="0"/>
    <n v="0"/>
    <n v="0"/>
    <n v="0"/>
    <n v="0"/>
    <n v="0"/>
    <n v="279105.40602940944"/>
    <n v="0"/>
    <n v="1"/>
    <n v="279105.40602940944"/>
    <n v="0"/>
    <n v="0"/>
    <n v="0"/>
    <n v="0"/>
    <n v="0"/>
    <n v="0"/>
    <n v="0"/>
    <n v="0"/>
    <n v="0"/>
    <m/>
    <n v="0"/>
    <n v="0"/>
    <n v="0"/>
    <n v="0"/>
    <n v="0"/>
    <n v="0"/>
    <n v="0"/>
    <n v="0"/>
    <n v="0"/>
    <n v="0"/>
    <n v="0"/>
    <n v="0"/>
    <n v="0"/>
    <n v="0"/>
    <n v="0"/>
    <n v="0"/>
    <n v="0"/>
    <n v="0"/>
    <n v="0"/>
    <n v="0"/>
    <m/>
  </r>
  <r>
    <x v="23"/>
    <x v="3"/>
    <n v="202800.44150769257"/>
    <n v="202800.44150769257"/>
    <n v="0"/>
    <n v="0"/>
    <n v="0"/>
    <n v="0"/>
    <n v="0"/>
    <n v="0"/>
    <n v="0"/>
    <n v="0"/>
    <m/>
    <n v="0"/>
    <n v="0"/>
    <n v="0"/>
    <n v="0"/>
    <n v="0"/>
    <n v="0"/>
    <n v="0"/>
    <n v="0"/>
    <n v="0"/>
    <n v="0"/>
    <n v="0"/>
    <n v="0"/>
    <n v="0"/>
    <n v="0"/>
    <n v="0"/>
    <n v="0"/>
    <n v="0"/>
    <n v="202800.44150769257"/>
    <n v="0"/>
    <n v="1"/>
    <n v="202800.44150769257"/>
    <n v="0"/>
    <n v="0"/>
    <n v="0"/>
    <n v="0"/>
    <n v="0"/>
    <n v="0"/>
    <n v="0"/>
    <n v="0"/>
    <n v="0"/>
    <m/>
    <n v="0"/>
    <n v="0"/>
    <n v="0"/>
    <n v="0"/>
    <n v="0"/>
    <n v="0"/>
    <n v="0"/>
    <n v="0"/>
    <n v="0"/>
    <n v="0"/>
    <n v="0"/>
    <n v="0"/>
    <n v="0"/>
    <n v="0"/>
    <n v="0"/>
    <n v="0"/>
    <n v="0"/>
    <n v="0"/>
    <n v="0"/>
    <n v="0"/>
    <m/>
  </r>
  <r>
    <x v="23"/>
    <x v="4"/>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3"/>
    <x v="5"/>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3"/>
    <x v="6"/>
    <n v="0"/>
    <n v="0"/>
    <n v="0"/>
    <n v="0"/>
    <n v="0"/>
    <n v="0"/>
    <n v="0"/>
    <n v="0"/>
    <n v="0"/>
    <n v="0"/>
    <m/>
    <n v="0"/>
    <n v="0"/>
    <n v="0"/>
    <n v="0"/>
    <n v="0"/>
    <n v="0"/>
    <n v="0"/>
    <n v="0"/>
    <n v="0"/>
    <n v="0"/>
    <n v="0"/>
    <n v="0"/>
    <n v="0"/>
    <n v="0"/>
    <n v="0"/>
    <n v="0"/>
    <n v="0"/>
    <n v="0"/>
    <n v="0"/>
    <n v="1"/>
    <n v="0"/>
    <n v="0"/>
    <n v="0"/>
    <n v="0"/>
    <n v="0"/>
    <n v="0"/>
    <n v="0"/>
    <n v="0"/>
    <n v="0"/>
    <n v="0"/>
    <m/>
    <n v="0"/>
    <n v="0"/>
    <n v="0"/>
    <n v="0"/>
    <n v="0"/>
    <n v="0"/>
    <n v="0"/>
    <n v="0"/>
    <n v="0"/>
    <n v="0"/>
    <n v="0"/>
    <n v="0"/>
    <n v="0"/>
    <n v="0"/>
    <n v="0"/>
    <n v="0"/>
    <n v="0"/>
    <n v="0"/>
    <n v="0"/>
    <n v="0"/>
    <m/>
  </r>
  <r>
    <x v="24"/>
    <x v="0"/>
    <n v="348668.80589473731"/>
    <n v="0"/>
    <n v="0"/>
    <n v="0"/>
    <n v="0"/>
    <n v="0"/>
    <n v="348668.80589473731"/>
    <n v="0"/>
    <n v="348668.80589473731"/>
    <n v="174334.40294736865"/>
    <m/>
    <n v="174334.40294736865"/>
    <n v="174334.40294736865"/>
    <n v="0"/>
    <n v="0"/>
    <n v="0"/>
    <n v="174334.40294736868"/>
    <n v="0"/>
    <n v="0"/>
    <n v="21059.599595964763"/>
    <n v="32391.351321973943"/>
    <n v="10861.048064457518"/>
    <n v="64311.998982396224"/>
    <n v="110022.40396497243"/>
    <n v="21059.599595964763"/>
    <n v="32391.351321973943"/>
    <n v="10861.048064457518"/>
    <n v="64311.998982396224"/>
    <n v="348668.80589473731"/>
    <n v="0"/>
    <n v="0"/>
    <n v="0"/>
    <n v="0"/>
    <n v="0"/>
    <n v="0"/>
    <n v="0"/>
    <n v="348668.80589473731"/>
    <n v="0"/>
    <n v="0"/>
    <n v="348668.80589473731"/>
    <n v="0"/>
    <n v="0.5"/>
    <n v="174334.40294736865"/>
    <n v="0"/>
    <n v="0"/>
    <n v="174334.40294736865"/>
    <n v="0"/>
    <n v="0"/>
    <n v="0"/>
    <n v="174334.40294736868"/>
    <n v="0"/>
    <n v="0"/>
    <n v="21059.599595964763"/>
    <n v="32391.351321973943"/>
    <n v="10861.048064457518"/>
    <n v="64311.998982396224"/>
    <n v="0"/>
    <n v="21059.599595964763"/>
    <n v="32391.351321973943"/>
    <n v="10861.048064457518"/>
    <n v="64311.998982396224"/>
    <n v="0"/>
    <m/>
  </r>
  <r>
    <x v="24"/>
    <x v="1"/>
    <n v="332087.96375608834"/>
    <n v="0"/>
    <n v="0"/>
    <n v="35347.49"/>
    <n v="0"/>
    <n v="0"/>
    <n v="296740.47375608835"/>
    <n v="0"/>
    <n v="296740.47375608835"/>
    <n v="148370.236878044"/>
    <n v="35347.49"/>
    <n v="183717.72687804399"/>
    <n v="113022.74687804436"/>
    <n v="0"/>
    <n v="0"/>
    <n v="0"/>
    <n v="183717.72687804399"/>
    <n v="0"/>
    <n v="0"/>
    <n v="22542.080254487933"/>
    <n v="32782.174420073912"/>
    <n v="10971.438922978934"/>
    <n v="66295.693597540783"/>
    <n v="117422.03328050321"/>
    <n v="22542.080254487933"/>
    <n v="32782.174420073912"/>
    <n v="10971.438922978934"/>
    <n v="66295.693597540783"/>
    <n v="332087.96375608834"/>
    <n v="0"/>
    <n v="0"/>
    <n v="0"/>
    <n v="0"/>
    <n v="0"/>
    <n v="35347.49"/>
    <n v="0"/>
    <n v="296740.47375608835"/>
    <n v="0"/>
    <n v="0"/>
    <n v="296740.47375608835"/>
    <n v="0"/>
    <n v="0.5"/>
    <n v="148370.23687804418"/>
    <n v="0"/>
    <n v="35347.49"/>
    <n v="113022.74687804418"/>
    <n v="-1.7462298274040222E-10"/>
    <n v="0"/>
    <n v="0"/>
    <n v="183717.72687804399"/>
    <n v="0"/>
    <n v="0"/>
    <n v="22542.080254487933"/>
    <n v="32782.174420073912"/>
    <n v="10971.438922978934"/>
    <n v="66295.693597540783"/>
    <n v="0"/>
    <n v="22542.080254487933"/>
    <n v="32782.174420073912"/>
    <n v="10971.438922978934"/>
    <n v="66295.693597540783"/>
    <n v="0"/>
    <m/>
  </r>
  <r>
    <x v="24"/>
    <x v="2"/>
    <n v="336689.52774202893"/>
    <n v="0"/>
    <n v="0"/>
    <n v="0"/>
    <n v="0"/>
    <n v="0"/>
    <n v="336689.52774202893"/>
    <n v="0"/>
    <n v="336689.52774202893"/>
    <n v="168344.76387101447"/>
    <m/>
    <n v="168344.76387101447"/>
    <n v="168344.76387101447"/>
    <n v="0"/>
    <n v="0"/>
    <n v="0"/>
    <n v="168344.76387101447"/>
    <n v="0"/>
    <n v="0"/>
    <n v="20942.094302197329"/>
    <n v="30773.422716334753"/>
    <n v="10235.359454096055"/>
    <n v="61950.876472628137"/>
    <n v="106393.88739838633"/>
    <n v="20942.094302197329"/>
    <n v="30773.422716334753"/>
    <n v="10235.359454096055"/>
    <n v="61950.876472628137"/>
    <n v="336689.52774202893"/>
    <n v="0"/>
    <n v="0"/>
    <n v="0"/>
    <n v="0"/>
    <n v="0"/>
    <n v="0"/>
    <n v="0"/>
    <n v="336689.52774202893"/>
    <n v="0"/>
    <n v="0"/>
    <n v="336689.52774202893"/>
    <n v="0"/>
    <n v="0.5"/>
    <n v="168344.76387101447"/>
    <n v="0"/>
    <n v="0"/>
    <n v="168344.76387101447"/>
    <n v="0"/>
    <n v="0"/>
    <n v="0"/>
    <n v="168344.76387101447"/>
    <n v="0"/>
    <n v="0"/>
    <n v="20942.094302197329"/>
    <n v="30773.422716334753"/>
    <n v="10235.359454096055"/>
    <n v="61950.876472628137"/>
    <n v="0"/>
    <n v="20942.094302197329"/>
    <n v="30773.422716334753"/>
    <n v="10235.359454096055"/>
    <n v="61950.876472628137"/>
    <n v="0"/>
    <m/>
  </r>
  <r>
    <x v="24"/>
    <x v="3"/>
    <n v="0"/>
    <n v="0"/>
    <n v="0"/>
    <n v="0"/>
    <n v="0"/>
    <n v="0"/>
    <n v="0"/>
    <n v="0"/>
    <n v="0"/>
    <n v="0"/>
    <m/>
    <n v="0"/>
    <n v="0"/>
    <n v="0"/>
    <n v="0"/>
    <n v="0"/>
    <n v="0"/>
    <n v="0"/>
    <n v="0"/>
    <n v="0"/>
    <n v="0"/>
    <n v="0"/>
    <n v="0"/>
    <n v="0"/>
    <n v="0"/>
    <n v="0"/>
    <n v="0"/>
    <n v="0"/>
    <n v="0"/>
    <n v="0"/>
    <n v="0"/>
    <n v="0"/>
    <n v="0"/>
    <n v="0"/>
    <n v="0"/>
    <n v="0"/>
    <n v="0"/>
    <n v="0"/>
    <n v="0"/>
    <n v="0"/>
    <n v="0"/>
    <n v="0.5"/>
    <n v="0"/>
    <n v="0"/>
    <n v="0"/>
    <n v="0"/>
    <n v="0"/>
    <n v="0"/>
    <n v="0"/>
    <n v="0"/>
    <n v="0"/>
    <n v="0"/>
    <n v="0"/>
    <n v="0"/>
    <n v="0"/>
    <n v="0"/>
    <n v="0"/>
    <n v="0"/>
    <n v="0"/>
    <n v="0"/>
    <n v="0"/>
    <n v="0"/>
    <m/>
  </r>
  <r>
    <x v="24"/>
    <x v="4"/>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24"/>
    <x v="5"/>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r>
    <x v="24"/>
    <x v="6"/>
    <n v="0"/>
    <n v="0"/>
    <n v="0"/>
    <n v="0"/>
    <n v="0"/>
    <n v="0"/>
    <n v="0"/>
    <n v="0"/>
    <n v="0"/>
    <n v="0"/>
    <m/>
    <n v="0"/>
    <n v="0"/>
    <n v="0"/>
    <n v="0"/>
    <n v="0"/>
    <n v="0"/>
    <n v="0"/>
    <n v="0"/>
    <n v="0"/>
    <n v="0"/>
    <n v="0"/>
    <n v="0"/>
    <n v="0"/>
    <n v="0"/>
    <n v="0"/>
    <n v="0"/>
    <n v="0"/>
    <n v="0"/>
    <n v="0"/>
    <n v="0"/>
    <n v="0"/>
    <n v="0"/>
    <n v="0"/>
    <n v="0"/>
    <n v="0"/>
    <n v="0"/>
    <n v="0"/>
    <n v="0"/>
    <n v="0"/>
    <n v="0"/>
    <m/>
    <n v="0"/>
    <n v="0"/>
    <n v="0"/>
    <n v="0"/>
    <n v="0"/>
    <n v="0"/>
    <n v="0"/>
    <n v="0"/>
    <n v="0"/>
    <n v="0"/>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B9A2296-4C24-40C5-AACA-ABB18F184F16}" name="PivotTable3" cacheId="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24:D150" firstHeaderRow="0" firstDataRow="1" firstDataCol="1" rowPageCount="1" colPageCount="1"/>
  <pivotFields count="65">
    <pivotField axis="axisRow" showAll="0">
      <items count="26">
        <item x="13"/>
        <item x="15"/>
        <item x="0"/>
        <item x="4"/>
        <item x="20"/>
        <item x="10"/>
        <item x="22"/>
        <item x="21"/>
        <item x="11"/>
        <item x="17"/>
        <item x="6"/>
        <item x="16"/>
        <item x="3"/>
        <item x="5"/>
        <item x="14"/>
        <item x="23"/>
        <item x="18"/>
        <item x="24"/>
        <item x="9"/>
        <item x="2"/>
        <item x="19"/>
        <item x="12"/>
        <item x="8"/>
        <item x="7"/>
        <item x="1"/>
        <item t="default"/>
      </items>
    </pivotField>
    <pivotField axis="axisPage" multipleItemSelectionAllowed="1" showAll="0">
      <items count="8">
        <item h="1" x="0"/>
        <item h="1" x="1"/>
        <item x="2"/>
        <item x="3"/>
        <item x="4"/>
        <item h="1" x="5"/>
        <item h="1" x="6"/>
        <item t="default"/>
      </items>
    </pivotField>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dataField="1"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dataField="1" numFmtId="43" showAll="0"/>
    <pivotField numFmtId="43" showAll="0"/>
    <pivotField numFmtId="43" showAll="0"/>
    <pivotField numFmtId="43" showAll="0"/>
    <pivotField numFmtId="43" showAll="0"/>
    <pivotField numFmtId="43" showAll="0"/>
    <pivotField numFmtId="43" showAll="0"/>
    <pivotField numFmtId="9"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2"/>
  </colFields>
  <colItems count="3">
    <i>
      <x/>
    </i>
    <i i="1">
      <x v="1"/>
    </i>
    <i i="2">
      <x v="2"/>
    </i>
  </colItems>
  <pageFields count="1">
    <pageField fld="1" hier="-1"/>
  </pageFields>
  <dataFields count="3">
    <dataField name="Sum of Est. Lobby Time to Reg." fld="13" baseField="0" baseItem="2" numFmtId="43"/>
    <dataField name="Less: Non-Ohio Companies" fld="25" baseField="0" baseItem="6" numFmtId="43"/>
    <dataField name="Equals: Ohio Companies" fld="24" baseField="0" baseItem="5" numFmtId="43"/>
  </dataFields>
  <formats count="16">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fieldPosition="0">
        <references count="1">
          <reference field="0" count="0"/>
        </references>
      </pivotArea>
    </format>
    <format dxfId="116">
      <pivotArea dataOnly="0" labelOnly="1" grandRow="1" outline="0" fieldPosition="0"/>
    </format>
    <format dxfId="115">
      <pivotArea field="0" type="button" dataOnly="0" labelOnly="1" outline="0" axis="axisRow" fieldPosition="0"/>
    </format>
    <format dxfId="114">
      <pivotArea field="0" type="button" dataOnly="0" labelOnly="1" outline="0" axis="axisRow" fieldPosition="0"/>
    </format>
    <format dxfId="113">
      <pivotArea outline="0" fieldPosition="0">
        <references count="1">
          <reference field="4294967294" count="1">
            <x v="0"/>
          </reference>
        </references>
      </pivotArea>
    </format>
    <format dxfId="112">
      <pivotArea dataOnly="0" labelOnly="1" outline="0" fieldPosition="0">
        <references count="1">
          <reference field="4294967294" count="1">
            <x v="0"/>
          </reference>
        </references>
      </pivotArea>
    </format>
    <format dxfId="111">
      <pivotArea dataOnly="0" labelOnly="1" outline="0" fieldPosition="0">
        <references count="1">
          <reference field="4294967294" count="1">
            <x v="0"/>
          </reference>
        </references>
      </pivotArea>
    </format>
    <format dxfId="110">
      <pivotArea dataOnly="0" labelOnly="1" outline="0" axis="axisValues" fieldPosition="0"/>
    </format>
    <format dxfId="109">
      <pivotArea dataOnly="0" labelOnly="1" outline="0" axis="axisValues" fieldPosition="0"/>
    </format>
    <format dxfId="108">
      <pivotArea dataOnly="0" labelOnly="1" outline="0" fieldPosition="0">
        <references count="1">
          <reference field="4294967294" count="2">
            <x v="1"/>
            <x v="2"/>
          </reference>
        </references>
      </pivotArea>
    </format>
    <format dxfId="107">
      <pivotArea dataOnly="0" labelOnly="1" outline="0" fieldPosition="0">
        <references count="1">
          <reference field="4294967294" count="2">
            <x v="1"/>
            <x v="2"/>
          </reference>
        </references>
      </pivotArea>
    </format>
    <format dxfId="106">
      <pivotArea outline="0" fieldPosition="0">
        <references count="1">
          <reference field="4294967294" count="1">
            <x v="1"/>
          </reference>
        </references>
      </pivotArea>
    </format>
    <format dxfId="105">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B902747-44A5-42C3-B9DF-15C4824A4FA5}" name="PivotTable1" cacheId="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36:H62" firstHeaderRow="0" firstDataRow="1" firstDataCol="1" rowPageCount="1" colPageCount="1"/>
  <pivotFields count="65">
    <pivotField axis="axisRow" showAll="0">
      <items count="26">
        <item x="13"/>
        <item x="15"/>
        <item x="0"/>
        <item x="4"/>
        <item x="20"/>
        <item x="10"/>
        <item x="22"/>
        <item x="21"/>
        <item x="11"/>
        <item x="17"/>
        <item x="6"/>
        <item x="16"/>
        <item x="3"/>
        <item x="5"/>
        <item x="14"/>
        <item x="23"/>
        <item x="18"/>
        <item x="24"/>
        <item x="9"/>
        <item x="2"/>
        <item x="19"/>
        <item x="12"/>
        <item x="8"/>
        <item x="7"/>
        <item x="1"/>
        <item t="default"/>
      </items>
    </pivotField>
    <pivotField axis="axisPage" multipleItemSelectionAllowed="1" showAll="0">
      <items count="8">
        <item h="1" x="0"/>
        <item h="1" x="1"/>
        <item x="2"/>
        <item x="3"/>
        <item x="4"/>
        <item h="1" x="5"/>
        <item h="1" x="6"/>
        <item t="default"/>
      </items>
    </pivotField>
    <pivotField dataField="1" showAll="0"/>
    <pivotField dataField="1" numFmtId="43" showAll="0"/>
    <pivotField dataField="1" numFmtId="43" showAll="0"/>
    <pivotField dataField="1" numFmtId="43" showAll="0"/>
    <pivotField dataField="1" numFmtId="43" showAll="0"/>
    <pivotField dataField="1" numFmtId="43" showAll="0"/>
    <pivotField dataField="1"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9"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2"/>
  </colFields>
  <colItems count="7">
    <i>
      <x/>
    </i>
    <i i="1">
      <x v="1"/>
    </i>
    <i i="2">
      <x v="2"/>
    </i>
    <i i="3">
      <x v="3"/>
    </i>
    <i i="4">
      <x v="4"/>
    </i>
    <i i="5">
      <x v="5"/>
    </i>
    <i i="6">
      <x v="6"/>
    </i>
  </colItems>
  <pageFields count="1">
    <pageField fld="1" hier="-1"/>
  </pageFields>
  <dataFields count="7">
    <dataField name="Sum of Total Dollars" fld="2" baseField="0" baseItem="1" numFmtId="43"/>
    <dataField name="Less: 100% Alloc. to FE Corp." fld="3" baseField="0" baseItem="0" numFmtId="43"/>
    <dataField name="Less: Partial Alloc. to FE Corp." fld="7" baseField="0" baseItem="4" numFmtId="43"/>
    <dataField name="Less: Executive Time" fld="4" baseField="0" baseItem="0" numFmtId="43"/>
    <dataField name="Less: Direct Charge to Unreg." fld="5" baseField="0" baseItem="0" numFmtId="43"/>
    <dataField name="Less: Alloc. to Unregulated" fld="6" baseField="0" baseItem="0" numFmtId="43"/>
    <dataField name="Equals: $ to Reg. Affiliates" fld="8" baseField="0" baseItem="13" numFmtId="43"/>
  </dataFields>
  <formats count="18">
    <format dxfId="138">
      <pivotArea type="all" dataOnly="0" outline="0" fieldPosition="0"/>
    </format>
    <format dxfId="137">
      <pivotArea outline="0" collapsedLevelsAreSubtotals="1" fieldPosition="0"/>
    </format>
    <format dxfId="136">
      <pivotArea field="0" type="button" dataOnly="0" labelOnly="1" outline="0" axis="axisRow" fieldPosition="0"/>
    </format>
    <format dxfId="135">
      <pivotArea dataOnly="0" labelOnly="1" fieldPosition="0">
        <references count="1">
          <reference field="0" count="0"/>
        </references>
      </pivotArea>
    </format>
    <format dxfId="134">
      <pivotArea dataOnly="0" labelOnly="1" grandRow="1" outline="0" fieldPosition="0"/>
    </format>
    <format dxfId="133">
      <pivotArea dataOnly="0" labelOnly="1" outline="0" fieldPosition="0">
        <references count="1">
          <reference field="4294967294" count="1">
            <x v="0"/>
          </reference>
        </references>
      </pivotArea>
    </format>
    <format dxfId="132">
      <pivotArea outline="0" fieldPosition="0">
        <references count="1">
          <reference field="4294967294" count="1">
            <x v="1"/>
          </reference>
        </references>
      </pivotArea>
    </format>
    <format dxfId="131">
      <pivotArea outline="0" fieldPosition="0">
        <references count="1">
          <reference field="4294967294" count="1">
            <x v="3"/>
          </reference>
        </references>
      </pivotArea>
    </format>
    <format dxfId="130">
      <pivotArea outline="0" fieldPosition="0">
        <references count="1">
          <reference field="4294967294" count="1">
            <x v="4"/>
          </reference>
        </references>
      </pivotArea>
    </format>
    <format dxfId="129">
      <pivotArea field="0" type="button" dataOnly="0" labelOnly="1" outline="0" axis="axisRow" fieldPosition="0"/>
    </format>
    <format dxfId="128">
      <pivotArea outline="0" fieldPosition="0">
        <references count="1">
          <reference field="4294967294" count="1">
            <x v="5"/>
          </reference>
        </references>
      </pivotArea>
    </format>
    <format dxfId="127">
      <pivotArea outline="0" fieldPosition="0">
        <references count="1">
          <reference field="4294967294" count="1">
            <x v="2"/>
          </reference>
        </references>
      </pivotArea>
    </format>
    <format dxfId="126">
      <pivotArea dataOnly="0" labelOnly="1" outline="0" fieldPosition="0">
        <references count="1">
          <reference field="4294967294" count="6">
            <x v="0"/>
            <x v="1"/>
            <x v="2"/>
            <x v="3"/>
            <x v="4"/>
            <x v="5"/>
          </reference>
        </references>
      </pivotArea>
    </format>
    <format dxfId="125">
      <pivotArea field="0" type="button" dataOnly="0" labelOnly="1" outline="0" axis="axisRow" fieldPosition="0"/>
    </format>
    <format dxfId="124">
      <pivotArea dataOnly="0" labelOnly="1" outline="0" fieldPosition="0">
        <references count="1">
          <reference field="4294967294" count="6">
            <x v="0"/>
            <x v="1"/>
            <x v="2"/>
            <x v="3"/>
            <x v="4"/>
            <x v="5"/>
          </reference>
        </references>
      </pivotArea>
    </format>
    <format dxfId="123">
      <pivotArea outline="0" fieldPosition="0">
        <references count="1">
          <reference field="4294967294" count="1">
            <x v="6"/>
          </reference>
        </references>
      </pivotArea>
    </format>
    <format dxfId="122">
      <pivotArea dataOnly="0" labelOnly="1" outline="0" fieldPosition="0">
        <references count="1">
          <reference field="4294967294" count="1">
            <x v="6"/>
          </reference>
        </references>
      </pivotArea>
    </format>
    <format dxfId="12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33D3694-45D3-4AAA-BD23-E25234B52AED}" name="PivotTable7"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89:D196" firstHeaderRow="1" firstDataRow="2" firstDataCol="1" rowPageCount="2" colPageCount="1"/>
  <pivotFields count="11">
    <pivotField axis="axisRow" showAll="0">
      <items count="9">
        <item x="1"/>
        <item x="7"/>
        <item x="4"/>
        <item x="5"/>
        <item x="6"/>
        <item x="0"/>
        <item x="3"/>
        <item x="2"/>
        <item t="default"/>
      </items>
    </pivotField>
    <pivotField showAll="0"/>
    <pivotField showAll="0"/>
    <pivotField showAll="0"/>
    <pivotField axis="axisPage" multipleItemSelectionAllowed="1" showAll="0">
      <items count="8">
        <item h="1" x="0"/>
        <item h="1" x="1"/>
        <item x="2"/>
        <item x="3"/>
        <item x="4"/>
        <item h="1" x="5"/>
        <item h="1" x="6"/>
        <item t="default"/>
      </items>
    </pivotField>
    <pivotField axis="axisPage" multipleItemSelectionAllowed="1" showAll="0">
      <items count="15">
        <item h="1" x="5"/>
        <item h="1" x="6"/>
        <item h="1" x="7"/>
        <item x="8"/>
        <item h="1" x="9"/>
        <item h="1" x="0"/>
        <item h="1" x="4"/>
        <item h="1" x="10"/>
        <item x="11"/>
        <item h="1" x="12"/>
        <item h="1" x="1"/>
        <item h="1" x="2"/>
        <item x="13"/>
        <item h="1" x="3"/>
        <item t="default"/>
      </items>
    </pivotField>
    <pivotField showAll="0"/>
    <pivotField showAll="0"/>
    <pivotField dataField="1" numFmtId="43" showAll="0"/>
    <pivotField axis="axisCol" numFmtId="165" showAll="0">
      <items count="5">
        <item x="2"/>
        <item h="1" x="3"/>
        <item h="1" x="0"/>
        <item x="1"/>
        <item t="default"/>
      </items>
    </pivotField>
    <pivotField numFmtId="43" showAll="0"/>
  </pivotFields>
  <rowFields count="1">
    <field x="0"/>
  </rowFields>
  <rowItems count="6">
    <i>
      <x v="2"/>
    </i>
    <i>
      <x v="4"/>
    </i>
    <i>
      <x v="5"/>
    </i>
    <i>
      <x v="6"/>
    </i>
    <i>
      <x v="7"/>
    </i>
    <i t="grand">
      <x/>
    </i>
  </rowItems>
  <colFields count="1">
    <field x="9"/>
  </colFields>
  <colItems count="3">
    <i>
      <x/>
    </i>
    <i>
      <x v="3"/>
    </i>
    <i t="grand">
      <x/>
    </i>
  </colItems>
  <pageFields count="2">
    <pageField fld="4" hier="-1"/>
    <pageField fld="5" hier="-1"/>
  </pageFields>
  <dataFields count="1">
    <dataField name="Sum of Amount" fld="8" baseField="0" baseItem="2" numFmtId="43"/>
  </dataFields>
  <formats count="6">
    <format dxfId="144">
      <pivotArea dataOnly="0" labelOnly="1" fieldPosition="0">
        <references count="1">
          <reference field="9" count="3">
            <x v="0"/>
            <x v="2"/>
            <x v="3"/>
          </reference>
        </references>
      </pivotArea>
    </format>
    <format dxfId="143">
      <pivotArea dataOnly="0" labelOnly="1" grandCol="1" outline="0" fieldPosition="0"/>
    </format>
    <format dxfId="142">
      <pivotArea dataOnly="0" labelOnly="1" fieldPosition="0">
        <references count="1">
          <reference field="9" count="3">
            <x v="0"/>
            <x v="2"/>
            <x v="3"/>
          </reference>
        </references>
      </pivotArea>
    </format>
    <format dxfId="141">
      <pivotArea dataOnly="0" labelOnly="1" grandCol="1" outline="0" fieldPosition="0"/>
    </format>
    <format dxfId="140">
      <pivotArea outline="0" fieldPosition="0">
        <references count="1">
          <reference field="4294967294" count="1">
            <x v="0"/>
          </reference>
        </references>
      </pivotArea>
    </format>
    <format dxfId="139">
      <pivotArea dataOnly="0" labelOnly="1" fieldPosition="0">
        <references count="1">
          <reference field="9"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D394A0-C7B3-4622-9CCD-3E5A5665D076}" name="PivotTable4"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J191:K197" firstHeaderRow="1" firstDataRow="1" firstDataCol="1" rowPageCount="3" colPageCount="1"/>
  <pivotFields count="11">
    <pivotField axis="axisRow" showAll="0">
      <items count="9">
        <item x="1"/>
        <item x="7"/>
        <item x="4"/>
        <item x="5"/>
        <item x="6"/>
        <item x="0"/>
        <item x="3"/>
        <item x="2"/>
        <item t="default"/>
      </items>
    </pivotField>
    <pivotField showAll="0"/>
    <pivotField showAll="0"/>
    <pivotField showAll="0"/>
    <pivotField axis="axisPage" multipleItemSelectionAllowed="1" showAll="0">
      <items count="8">
        <item x="0"/>
        <item x="1"/>
        <item x="2"/>
        <item x="3"/>
        <item x="4"/>
        <item x="5"/>
        <item x="6"/>
        <item t="default"/>
      </items>
    </pivotField>
    <pivotField axis="axisPage" multipleItemSelectionAllowed="1" showAll="0">
      <items count="15">
        <item h="1" x="5"/>
        <item h="1" x="6"/>
        <item h="1" x="7"/>
        <item x="8"/>
        <item h="1" x="9"/>
        <item h="1" x="0"/>
        <item h="1" x="4"/>
        <item h="1" x="10"/>
        <item x="11"/>
        <item h="1" x="12"/>
        <item h="1" x="1"/>
        <item h="1" x="2"/>
        <item x="13"/>
        <item h="1" x="3"/>
        <item t="default"/>
      </items>
    </pivotField>
    <pivotField showAll="0"/>
    <pivotField showAll="0"/>
    <pivotField dataField="1" numFmtId="43" showAll="0"/>
    <pivotField axis="axisPage" numFmtId="165" multipleItemSelectionAllowed="1" showAll="0">
      <items count="5">
        <item x="2"/>
        <item h="1" x="3"/>
        <item h="1" x="0"/>
        <item x="1"/>
        <item t="default"/>
      </items>
    </pivotField>
    <pivotField numFmtId="43" showAll="0"/>
  </pivotFields>
  <rowFields count="1">
    <field x="0"/>
  </rowFields>
  <rowItems count="6">
    <i>
      <x v="2"/>
    </i>
    <i>
      <x v="4"/>
    </i>
    <i>
      <x v="5"/>
    </i>
    <i>
      <x v="6"/>
    </i>
    <i>
      <x v="7"/>
    </i>
    <i t="grand">
      <x/>
    </i>
  </rowItems>
  <colItems count="1">
    <i/>
  </colItems>
  <pageFields count="3">
    <pageField fld="4" hier="-1"/>
    <pageField fld="5" hier="-1"/>
    <pageField fld="9" hier="-1"/>
  </pageFields>
  <dataFields count="1">
    <dataField name="Sum of Amount" fld="8" baseField="0" baseItem="2" numFmtId="43"/>
  </dataFields>
  <formats count="3">
    <format dxfId="147">
      <pivotArea dataOnly="0" labelOnly="1" grandCol="1" outline="0" fieldPosition="0"/>
    </format>
    <format dxfId="146">
      <pivotArea dataOnly="0" labelOnly="1" grandCol="1" outline="0" fieldPosition="0"/>
    </format>
    <format dxfId="14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1ABC361-C844-4FD8-A1DD-C58365367C15}" name="PivotTable9" cacheId="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206:D232" firstHeaderRow="0" firstDataRow="1" firstDataCol="1" rowPageCount="1" colPageCount="1"/>
  <pivotFields count="65">
    <pivotField axis="axisRow" showAll="0">
      <items count="26">
        <item x="13"/>
        <item x="15"/>
        <item x="0"/>
        <item x="4"/>
        <item x="20"/>
        <item x="10"/>
        <item x="22"/>
        <item x="21"/>
        <item x="11"/>
        <item x="17"/>
        <item x="6"/>
        <item x="16"/>
        <item x="3"/>
        <item x="5"/>
        <item x="14"/>
        <item x="23"/>
        <item x="18"/>
        <item x="24"/>
        <item x="9"/>
        <item x="2"/>
        <item x="19"/>
        <item x="12"/>
        <item x="8"/>
        <item x="7"/>
        <item x="1"/>
        <item t="default"/>
      </items>
    </pivotField>
    <pivotField axis="axisPage" multipleItemSelectionAllowed="1" showAll="0">
      <items count="8">
        <item h="1" x="0"/>
        <item h="1" x="1"/>
        <item x="2"/>
        <item x="3"/>
        <item x="4"/>
        <item h="1" x="5"/>
        <item h="1" x="6"/>
        <item t="default"/>
      </items>
    </pivotField>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numFmtId="43" showAll="0"/>
    <pivotField numFmtId="43" showAll="0"/>
    <pivotField numFmtId="9"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numFmtId="43" showAll="0"/>
    <pivotField numFmtId="43" showAll="0"/>
    <pivotField numFmtId="43" showAll="0"/>
    <pivotField dataField="1" numFmtId="43" showAll="0"/>
    <pivotField numFmtId="43"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2"/>
  </colFields>
  <colItems count="3">
    <i>
      <x/>
    </i>
    <i i="1">
      <x v="1"/>
    </i>
    <i i="2">
      <x v="2"/>
    </i>
  </colItems>
  <pageFields count="1">
    <pageField fld="1" hier="-1"/>
  </pageFields>
  <dataFields count="3">
    <dataField name="Ohio Companies' Estimate" fld="29" baseField="0" baseItem="6" numFmtId="43"/>
    <dataField name="Marcum Recalculation" fld="62" baseField="0" baseItem="2" numFmtId="43"/>
    <dataField name="Variance" fld="58" baseField="0" baseItem="1" numFmtId="43"/>
  </dataFields>
  <formats count="15">
    <format dxfId="162">
      <pivotArea type="all" dataOnly="0" outline="0" fieldPosition="0"/>
    </format>
    <format dxfId="161">
      <pivotArea outline="0" collapsedLevelsAreSubtotals="1" fieldPosition="0"/>
    </format>
    <format dxfId="160">
      <pivotArea field="0" type="button" dataOnly="0" labelOnly="1" outline="0" axis="axisRow" fieldPosition="0"/>
    </format>
    <format dxfId="159">
      <pivotArea dataOnly="0" labelOnly="1" fieldPosition="0">
        <references count="1">
          <reference field="0" count="0"/>
        </references>
      </pivotArea>
    </format>
    <format dxfId="158">
      <pivotArea dataOnly="0" labelOnly="1" grandRow="1" outline="0" fieldPosition="0"/>
    </format>
    <format dxfId="157">
      <pivotArea field="0" type="button" dataOnly="0" labelOnly="1" outline="0" axis="axisRow" fieldPosition="0"/>
    </format>
    <format dxfId="156">
      <pivotArea field="0" type="button" dataOnly="0" labelOnly="1" outline="0" axis="axisRow" fieldPosition="0"/>
    </format>
    <format dxfId="155">
      <pivotArea dataOnly="0" labelOnly="1" outline="0" axis="axisValues" fieldPosition="0"/>
    </format>
    <format dxfId="154">
      <pivotArea dataOnly="0" labelOnly="1" outline="0" axis="axisValues" fieldPosition="0"/>
    </format>
    <format dxfId="153">
      <pivotArea outline="0" fieldPosition="0">
        <references count="1">
          <reference field="4294967294" count="1">
            <x v="2"/>
          </reference>
        </references>
      </pivotArea>
    </format>
    <format dxfId="152">
      <pivotArea dataOnly="0" labelOnly="1" outline="0" fieldPosition="0">
        <references count="1">
          <reference field="4294967294" count="1">
            <x v="2"/>
          </reference>
        </references>
      </pivotArea>
    </format>
    <format dxfId="151">
      <pivotArea dataOnly="0" labelOnly="1" outline="0" fieldPosition="0">
        <references count="1">
          <reference field="4294967294" count="1">
            <x v="0"/>
          </reference>
        </references>
      </pivotArea>
    </format>
    <format dxfId="150">
      <pivotArea outline="0" fieldPosition="0">
        <references count="1">
          <reference field="4294967294" count="1">
            <x v="1"/>
          </reference>
        </references>
      </pivotArea>
    </format>
    <format dxfId="149">
      <pivotArea outline="0" fieldPosition="0">
        <references count="1">
          <reference field="4294967294" count="1">
            <x v="0"/>
          </reference>
        </references>
      </pivotArea>
    </format>
    <format dxfId="148">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494117-6282-4B67-8553-8BC0ACC6338C}" name="PivotTable5" cacheId="0"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167:E175" firstHeaderRow="1" firstDataRow="2" firstDataCol="1" rowPageCount="2" colPageCount="1"/>
  <pivotFields count="11">
    <pivotField axis="axisRow" showAll="0">
      <items count="9">
        <item x="1"/>
        <item x="7"/>
        <item x="4"/>
        <item x="5"/>
        <item x="6"/>
        <item x="0"/>
        <item x="3"/>
        <item x="2"/>
        <item t="default"/>
      </items>
    </pivotField>
    <pivotField showAll="0"/>
    <pivotField showAll="0"/>
    <pivotField showAll="0"/>
    <pivotField axis="axisPage" multipleItemSelectionAllowed="1" showAll="0">
      <items count="8">
        <item h="1" x="0"/>
        <item h="1" x="1"/>
        <item x="2"/>
        <item x="3"/>
        <item x="4"/>
        <item h="1" x="5"/>
        <item h="1" x="6"/>
        <item t="default"/>
      </items>
    </pivotField>
    <pivotField axis="axisPage" multipleItemSelectionAllowed="1" showAll="0">
      <items count="15">
        <item h="1" x="5"/>
        <item h="1" x="6"/>
        <item h="1" x="7"/>
        <item x="8"/>
        <item h="1" x="9"/>
        <item h="1" x="0"/>
        <item h="1" x="4"/>
        <item h="1" x="10"/>
        <item x="11"/>
        <item h="1" x="12"/>
        <item h="1" x="1"/>
        <item h="1" x="2"/>
        <item x="13"/>
        <item h="1" x="3"/>
        <item t="default"/>
      </items>
    </pivotField>
    <pivotField showAll="0"/>
    <pivotField showAll="0"/>
    <pivotField dataField="1" numFmtId="43" showAll="0"/>
    <pivotField axis="axisCol" numFmtId="165" showAll="0">
      <items count="5">
        <item x="2"/>
        <item x="3"/>
        <item x="0"/>
        <item x="1"/>
        <item t="default"/>
      </items>
    </pivotField>
    <pivotField numFmtId="43" showAll="0"/>
  </pivotFields>
  <rowFields count="1">
    <field x="0"/>
  </rowFields>
  <rowItems count="7">
    <i>
      <x v="2"/>
    </i>
    <i>
      <x v="3"/>
    </i>
    <i>
      <x v="4"/>
    </i>
    <i>
      <x v="5"/>
    </i>
    <i>
      <x v="6"/>
    </i>
    <i>
      <x v="7"/>
    </i>
    <i t="grand">
      <x/>
    </i>
  </rowItems>
  <colFields count="1">
    <field x="9"/>
  </colFields>
  <colItems count="4">
    <i>
      <x/>
    </i>
    <i>
      <x v="2"/>
    </i>
    <i>
      <x v="3"/>
    </i>
    <i t="grand">
      <x/>
    </i>
  </colItems>
  <pageFields count="2">
    <pageField fld="4" hier="-1"/>
    <pageField fld="5" hier="-1"/>
  </pageFields>
  <dataFields count="1">
    <dataField name="Sum of Amount" fld="8" baseField="0" baseItem="2" numFmtId="43"/>
  </dataFields>
  <formats count="6">
    <format dxfId="168">
      <pivotArea dataOnly="0" labelOnly="1" fieldPosition="0">
        <references count="1">
          <reference field="9" count="3">
            <x v="0"/>
            <x v="2"/>
            <x v="3"/>
          </reference>
        </references>
      </pivotArea>
    </format>
    <format dxfId="167">
      <pivotArea dataOnly="0" labelOnly="1" grandCol="1" outline="0" fieldPosition="0"/>
    </format>
    <format dxfId="166">
      <pivotArea dataOnly="0" labelOnly="1" fieldPosition="0">
        <references count="1">
          <reference field="9" count="3">
            <x v="0"/>
            <x v="2"/>
            <x v="3"/>
          </reference>
        </references>
      </pivotArea>
    </format>
    <format dxfId="165">
      <pivotArea dataOnly="0" labelOnly="1" grandCol="1" outline="0" fieldPosition="0"/>
    </format>
    <format dxfId="164">
      <pivotArea outline="0" fieldPosition="0">
        <references count="1">
          <reference field="4294967294" count="1">
            <x v="0"/>
          </reference>
        </references>
      </pivotArea>
    </format>
    <format dxfId="163">
      <pivotArea dataOnly="0" labelOnly="1" fieldPosition="0">
        <references count="1">
          <reference field="9"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3CA9F79-BB58-416B-A794-ED6D396904D0}" name="PivotTable2" cacheId="2"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A86:E112" firstHeaderRow="0" firstDataRow="1" firstDataCol="1" rowPageCount="1" colPageCount="1"/>
  <pivotFields count="65">
    <pivotField axis="axisRow" showAll="0">
      <items count="26">
        <item x="13"/>
        <item x="15"/>
        <item x="0"/>
        <item x="4"/>
        <item x="20"/>
        <item x="10"/>
        <item x="22"/>
        <item x="21"/>
        <item x="11"/>
        <item x="17"/>
        <item x="6"/>
        <item x="16"/>
        <item x="3"/>
        <item x="5"/>
        <item x="14"/>
        <item x="23"/>
        <item x="18"/>
        <item x="24"/>
        <item x="9"/>
        <item x="2"/>
        <item x="19"/>
        <item x="12"/>
        <item x="8"/>
        <item x="7"/>
        <item x="1"/>
        <item t="default"/>
      </items>
    </pivotField>
    <pivotField axis="axisPage" multipleItemSelectionAllowed="1" showAll="0">
      <items count="8">
        <item h="1" x="0"/>
        <item h="1" x="1"/>
        <item x="2"/>
        <item x="3"/>
        <item x="4"/>
        <item h="1" x="5"/>
        <item h="1" x="6"/>
        <item t="default"/>
      </items>
    </pivotField>
    <pivotField showAll="0"/>
    <pivotField numFmtId="43" showAll="0"/>
    <pivotField numFmtId="43" showAll="0"/>
    <pivotField numFmtId="43" showAll="0"/>
    <pivotField numFmtId="43" showAll="0"/>
    <pivotField numFmtId="43" showAll="0"/>
    <pivotField dataField="1" numFmtId="43" showAll="0"/>
    <pivotField dataField="1" numFmtId="43" showAll="0"/>
    <pivotField numFmtId="43" showAll="0"/>
    <pivotField numFmtId="43" showAll="0"/>
    <pivotField showAll="0"/>
    <pivotField dataField="1" numFmtId="43" showAll="0"/>
    <pivotField dataField="1"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9"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2"/>
  </colFields>
  <colItems count="4">
    <i>
      <x/>
    </i>
    <i i="1">
      <x v="1"/>
    </i>
    <i i="2">
      <x v="2"/>
    </i>
    <i i="3">
      <x v="3"/>
    </i>
  </colItems>
  <pageFields count="1">
    <pageField fld="1" hier="-1"/>
  </pageFields>
  <dataFields count="4">
    <dataField name="Sum of $ to Reg. Affiliates" fld="8" baseField="0" baseItem="3" numFmtId="43"/>
    <dataField name="Less: FERC 426.5" fld="9" baseField="0" baseItem="0" numFmtId="43"/>
    <dataField name="Less: Est. Non-Lobby. Time" fld="14" baseField="0" baseItem="1" numFmtId="43"/>
    <dataField name="Equals: Est. Lobby Time to Reg." fld="13" baseField="0" baseItem="4" numFmtId="43"/>
  </dataFields>
  <formats count="15">
    <format dxfId="183">
      <pivotArea type="all" dataOnly="0" outline="0" fieldPosition="0"/>
    </format>
    <format dxfId="182">
      <pivotArea outline="0" collapsedLevelsAreSubtotals="1" fieldPosition="0"/>
    </format>
    <format dxfId="181">
      <pivotArea field="0" type="button" dataOnly="0" labelOnly="1" outline="0" axis="axisRow" fieldPosition="0"/>
    </format>
    <format dxfId="180">
      <pivotArea dataOnly="0" labelOnly="1" fieldPosition="0">
        <references count="1">
          <reference field="0" count="0"/>
        </references>
      </pivotArea>
    </format>
    <format dxfId="179">
      <pivotArea dataOnly="0" labelOnly="1" grandRow="1" outline="0" fieldPosition="0"/>
    </format>
    <format dxfId="178">
      <pivotArea field="0" type="button" dataOnly="0" labelOnly="1" outline="0" axis="axisRow" fieldPosition="0"/>
    </format>
    <format dxfId="177">
      <pivotArea field="0" type="button" dataOnly="0" labelOnly="1" outline="0" axis="axisRow" fieldPosition="0"/>
    </format>
    <format dxfId="176">
      <pivotArea outline="0" fieldPosition="0">
        <references count="1">
          <reference field="4294967294" count="1">
            <x v="0"/>
          </reference>
        </references>
      </pivotArea>
    </format>
    <format dxfId="175">
      <pivotArea outline="0" fieldPosition="0">
        <references count="1">
          <reference field="4294967294" count="1">
            <x v="1"/>
          </reference>
        </references>
      </pivotArea>
    </format>
    <format dxfId="174">
      <pivotArea outline="0" fieldPosition="0">
        <references count="1">
          <reference field="4294967294" count="1">
            <x v="2"/>
          </reference>
        </references>
      </pivotArea>
    </format>
    <format dxfId="173">
      <pivotArea dataOnly="0" labelOnly="1" outline="0" fieldPosition="0">
        <references count="1">
          <reference field="4294967294" count="3">
            <x v="0"/>
            <x v="1"/>
            <x v="2"/>
          </reference>
        </references>
      </pivotArea>
    </format>
    <format dxfId="172">
      <pivotArea dataOnly="0" labelOnly="1" outline="0" fieldPosition="0">
        <references count="1">
          <reference field="4294967294" count="3">
            <x v="0"/>
            <x v="1"/>
            <x v="2"/>
          </reference>
        </references>
      </pivotArea>
    </format>
    <format dxfId="171">
      <pivotArea outline="0" fieldPosition="0">
        <references count="1">
          <reference field="4294967294" count="1">
            <x v="3"/>
          </reference>
        </references>
      </pivotArea>
    </format>
    <format dxfId="170">
      <pivotArea dataOnly="0" labelOnly="1" outline="0" fieldPosition="0">
        <references count="1">
          <reference field="4294967294" count="1">
            <x v="3"/>
          </reference>
        </references>
      </pivotArea>
    </format>
    <format dxfId="169">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D8B84F2-D539-447B-80E6-E9B1E68FACF7}" name="PivotTable4" cacheId="1" applyNumberFormats="0" applyBorderFormats="0" applyFontFormats="0" applyPatternFormats="0" applyAlignmentFormats="0" applyWidthHeightFormats="1" dataCaption="Values" updatedVersion="7" useAutoFormatting="1" itemPrintTitles="1" createdVersion="7" indent="0" outline="1" outlineData="1" multipleFieldFilters="0">
  <location ref="A3:B114" firstHeaderRow="1" firstDataRow="1" firstDataCol="1"/>
  <pivotFields count="9">
    <pivotField showAll="0"/>
    <pivotField showAll="0"/>
    <pivotField showAll="0"/>
    <pivotField axis="axisRow" showAll="0">
      <items count="10">
        <item x="0"/>
        <item x="2"/>
        <item x="3"/>
        <item x="4"/>
        <item x="5"/>
        <item x="6"/>
        <item x="7"/>
        <item x="8"/>
        <item x="1"/>
        <item t="default"/>
      </items>
    </pivotField>
    <pivotField axis="axisRow" showAll="0">
      <items count="17">
        <item x="6"/>
        <item x="7"/>
        <item x="8"/>
        <item x="9"/>
        <item h="1" x="15"/>
        <item x="10"/>
        <item x="0"/>
        <item x="5"/>
        <item x="11"/>
        <item x="12"/>
        <item x="13"/>
        <item x="1"/>
        <item x="2"/>
        <item x="14"/>
        <item x="3"/>
        <item h="1" x="4"/>
        <item t="default"/>
      </items>
    </pivotField>
    <pivotField showAll="0"/>
    <pivotField showAll="0"/>
    <pivotField dataField="1" showAll="0"/>
    <pivotField showAll="0">
      <items count="7">
        <item x="3"/>
        <item x="4"/>
        <item x="0"/>
        <item x="1"/>
        <item x="5"/>
        <item x="2"/>
        <item t="default"/>
      </items>
    </pivotField>
  </pivotFields>
  <rowFields count="2">
    <field x="4"/>
    <field x="3"/>
  </rowFields>
  <rowItems count="111">
    <i>
      <x/>
    </i>
    <i r="1">
      <x/>
    </i>
    <i r="1">
      <x v="1"/>
    </i>
    <i r="1">
      <x v="2"/>
    </i>
    <i r="1">
      <x v="3"/>
    </i>
    <i r="1">
      <x v="4"/>
    </i>
    <i r="1">
      <x v="5"/>
    </i>
    <i r="1">
      <x v="6"/>
    </i>
    <i>
      <x v="1"/>
    </i>
    <i r="1">
      <x/>
    </i>
    <i r="1">
      <x v="1"/>
    </i>
    <i r="1">
      <x v="2"/>
    </i>
    <i r="1">
      <x v="3"/>
    </i>
    <i r="1">
      <x v="4"/>
    </i>
    <i r="1">
      <x v="5"/>
    </i>
    <i r="1">
      <x v="6"/>
    </i>
    <i>
      <x v="2"/>
    </i>
    <i r="1">
      <x v="2"/>
    </i>
    <i r="1">
      <x v="3"/>
    </i>
    <i r="1">
      <x v="4"/>
    </i>
    <i r="1">
      <x v="5"/>
    </i>
    <i r="1">
      <x v="6"/>
    </i>
    <i>
      <x v="3"/>
    </i>
    <i r="1">
      <x/>
    </i>
    <i r="1">
      <x v="1"/>
    </i>
    <i r="1">
      <x v="2"/>
    </i>
    <i r="1">
      <x v="3"/>
    </i>
    <i r="1">
      <x v="4"/>
    </i>
    <i r="1">
      <x v="5"/>
    </i>
    <i r="1">
      <x v="6"/>
    </i>
    <i>
      <x v="5"/>
    </i>
    <i r="1">
      <x/>
    </i>
    <i r="1">
      <x v="1"/>
    </i>
    <i r="1">
      <x v="2"/>
    </i>
    <i r="1">
      <x v="3"/>
    </i>
    <i r="1">
      <x v="4"/>
    </i>
    <i r="1">
      <x v="5"/>
    </i>
    <i r="1">
      <x v="6"/>
    </i>
    <i>
      <x v="6"/>
    </i>
    <i r="1">
      <x/>
    </i>
    <i r="1">
      <x v="1"/>
    </i>
    <i r="1">
      <x v="2"/>
    </i>
    <i r="1">
      <x v="3"/>
    </i>
    <i r="1">
      <x v="4"/>
    </i>
    <i r="1">
      <x v="5"/>
    </i>
    <i r="1">
      <x v="6"/>
    </i>
    <i>
      <x v="7"/>
    </i>
    <i r="1">
      <x/>
    </i>
    <i r="1">
      <x v="1"/>
    </i>
    <i r="1">
      <x v="2"/>
    </i>
    <i r="1">
      <x v="3"/>
    </i>
    <i r="1">
      <x v="4"/>
    </i>
    <i r="1">
      <x v="5"/>
    </i>
    <i r="1">
      <x v="6"/>
    </i>
    <i>
      <x v="8"/>
    </i>
    <i r="1">
      <x/>
    </i>
    <i r="1">
      <x v="1"/>
    </i>
    <i r="1">
      <x v="2"/>
    </i>
    <i r="1">
      <x v="3"/>
    </i>
    <i r="1">
      <x v="4"/>
    </i>
    <i r="1">
      <x v="5"/>
    </i>
    <i r="1">
      <x v="6"/>
    </i>
    <i>
      <x v="9"/>
    </i>
    <i r="1">
      <x/>
    </i>
    <i r="1">
      <x v="1"/>
    </i>
    <i r="1">
      <x v="2"/>
    </i>
    <i r="1">
      <x v="3"/>
    </i>
    <i r="1">
      <x v="4"/>
    </i>
    <i r="1">
      <x v="5"/>
    </i>
    <i r="1">
      <x v="6"/>
    </i>
    <i>
      <x v="10"/>
    </i>
    <i r="1">
      <x/>
    </i>
    <i r="1">
      <x v="1"/>
    </i>
    <i r="1">
      <x v="2"/>
    </i>
    <i r="1">
      <x v="3"/>
    </i>
    <i r="1">
      <x v="4"/>
    </i>
    <i r="1">
      <x v="5"/>
    </i>
    <i r="1">
      <x v="6"/>
    </i>
    <i>
      <x v="11"/>
    </i>
    <i r="1">
      <x/>
    </i>
    <i r="1">
      <x v="1"/>
    </i>
    <i r="1">
      <x v="2"/>
    </i>
    <i r="1">
      <x v="3"/>
    </i>
    <i r="1">
      <x v="4"/>
    </i>
    <i r="1">
      <x v="5"/>
    </i>
    <i r="1">
      <x v="6"/>
    </i>
    <i>
      <x v="12"/>
    </i>
    <i r="1">
      <x/>
    </i>
    <i r="1">
      <x v="1"/>
    </i>
    <i r="1">
      <x v="2"/>
    </i>
    <i r="1">
      <x v="3"/>
    </i>
    <i r="1">
      <x v="4"/>
    </i>
    <i r="1">
      <x v="5"/>
    </i>
    <i r="1">
      <x v="6"/>
    </i>
    <i>
      <x v="13"/>
    </i>
    <i r="1">
      <x/>
    </i>
    <i r="1">
      <x v="1"/>
    </i>
    <i r="1">
      <x v="2"/>
    </i>
    <i r="1">
      <x v="3"/>
    </i>
    <i r="1">
      <x v="4"/>
    </i>
    <i r="1">
      <x v="5"/>
    </i>
    <i r="1">
      <x v="6"/>
    </i>
    <i>
      <x v="14"/>
    </i>
    <i r="1">
      <x/>
    </i>
    <i r="1">
      <x v="1"/>
    </i>
    <i r="1">
      <x v="2"/>
    </i>
    <i r="1">
      <x v="3"/>
    </i>
    <i r="1">
      <x v="4"/>
    </i>
    <i r="1">
      <x v="5"/>
    </i>
    <i r="1">
      <x v="6"/>
    </i>
    <i t="grand">
      <x/>
    </i>
  </rowItems>
  <colItems count="1">
    <i/>
  </colItems>
  <dataFields count="1">
    <dataField name="Sum of Dollars to Regulated Entities" fld="7" baseField="0" baseItem="29157" numFmtId="166"/>
  </dataFields>
  <formats count="1">
    <format dxfId="104">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10457550-9654-4163-9FEB-96CF56E59D71}" name="PivotTable5" cacheId="1" applyNumberFormats="0" applyBorderFormats="0" applyFontFormats="0" applyPatternFormats="0" applyAlignmentFormats="0" applyWidthHeightFormats="1" dataCaption="Values" updatedVersion="8" useAutoFormatting="1" itemPrintTitles="1" createdVersion="7" indent="0" compact="0" compactData="0" multipleFieldFilters="0">
  <location ref="A3:D64" firstHeaderRow="1" firstDataRow="1" firstDataCol="3"/>
  <pivotFields count="9">
    <pivotField compact="0" outline="0" showAll="0"/>
    <pivotField compact="0" outline="0" showAll="0"/>
    <pivotField compact="0" outline="0" showAll="0"/>
    <pivotField axis="axisRow" compact="0" outline="0" showAll="0" defaultSubtotal="0">
      <items count="9">
        <item x="0"/>
        <item x="2"/>
        <item x="3"/>
        <item x="4"/>
        <item x="5"/>
        <item x="6"/>
        <item x="7"/>
        <item x="8"/>
        <item x="1"/>
      </items>
    </pivotField>
    <pivotField axis="axisRow" compact="0" outline="0" showAll="0">
      <items count="17">
        <item h="1" x="6"/>
        <item h="1" x="7"/>
        <item h="1" x="8"/>
        <item x="9"/>
        <item h="1" x="15"/>
        <item h="1" x="10"/>
        <item h="1" x="0"/>
        <item h="1" x="5"/>
        <item h="1" x="11"/>
        <item x="12"/>
        <item h="1" x="13"/>
        <item h="1" x="1"/>
        <item h="1" x="2"/>
        <item x="14"/>
        <item h="1" x="3"/>
        <item h="1" x="4"/>
        <item t="default"/>
      </items>
    </pivotField>
    <pivotField compact="0" outline="0" showAll="0"/>
    <pivotField compact="0" outline="0" showAll="0"/>
    <pivotField dataField="1" compact="0" outline="0" showAll="0"/>
    <pivotField axis="axisRow" compact="0" outline="0" showAll="0">
      <items count="7">
        <item x="3"/>
        <item x="1"/>
        <item x="5"/>
        <item x="2"/>
        <item x="0"/>
        <item x="4"/>
        <item t="default"/>
      </items>
    </pivotField>
  </pivotFields>
  <rowFields count="3">
    <field x="4"/>
    <field x="3"/>
    <field x="8"/>
  </rowFields>
  <rowItems count="61">
    <i>
      <x v="3"/>
      <x/>
      <x/>
    </i>
    <i r="2">
      <x v="1"/>
    </i>
    <i r="1">
      <x v="1"/>
      <x/>
    </i>
    <i r="2">
      <x v="1"/>
    </i>
    <i r="1">
      <x v="2"/>
      <x/>
    </i>
    <i r="2">
      <x v="1"/>
    </i>
    <i r="2">
      <x v="4"/>
    </i>
    <i r="1">
      <x v="3"/>
      <x/>
    </i>
    <i r="2">
      <x v="1"/>
    </i>
    <i r="2">
      <x v="4"/>
    </i>
    <i r="1">
      <x v="4"/>
      <x/>
    </i>
    <i r="2">
      <x v="1"/>
    </i>
    <i r="2">
      <x v="4"/>
    </i>
    <i r="1">
      <x v="5"/>
      <x/>
    </i>
    <i r="2">
      <x v="1"/>
    </i>
    <i r="2">
      <x v="4"/>
    </i>
    <i r="1">
      <x v="6"/>
      <x/>
    </i>
    <i r="2">
      <x v="1"/>
    </i>
    <i r="2">
      <x v="5"/>
    </i>
    <i t="default">
      <x v="3"/>
    </i>
    <i>
      <x v="9"/>
      <x/>
      <x/>
    </i>
    <i r="2">
      <x v="1"/>
    </i>
    <i r="1">
      <x v="1"/>
      <x/>
    </i>
    <i r="2">
      <x v="1"/>
    </i>
    <i r="1">
      <x v="2"/>
      <x/>
    </i>
    <i r="2">
      <x v="1"/>
    </i>
    <i r="2">
      <x v="4"/>
    </i>
    <i r="1">
      <x v="3"/>
      <x/>
    </i>
    <i r="2">
      <x v="1"/>
    </i>
    <i r="2">
      <x v="4"/>
    </i>
    <i r="1">
      <x v="4"/>
      <x/>
    </i>
    <i r="2">
      <x v="1"/>
    </i>
    <i r="2">
      <x v="4"/>
    </i>
    <i r="1">
      <x v="5"/>
      <x/>
    </i>
    <i r="2">
      <x v="1"/>
    </i>
    <i r="2">
      <x v="4"/>
    </i>
    <i r="1">
      <x v="6"/>
      <x/>
    </i>
    <i r="2">
      <x v="1"/>
    </i>
    <i r="2">
      <x v="5"/>
    </i>
    <i t="default">
      <x v="9"/>
    </i>
    <i>
      <x v="13"/>
      <x/>
      <x/>
    </i>
    <i r="2">
      <x v="1"/>
    </i>
    <i r="1">
      <x v="1"/>
      <x/>
    </i>
    <i r="2">
      <x v="1"/>
    </i>
    <i r="1">
      <x v="2"/>
      <x/>
    </i>
    <i r="2">
      <x v="1"/>
    </i>
    <i r="2">
      <x v="4"/>
    </i>
    <i r="1">
      <x v="3"/>
      <x/>
    </i>
    <i r="2">
      <x v="1"/>
    </i>
    <i r="2">
      <x v="4"/>
    </i>
    <i r="1">
      <x v="4"/>
      <x/>
    </i>
    <i r="2">
      <x v="1"/>
    </i>
    <i r="2">
      <x v="4"/>
    </i>
    <i r="1">
      <x v="5"/>
      <x/>
    </i>
    <i r="2">
      <x v="1"/>
    </i>
    <i r="2">
      <x v="4"/>
    </i>
    <i r="1">
      <x v="6"/>
      <x/>
    </i>
    <i r="2">
      <x v="1"/>
    </i>
    <i r="2">
      <x v="5"/>
    </i>
    <i t="default">
      <x v="13"/>
    </i>
    <i t="grand">
      <x/>
    </i>
  </rowItems>
  <colItems count="1">
    <i/>
  </colItems>
  <dataFields count="1">
    <dataField name="Sum of Dollars to Regulated Entities" fld="7" baseField="0" baseItem="29157" numFmtId="166"/>
  </dataFields>
  <formats count="14">
    <format dxfId="103">
      <pivotArea outline="0" collapsedLevelsAreSubtotals="1" fieldPosition="0"/>
    </format>
    <format dxfId="102">
      <pivotArea dataOnly="0" labelOnly="1" outline="0" fieldPosition="0">
        <references count="1">
          <reference field="4" count="1" defaultSubtotal="1">
            <x v="0"/>
          </reference>
        </references>
      </pivotArea>
    </format>
    <format dxfId="101">
      <pivotArea dataOnly="0" labelOnly="1" outline="0" fieldPosition="0">
        <references count="1">
          <reference field="4" count="1" defaultSubtotal="1">
            <x v="1"/>
          </reference>
        </references>
      </pivotArea>
    </format>
    <format dxfId="100">
      <pivotArea dataOnly="0" labelOnly="1" outline="0" fieldPosition="0">
        <references count="1">
          <reference field="4" count="1" defaultSubtotal="1">
            <x v="2"/>
          </reference>
        </references>
      </pivotArea>
    </format>
    <format dxfId="99">
      <pivotArea dataOnly="0" labelOnly="1" outline="0" fieldPosition="0">
        <references count="1">
          <reference field="4" count="1" defaultSubtotal="1">
            <x v="3"/>
          </reference>
        </references>
      </pivotArea>
    </format>
    <format dxfId="98">
      <pivotArea dataOnly="0" labelOnly="1" outline="0" fieldPosition="0">
        <references count="1">
          <reference field="4" count="1" defaultSubtotal="1">
            <x v="5"/>
          </reference>
        </references>
      </pivotArea>
    </format>
    <format dxfId="97">
      <pivotArea dataOnly="0" labelOnly="1" outline="0" fieldPosition="0">
        <references count="1">
          <reference field="4" count="1" defaultSubtotal="1">
            <x v="6"/>
          </reference>
        </references>
      </pivotArea>
    </format>
    <format dxfId="96">
      <pivotArea dataOnly="0" labelOnly="1" outline="0" fieldPosition="0">
        <references count="1">
          <reference field="4" count="1" defaultSubtotal="1">
            <x v="7"/>
          </reference>
        </references>
      </pivotArea>
    </format>
    <format dxfId="95">
      <pivotArea dataOnly="0" labelOnly="1" outline="0" fieldPosition="0">
        <references count="1">
          <reference field="4" count="1" defaultSubtotal="1">
            <x v="8"/>
          </reference>
        </references>
      </pivotArea>
    </format>
    <format dxfId="94">
      <pivotArea dataOnly="0" labelOnly="1" outline="0" fieldPosition="0">
        <references count="1">
          <reference field="4" count="1" defaultSubtotal="1">
            <x v="9"/>
          </reference>
        </references>
      </pivotArea>
    </format>
    <format dxfId="93">
      <pivotArea dataOnly="0" labelOnly="1" outline="0" fieldPosition="0">
        <references count="1">
          <reference field="4" count="1" defaultSubtotal="1">
            <x v="10"/>
          </reference>
        </references>
      </pivotArea>
    </format>
    <format dxfId="92">
      <pivotArea dataOnly="0" labelOnly="1" outline="0" fieldPosition="0">
        <references count="1">
          <reference field="4" count="1" defaultSubtotal="1">
            <x v="11"/>
          </reference>
        </references>
      </pivotArea>
    </format>
    <format dxfId="91">
      <pivotArea dataOnly="0" labelOnly="1" outline="0" fieldPosition="0">
        <references count="1">
          <reference field="4" count="1" defaultSubtotal="1">
            <x v="12"/>
          </reference>
        </references>
      </pivotArea>
    </format>
    <format dxfId="90">
      <pivotArea dataOnly="0" labelOnly="1" outline="0" fieldPosition="0">
        <references count="1">
          <reference field="4" count="1" defaultSubtotal="1">
            <x v="13"/>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BD36-5F2F-4969-9206-8741BBAE1891}">
  <dimension ref="A1:L232"/>
  <sheetViews>
    <sheetView showGridLines="0" zoomScaleNormal="100" workbookViewId="0">
      <selection activeCell="A2" sqref="A2"/>
    </sheetView>
  </sheetViews>
  <sheetFormatPr defaultColWidth="8.796875" defaultRowHeight="13" x14ac:dyDescent="0.3"/>
  <cols>
    <col min="1" max="8" width="20.796875" style="2" customWidth="1"/>
    <col min="9" max="10" width="15.796875" style="2" customWidth="1"/>
    <col min="11" max="11" width="15.796875" style="2" bestFit="1" customWidth="1"/>
    <col min="12" max="16384" width="8.796875" style="2"/>
  </cols>
  <sheetData>
    <row r="1" spans="1:8" x14ac:dyDescent="0.3">
      <c r="A1" s="3" t="s">
        <v>0</v>
      </c>
    </row>
    <row r="2" spans="1:8" x14ac:dyDescent="0.3">
      <c r="A2" s="2" t="s">
        <v>1</v>
      </c>
    </row>
    <row r="3" spans="1:8" x14ac:dyDescent="0.3">
      <c r="A3" s="2" t="s">
        <v>2</v>
      </c>
    </row>
    <row r="5" spans="1:8" x14ac:dyDescent="0.3">
      <c r="A5" s="329" t="s">
        <v>3</v>
      </c>
      <c r="B5" s="329"/>
      <c r="C5" s="329"/>
      <c r="D5" s="329"/>
      <c r="E5" s="329"/>
      <c r="F5" s="329"/>
      <c r="G5" s="329"/>
      <c r="H5" s="329"/>
    </row>
    <row r="6" spans="1:8" x14ac:dyDescent="0.3">
      <c r="A6" s="329"/>
      <c r="B6" s="329"/>
      <c r="C6" s="329"/>
      <c r="D6" s="329"/>
      <c r="E6" s="329"/>
      <c r="F6" s="329"/>
      <c r="G6" s="329"/>
      <c r="H6" s="329"/>
    </row>
    <row r="7" spans="1:8" x14ac:dyDescent="0.3">
      <c r="A7" s="329"/>
      <c r="B7" s="329"/>
      <c r="C7" s="329"/>
      <c r="D7" s="329"/>
      <c r="E7" s="329"/>
      <c r="F7" s="329"/>
      <c r="G7" s="329"/>
      <c r="H7" s="329"/>
    </row>
    <row r="9" spans="1:8" x14ac:dyDescent="0.3">
      <c r="A9" s="262" t="s">
        <v>4</v>
      </c>
    </row>
    <row r="10" spans="1:8" x14ac:dyDescent="0.3">
      <c r="A10" s="2" t="s">
        <v>5</v>
      </c>
      <c r="B10" s="2" t="s">
        <v>6</v>
      </c>
    </row>
    <row r="11" spans="1:8" x14ac:dyDescent="0.3">
      <c r="A11" s="2" t="s">
        <v>7</v>
      </c>
      <c r="B11" s="2" t="s">
        <v>8</v>
      </c>
    </row>
    <row r="12" spans="1:8" x14ac:dyDescent="0.3">
      <c r="A12" s="2" t="s">
        <v>9</v>
      </c>
      <c r="B12" s="2" t="s">
        <v>10</v>
      </c>
    </row>
    <row r="14" spans="1:8" x14ac:dyDescent="0.3">
      <c r="A14" s="326" t="s">
        <v>11</v>
      </c>
      <c r="B14" s="327"/>
      <c r="C14" s="327"/>
      <c r="D14" s="327"/>
      <c r="E14" s="327"/>
      <c r="F14" s="327"/>
      <c r="G14" s="327"/>
      <c r="H14" s="327"/>
    </row>
    <row r="15" spans="1:8" x14ac:dyDescent="0.3">
      <c r="A15" s="327"/>
      <c r="B15" s="327"/>
      <c r="C15" s="327"/>
      <c r="D15" s="327"/>
      <c r="E15" s="327"/>
      <c r="F15" s="327"/>
      <c r="G15" s="327"/>
      <c r="H15" s="327"/>
    </row>
    <row r="16" spans="1:8" x14ac:dyDescent="0.3">
      <c r="A16" s="327"/>
      <c r="B16" s="327"/>
      <c r="C16" s="327"/>
      <c r="D16" s="327"/>
      <c r="E16" s="327"/>
      <c r="F16" s="327"/>
      <c r="G16" s="327"/>
      <c r="H16" s="327"/>
    </row>
    <row r="17" spans="1:8" x14ac:dyDescent="0.3">
      <c r="A17" s="327"/>
      <c r="B17" s="327"/>
      <c r="C17" s="327"/>
      <c r="D17" s="327"/>
      <c r="E17" s="327"/>
      <c r="F17" s="327"/>
      <c r="G17" s="327"/>
      <c r="H17" s="327"/>
    </row>
    <row r="18" spans="1:8" x14ac:dyDescent="0.3">
      <c r="A18" s="327"/>
      <c r="B18" s="327"/>
      <c r="C18" s="327"/>
      <c r="D18" s="327"/>
      <c r="E18" s="327"/>
      <c r="F18" s="327"/>
      <c r="G18" s="327"/>
      <c r="H18" s="327"/>
    </row>
    <row r="19" spans="1:8" x14ac:dyDescent="0.3">
      <c r="A19" s="327"/>
      <c r="B19" s="327"/>
      <c r="C19" s="327"/>
      <c r="D19" s="327"/>
      <c r="E19" s="327"/>
      <c r="F19" s="327"/>
      <c r="G19" s="327"/>
      <c r="H19" s="327"/>
    </row>
    <row r="20" spans="1:8" x14ac:dyDescent="0.3">
      <c r="A20" s="327"/>
      <c r="B20" s="327"/>
      <c r="C20" s="327"/>
      <c r="D20" s="327"/>
      <c r="E20" s="327"/>
      <c r="F20" s="327"/>
      <c r="G20" s="327"/>
      <c r="H20" s="327"/>
    </row>
    <row r="21" spans="1:8" x14ac:dyDescent="0.3">
      <c r="A21" s="327"/>
      <c r="B21" s="327"/>
      <c r="C21" s="327"/>
      <c r="D21" s="327"/>
      <c r="E21" s="327"/>
      <c r="F21" s="327"/>
      <c r="G21" s="327"/>
      <c r="H21" s="327"/>
    </row>
    <row r="22" spans="1:8" x14ac:dyDescent="0.3">
      <c r="A22" s="327"/>
      <c r="B22" s="327"/>
      <c r="C22" s="327"/>
      <c r="D22" s="327"/>
      <c r="E22" s="327"/>
      <c r="F22" s="327"/>
      <c r="G22" s="327"/>
      <c r="H22" s="327"/>
    </row>
    <row r="23" spans="1:8" x14ac:dyDescent="0.3">
      <c r="A23" s="327"/>
      <c r="B23" s="327"/>
      <c r="C23" s="327"/>
      <c r="D23" s="327"/>
      <c r="E23" s="327"/>
      <c r="F23" s="327"/>
      <c r="G23" s="327"/>
      <c r="H23" s="327"/>
    </row>
    <row r="24" spans="1:8" x14ac:dyDescent="0.3">
      <c r="A24" s="327"/>
      <c r="B24" s="327"/>
      <c r="C24" s="327"/>
      <c r="D24" s="327"/>
      <c r="E24" s="327"/>
      <c r="F24" s="327"/>
      <c r="G24" s="327"/>
      <c r="H24" s="327"/>
    </row>
    <row r="25" spans="1:8" x14ac:dyDescent="0.3">
      <c r="A25" s="327"/>
      <c r="B25" s="327"/>
      <c r="C25" s="327"/>
      <c r="D25" s="327"/>
      <c r="E25" s="327"/>
      <c r="F25" s="327"/>
      <c r="G25" s="327"/>
      <c r="H25" s="327"/>
    </row>
    <row r="26" spans="1:8" x14ac:dyDescent="0.3">
      <c r="A26" s="327"/>
      <c r="B26" s="327"/>
      <c r="C26" s="327"/>
      <c r="D26" s="327"/>
      <c r="E26" s="327"/>
      <c r="F26" s="327"/>
      <c r="G26" s="327"/>
      <c r="H26" s="327"/>
    </row>
    <row r="27" spans="1:8" x14ac:dyDescent="0.3">
      <c r="A27" s="327"/>
      <c r="B27" s="327"/>
      <c r="C27" s="327"/>
      <c r="D27" s="327"/>
      <c r="E27" s="327"/>
      <c r="F27" s="327"/>
      <c r="G27" s="327"/>
      <c r="H27" s="327"/>
    </row>
    <row r="28" spans="1:8" x14ac:dyDescent="0.3">
      <c r="A28" s="327"/>
      <c r="B28" s="327"/>
      <c r="C28" s="327"/>
      <c r="D28" s="327"/>
      <c r="E28" s="327"/>
      <c r="F28" s="327"/>
      <c r="G28" s="327"/>
      <c r="H28" s="327"/>
    </row>
    <row r="29" spans="1:8" x14ac:dyDescent="0.3">
      <c r="A29" s="327"/>
      <c r="B29" s="327"/>
      <c r="C29" s="327"/>
      <c r="D29" s="327"/>
      <c r="E29" s="327"/>
      <c r="F29" s="327"/>
      <c r="G29" s="327"/>
      <c r="H29" s="327"/>
    </row>
    <row r="30" spans="1:8" x14ac:dyDescent="0.3">
      <c r="A30" s="327"/>
      <c r="B30" s="327"/>
      <c r="C30" s="327"/>
      <c r="D30" s="327"/>
      <c r="E30" s="327"/>
      <c r="F30" s="327"/>
      <c r="G30" s="327"/>
      <c r="H30" s="327"/>
    </row>
    <row r="31" spans="1:8" x14ac:dyDescent="0.3">
      <c r="A31" s="327"/>
      <c r="B31" s="327"/>
      <c r="C31" s="327"/>
      <c r="D31" s="327"/>
      <c r="E31" s="327"/>
      <c r="F31" s="327"/>
      <c r="G31" s="327"/>
      <c r="H31" s="327"/>
    </row>
    <row r="32" spans="1:8" x14ac:dyDescent="0.3">
      <c r="A32" s="327"/>
      <c r="B32" s="327"/>
      <c r="C32" s="327"/>
      <c r="D32" s="327"/>
      <c r="E32" s="327"/>
      <c r="F32" s="327"/>
      <c r="G32" s="327"/>
      <c r="H32" s="327"/>
    </row>
    <row r="34" spans="1:10" x14ac:dyDescent="0.3">
      <c r="A34" s="28" t="s">
        <v>12</v>
      </c>
      <c r="B34" s="2" t="s">
        <v>13</v>
      </c>
    </row>
    <row r="36" spans="1:10" s="4" customFormat="1" ht="26" x14ac:dyDescent="0.3">
      <c r="A36" s="29" t="s">
        <v>14</v>
      </c>
      <c r="B36" s="30" t="s">
        <v>15</v>
      </c>
      <c r="C36" s="30" t="s">
        <v>16</v>
      </c>
      <c r="D36" s="30" t="s">
        <v>17</v>
      </c>
      <c r="E36" s="30" t="s">
        <v>18</v>
      </c>
      <c r="F36" s="30" t="s">
        <v>19</v>
      </c>
      <c r="G36" s="30" t="s">
        <v>20</v>
      </c>
      <c r="H36" s="30" t="s">
        <v>21</v>
      </c>
      <c r="I36"/>
      <c r="J36"/>
    </row>
    <row r="37" spans="1:10" x14ac:dyDescent="0.3">
      <c r="A37" s="7" t="s">
        <v>22</v>
      </c>
      <c r="B37" s="8">
        <v>505229.89447793597</v>
      </c>
      <c r="C37" s="8">
        <v>0</v>
      </c>
      <c r="D37" s="8">
        <v>0</v>
      </c>
      <c r="E37" s="8">
        <v>0</v>
      </c>
      <c r="F37" s="8">
        <v>0</v>
      </c>
      <c r="G37" s="8">
        <v>0</v>
      </c>
      <c r="H37" s="8">
        <v>505229.89447793597</v>
      </c>
      <c r="I37"/>
      <c r="J37"/>
    </row>
    <row r="38" spans="1:10" x14ac:dyDescent="0.3">
      <c r="A38" s="7" t="s">
        <v>23</v>
      </c>
      <c r="B38" s="8">
        <v>252661.52527483486</v>
      </c>
      <c r="C38" s="8">
        <v>0</v>
      </c>
      <c r="D38" s="8">
        <v>0</v>
      </c>
      <c r="E38" s="8">
        <v>0</v>
      </c>
      <c r="F38" s="8">
        <v>0</v>
      </c>
      <c r="G38" s="8">
        <v>0</v>
      </c>
      <c r="H38" s="8">
        <v>252661.52527483486</v>
      </c>
      <c r="I38"/>
      <c r="J38"/>
    </row>
    <row r="39" spans="1:10" x14ac:dyDescent="0.3">
      <c r="A39" s="7" t="s">
        <v>24</v>
      </c>
      <c r="B39" s="8">
        <v>0</v>
      </c>
      <c r="C39" s="8">
        <v>0</v>
      </c>
      <c r="D39" s="8">
        <v>0</v>
      </c>
      <c r="E39" s="8">
        <v>0</v>
      </c>
      <c r="F39" s="8">
        <v>0</v>
      </c>
      <c r="G39" s="8">
        <v>0</v>
      </c>
      <c r="H39" s="8">
        <v>0</v>
      </c>
      <c r="I39"/>
      <c r="J39"/>
    </row>
    <row r="40" spans="1:10" x14ac:dyDescent="0.3">
      <c r="A40" s="7" t="s">
        <v>25</v>
      </c>
      <c r="B40" s="8">
        <v>966225.85576521757</v>
      </c>
      <c r="C40" s="8">
        <v>966225.85576521757</v>
      </c>
      <c r="D40" s="8">
        <v>0</v>
      </c>
      <c r="E40" s="8">
        <v>0</v>
      </c>
      <c r="F40" s="8">
        <v>0</v>
      </c>
      <c r="G40" s="8">
        <v>0</v>
      </c>
      <c r="H40" s="8">
        <v>0</v>
      </c>
      <c r="I40"/>
      <c r="J40"/>
    </row>
    <row r="41" spans="1:10" x14ac:dyDescent="0.3">
      <c r="A41" s="7" t="s">
        <v>26</v>
      </c>
      <c r="B41" s="8">
        <v>647466.51018308289</v>
      </c>
      <c r="C41" s="8">
        <v>647466.51018308289</v>
      </c>
      <c r="D41" s="8">
        <v>0</v>
      </c>
      <c r="E41" s="8">
        <v>0</v>
      </c>
      <c r="F41" s="8">
        <v>0</v>
      </c>
      <c r="G41" s="8">
        <v>0</v>
      </c>
      <c r="H41" s="8">
        <v>0</v>
      </c>
      <c r="I41"/>
      <c r="J41"/>
    </row>
    <row r="42" spans="1:10" x14ac:dyDescent="0.3">
      <c r="A42" s="7" t="s">
        <v>27</v>
      </c>
      <c r="B42" s="8">
        <v>486217.09389646468</v>
      </c>
      <c r="C42" s="8">
        <v>486217.09389646468</v>
      </c>
      <c r="D42" s="8">
        <v>0</v>
      </c>
      <c r="E42" s="8">
        <v>0</v>
      </c>
      <c r="F42" s="8">
        <v>0</v>
      </c>
      <c r="G42" s="8">
        <v>0</v>
      </c>
      <c r="H42" s="8">
        <v>0</v>
      </c>
      <c r="I42"/>
      <c r="J42"/>
    </row>
    <row r="43" spans="1:10" x14ac:dyDescent="0.3">
      <c r="A43" s="7" t="s">
        <v>28</v>
      </c>
      <c r="B43" s="8">
        <v>644181.03170909709</v>
      </c>
      <c r="C43" s="8">
        <v>0</v>
      </c>
      <c r="D43" s="8">
        <v>20079.408131865413</v>
      </c>
      <c r="E43" s="8">
        <v>0</v>
      </c>
      <c r="F43" s="8">
        <v>0</v>
      </c>
      <c r="G43" s="8">
        <v>0</v>
      </c>
      <c r="H43" s="8">
        <v>624101.62357723166</v>
      </c>
      <c r="I43"/>
      <c r="J43"/>
    </row>
    <row r="44" spans="1:10" x14ac:dyDescent="0.3">
      <c r="A44" s="7" t="s">
        <v>29</v>
      </c>
      <c r="B44" s="8">
        <v>131958.84974674106</v>
      </c>
      <c r="C44" s="8">
        <v>131958.84974674106</v>
      </c>
      <c r="D44" s="8">
        <v>0</v>
      </c>
      <c r="E44" s="8">
        <v>0</v>
      </c>
      <c r="F44" s="8">
        <v>0</v>
      </c>
      <c r="G44" s="8">
        <v>0</v>
      </c>
      <c r="H44" s="8">
        <v>0</v>
      </c>
      <c r="I44"/>
      <c r="J44"/>
    </row>
    <row r="45" spans="1:10" x14ac:dyDescent="0.3">
      <c r="A45" s="7" t="s">
        <v>30</v>
      </c>
      <c r="B45" s="8">
        <v>444636.92452702089</v>
      </c>
      <c r="C45" s="8">
        <v>444636.92452702089</v>
      </c>
      <c r="D45" s="8">
        <v>0</v>
      </c>
      <c r="E45" s="8">
        <v>0</v>
      </c>
      <c r="F45" s="8">
        <v>0</v>
      </c>
      <c r="G45" s="8">
        <v>0</v>
      </c>
      <c r="H45" s="8">
        <v>0</v>
      </c>
      <c r="I45"/>
      <c r="J45"/>
    </row>
    <row r="46" spans="1:10" x14ac:dyDescent="0.3">
      <c r="A46" s="7" t="s">
        <v>31</v>
      </c>
      <c r="B46" s="8">
        <v>725875.99904797366</v>
      </c>
      <c r="C46" s="8">
        <v>0</v>
      </c>
      <c r="D46" s="8">
        <v>0</v>
      </c>
      <c r="E46" s="8">
        <v>0</v>
      </c>
      <c r="F46" s="8">
        <v>0</v>
      </c>
      <c r="G46" s="8">
        <v>0</v>
      </c>
      <c r="H46" s="8">
        <v>725875.99904797366</v>
      </c>
      <c r="I46"/>
      <c r="J46"/>
    </row>
    <row r="47" spans="1:10" x14ac:dyDescent="0.3">
      <c r="A47" s="7" t="s">
        <v>32</v>
      </c>
      <c r="B47" s="8">
        <v>1036739.1283797105</v>
      </c>
      <c r="C47" s="8">
        <v>0</v>
      </c>
      <c r="D47" s="8">
        <v>0</v>
      </c>
      <c r="E47" s="8">
        <v>0</v>
      </c>
      <c r="F47" s="8">
        <v>0</v>
      </c>
      <c r="G47" s="8">
        <v>0</v>
      </c>
      <c r="H47" s="8">
        <v>1036739.1283797105</v>
      </c>
      <c r="I47"/>
      <c r="J47"/>
    </row>
    <row r="48" spans="1:10" x14ac:dyDescent="0.3">
      <c r="A48" s="7" t="s">
        <v>33</v>
      </c>
      <c r="B48" s="8">
        <v>250530.94462744892</v>
      </c>
      <c r="C48" s="8">
        <v>250530.94462744892</v>
      </c>
      <c r="D48" s="8">
        <v>0</v>
      </c>
      <c r="E48" s="8">
        <v>0</v>
      </c>
      <c r="F48" s="8">
        <v>0</v>
      </c>
      <c r="G48" s="8">
        <v>0</v>
      </c>
      <c r="H48" s="8">
        <v>0</v>
      </c>
      <c r="I48"/>
      <c r="J48"/>
    </row>
    <row r="49" spans="1:10" x14ac:dyDescent="0.3">
      <c r="A49" s="7" t="s">
        <v>34</v>
      </c>
      <c r="B49" s="8">
        <v>642967.28578763723</v>
      </c>
      <c r="C49" s="8">
        <v>0</v>
      </c>
      <c r="D49" s="8">
        <v>0</v>
      </c>
      <c r="E49" s="8">
        <v>0</v>
      </c>
      <c r="F49" s="8">
        <v>0</v>
      </c>
      <c r="G49" s="8">
        <v>0</v>
      </c>
      <c r="H49" s="8">
        <v>642967.28578763723</v>
      </c>
      <c r="I49"/>
      <c r="J49"/>
    </row>
    <row r="50" spans="1:10" x14ac:dyDescent="0.3">
      <c r="A50" s="7" t="s">
        <v>35</v>
      </c>
      <c r="B50" s="8">
        <v>736783.45583768142</v>
      </c>
      <c r="C50" s="8">
        <v>0</v>
      </c>
      <c r="D50" s="8">
        <v>0</v>
      </c>
      <c r="E50" s="8">
        <v>736783.45583768142</v>
      </c>
      <c r="F50" s="8">
        <v>0</v>
      </c>
      <c r="G50" s="8">
        <v>0</v>
      </c>
      <c r="H50" s="8">
        <v>0</v>
      </c>
      <c r="I50"/>
      <c r="J50"/>
    </row>
    <row r="51" spans="1:10" x14ac:dyDescent="0.3">
      <c r="A51" s="7" t="s">
        <v>36</v>
      </c>
      <c r="B51" s="8">
        <v>395039.47720667033</v>
      </c>
      <c r="C51" s="8">
        <v>395039.47720667033</v>
      </c>
      <c r="D51" s="8">
        <v>0</v>
      </c>
      <c r="E51" s="8">
        <v>0</v>
      </c>
      <c r="F51" s="8">
        <v>0</v>
      </c>
      <c r="G51" s="8">
        <v>0</v>
      </c>
      <c r="H51" s="8">
        <v>0</v>
      </c>
      <c r="I51"/>
      <c r="J51"/>
    </row>
    <row r="52" spans="1:10" x14ac:dyDescent="0.3">
      <c r="A52" s="7" t="s">
        <v>37</v>
      </c>
      <c r="B52" s="8">
        <v>481905.847537102</v>
      </c>
      <c r="C52" s="8">
        <v>481905.847537102</v>
      </c>
      <c r="D52" s="8">
        <v>0</v>
      </c>
      <c r="E52" s="8">
        <v>0</v>
      </c>
      <c r="F52" s="8">
        <v>0</v>
      </c>
      <c r="G52" s="8">
        <v>0</v>
      </c>
      <c r="H52" s="8">
        <v>0</v>
      </c>
      <c r="I52"/>
      <c r="J52"/>
    </row>
    <row r="53" spans="1:10" x14ac:dyDescent="0.3">
      <c r="A53" s="7" t="s">
        <v>38</v>
      </c>
      <c r="B53" s="8">
        <v>599850.011190049</v>
      </c>
      <c r="C53" s="8">
        <v>0</v>
      </c>
      <c r="D53" s="8">
        <v>0</v>
      </c>
      <c r="E53" s="8">
        <v>599850.011190049</v>
      </c>
      <c r="F53" s="8">
        <v>0</v>
      </c>
      <c r="G53" s="8">
        <v>0</v>
      </c>
      <c r="H53" s="8">
        <v>0</v>
      </c>
      <c r="I53"/>
      <c r="J53"/>
    </row>
    <row r="54" spans="1:10" x14ac:dyDescent="0.3">
      <c r="A54" s="7" t="s">
        <v>39</v>
      </c>
      <c r="B54" s="8">
        <v>336689.52774202893</v>
      </c>
      <c r="C54" s="8">
        <v>0</v>
      </c>
      <c r="D54" s="8">
        <v>0</v>
      </c>
      <c r="E54" s="8">
        <v>0</v>
      </c>
      <c r="F54" s="8">
        <v>0</v>
      </c>
      <c r="G54" s="8">
        <v>0</v>
      </c>
      <c r="H54" s="8">
        <v>336689.52774202893</v>
      </c>
      <c r="I54"/>
      <c r="J54"/>
    </row>
    <row r="55" spans="1:10" x14ac:dyDescent="0.3">
      <c r="A55" s="7" t="s">
        <v>40</v>
      </c>
      <c r="B55" s="8">
        <v>682903.2890583094</v>
      </c>
      <c r="C55" s="8">
        <v>0</v>
      </c>
      <c r="D55" s="8">
        <v>0</v>
      </c>
      <c r="E55" s="8">
        <v>0</v>
      </c>
      <c r="F55" s="8">
        <v>25430.639999999999</v>
      </c>
      <c r="G55" s="8">
        <v>0</v>
      </c>
      <c r="H55" s="8">
        <v>657472.64905830938</v>
      </c>
      <c r="I55"/>
      <c r="J55"/>
    </row>
    <row r="56" spans="1:10" x14ac:dyDescent="0.3">
      <c r="A56" s="7" t="s">
        <v>41</v>
      </c>
      <c r="B56" s="8">
        <v>1740715.4709913051</v>
      </c>
      <c r="C56" s="8">
        <v>0</v>
      </c>
      <c r="D56" s="8">
        <v>87035.773549565245</v>
      </c>
      <c r="E56" s="8">
        <v>0</v>
      </c>
      <c r="F56" s="8">
        <v>0</v>
      </c>
      <c r="G56" s="8">
        <v>366990.58704776561</v>
      </c>
      <c r="H56" s="8">
        <v>1286689.110393974</v>
      </c>
      <c r="I56"/>
      <c r="J56"/>
    </row>
    <row r="57" spans="1:10" x14ac:dyDescent="0.3">
      <c r="A57" s="7" t="s">
        <v>42</v>
      </c>
      <c r="B57" s="8">
        <v>877641.19220445794</v>
      </c>
      <c r="C57" s="8">
        <v>515507.66043634177</v>
      </c>
      <c r="D57" s="8">
        <v>18106.724556627556</v>
      </c>
      <c r="E57" s="8">
        <v>0</v>
      </c>
      <c r="F57" s="8">
        <v>0</v>
      </c>
      <c r="G57" s="8">
        <v>1303.6696710146114</v>
      </c>
      <c r="H57" s="8">
        <v>342723.13754047395</v>
      </c>
      <c r="I57"/>
      <c r="J57"/>
    </row>
    <row r="58" spans="1:10" x14ac:dyDescent="0.3">
      <c r="A58" s="7" t="s">
        <v>43</v>
      </c>
      <c r="B58" s="8">
        <v>681526.12665775465</v>
      </c>
      <c r="C58" s="8">
        <v>681526.12665775465</v>
      </c>
      <c r="D58" s="8">
        <v>0</v>
      </c>
      <c r="E58" s="8">
        <v>0</v>
      </c>
      <c r="F58" s="8">
        <v>0</v>
      </c>
      <c r="G58" s="8">
        <v>0</v>
      </c>
      <c r="H58" s="8">
        <v>0</v>
      </c>
      <c r="I58"/>
      <c r="J58"/>
    </row>
    <row r="59" spans="1:10" x14ac:dyDescent="0.3">
      <c r="A59" s="7" t="s">
        <v>44</v>
      </c>
      <c r="B59" s="8">
        <v>752228.34015819943</v>
      </c>
      <c r="C59" s="8">
        <v>752228.34015819943</v>
      </c>
      <c r="D59" s="8">
        <v>0</v>
      </c>
      <c r="E59" s="8">
        <v>0</v>
      </c>
      <c r="F59" s="8">
        <v>0</v>
      </c>
      <c r="G59" s="8">
        <v>0</v>
      </c>
      <c r="H59" s="8">
        <v>0</v>
      </c>
      <c r="I59"/>
      <c r="J59"/>
    </row>
    <row r="60" spans="1:10" x14ac:dyDescent="0.3">
      <c r="A60" s="7" t="s">
        <v>45</v>
      </c>
      <c r="B60" s="8">
        <v>752228.34015819943</v>
      </c>
      <c r="C60" s="8">
        <v>752228.34015819943</v>
      </c>
      <c r="D60" s="8">
        <v>0</v>
      </c>
      <c r="E60" s="8">
        <v>0</v>
      </c>
      <c r="F60" s="8">
        <v>0</v>
      </c>
      <c r="G60" s="8">
        <v>0</v>
      </c>
      <c r="H60" s="8">
        <v>0</v>
      </c>
      <c r="I60"/>
      <c r="J60"/>
    </row>
    <row r="61" spans="1:10" x14ac:dyDescent="0.3">
      <c r="A61" s="7" t="s">
        <v>46</v>
      </c>
      <c r="B61" s="8">
        <v>715537.96215449669</v>
      </c>
      <c r="C61" s="8">
        <v>715537.96215449669</v>
      </c>
      <c r="D61" s="8">
        <v>0</v>
      </c>
      <c r="E61" s="8">
        <v>0</v>
      </c>
      <c r="F61" s="8">
        <v>0</v>
      </c>
      <c r="G61" s="8">
        <v>0</v>
      </c>
      <c r="H61" s="8">
        <v>0</v>
      </c>
      <c r="I61"/>
      <c r="J61"/>
    </row>
    <row r="62" spans="1:10" x14ac:dyDescent="0.3">
      <c r="A62" s="7" t="s">
        <v>47</v>
      </c>
      <c r="B62" s="8">
        <v>15487740.084319418</v>
      </c>
      <c r="C62" s="8">
        <v>7221009.9330547415</v>
      </c>
      <c r="D62" s="8">
        <v>125221.90623805822</v>
      </c>
      <c r="E62" s="8">
        <v>1336633.4670277303</v>
      </c>
      <c r="F62" s="8">
        <v>25430.639999999999</v>
      </c>
      <c r="G62" s="8">
        <v>368294.25671878021</v>
      </c>
      <c r="H62" s="8">
        <v>6411149.8812801102</v>
      </c>
      <c r="I62"/>
      <c r="J62"/>
    </row>
    <row r="63" spans="1:10" x14ac:dyDescent="0.3">
      <c r="B63" s="261" t="s">
        <v>48</v>
      </c>
      <c r="C63" s="261" t="s">
        <v>49</v>
      </c>
      <c r="D63" s="261" t="s">
        <v>50</v>
      </c>
      <c r="E63" s="261" t="s">
        <v>51</v>
      </c>
      <c r="F63" s="261" t="s">
        <v>52</v>
      </c>
      <c r="G63" s="261" t="s">
        <v>53</v>
      </c>
      <c r="H63" s="261" t="s">
        <v>54</v>
      </c>
    </row>
    <row r="64" spans="1:10" x14ac:dyDescent="0.3">
      <c r="B64" s="8"/>
    </row>
    <row r="66" spans="1:8" x14ac:dyDescent="0.3">
      <c r="A66" s="326" t="s">
        <v>55</v>
      </c>
      <c r="B66" s="327"/>
      <c r="C66" s="327"/>
      <c r="D66" s="327"/>
      <c r="E66" s="327"/>
      <c r="F66" s="327"/>
      <c r="G66" s="327"/>
      <c r="H66" s="327"/>
    </row>
    <row r="67" spans="1:8" x14ac:dyDescent="0.3">
      <c r="A67" s="327"/>
      <c r="B67" s="327"/>
      <c r="C67" s="327"/>
      <c r="D67" s="327"/>
      <c r="E67" s="327"/>
      <c r="F67" s="327"/>
      <c r="G67" s="327"/>
      <c r="H67" s="327"/>
    </row>
    <row r="68" spans="1:8" x14ac:dyDescent="0.3">
      <c r="A68" s="327"/>
      <c r="B68" s="327"/>
      <c r="C68" s="327"/>
      <c r="D68" s="327"/>
      <c r="E68" s="327"/>
      <c r="F68" s="327"/>
      <c r="G68" s="327"/>
      <c r="H68" s="327"/>
    </row>
    <row r="69" spans="1:8" x14ac:dyDescent="0.3">
      <c r="A69" s="327"/>
      <c r="B69" s="327"/>
      <c r="C69" s="327"/>
      <c r="D69" s="327"/>
      <c r="E69" s="327"/>
      <c r="F69" s="327"/>
      <c r="G69" s="327"/>
      <c r="H69" s="327"/>
    </row>
    <row r="70" spans="1:8" x14ac:dyDescent="0.3">
      <c r="A70" s="327"/>
      <c r="B70" s="327"/>
      <c r="C70" s="327"/>
      <c r="D70" s="327"/>
      <c r="E70" s="327"/>
      <c r="F70" s="327"/>
      <c r="G70" s="327"/>
      <c r="H70" s="327"/>
    </row>
    <row r="71" spans="1:8" x14ac:dyDescent="0.3">
      <c r="A71" s="327"/>
      <c r="B71" s="327"/>
      <c r="C71" s="327"/>
      <c r="D71" s="327"/>
      <c r="E71" s="327"/>
      <c r="F71" s="327"/>
      <c r="G71" s="327"/>
      <c r="H71" s="327"/>
    </row>
    <row r="72" spans="1:8" x14ac:dyDescent="0.3">
      <c r="A72" s="327"/>
      <c r="B72" s="327"/>
      <c r="C72" s="327"/>
      <c r="D72" s="327"/>
      <c r="E72" s="327"/>
      <c r="F72" s="327"/>
      <c r="G72" s="327"/>
      <c r="H72" s="327"/>
    </row>
    <row r="73" spans="1:8" x14ac:dyDescent="0.3">
      <c r="A73" s="327"/>
      <c r="B73" s="327"/>
      <c r="C73" s="327"/>
      <c r="D73" s="327"/>
      <c r="E73" s="327"/>
      <c r="F73" s="327"/>
      <c r="G73" s="327"/>
      <c r="H73" s="327"/>
    </row>
    <row r="74" spans="1:8" x14ac:dyDescent="0.3">
      <c r="A74" s="327"/>
      <c r="B74" s="327"/>
      <c r="C74" s="327"/>
      <c r="D74" s="327"/>
      <c r="E74" s="327"/>
      <c r="F74" s="327"/>
      <c r="G74" s="327"/>
      <c r="H74" s="327"/>
    </row>
    <row r="75" spans="1:8" x14ac:dyDescent="0.3">
      <c r="A75" s="327"/>
      <c r="B75" s="327"/>
      <c r="C75" s="327"/>
      <c r="D75" s="327"/>
      <c r="E75" s="327"/>
      <c r="F75" s="327"/>
      <c r="G75" s="327"/>
      <c r="H75" s="327"/>
    </row>
    <row r="76" spans="1:8" x14ac:dyDescent="0.3">
      <c r="A76" s="327"/>
      <c r="B76" s="327"/>
      <c r="C76" s="327"/>
      <c r="D76" s="327"/>
      <c r="E76" s="327"/>
      <c r="F76" s="327"/>
      <c r="G76" s="327"/>
      <c r="H76" s="327"/>
    </row>
    <row r="77" spans="1:8" x14ac:dyDescent="0.3">
      <c r="A77" s="327"/>
      <c r="B77" s="327"/>
      <c r="C77" s="327"/>
      <c r="D77" s="327"/>
      <c r="E77" s="327"/>
      <c r="F77" s="327"/>
      <c r="G77" s="327"/>
      <c r="H77" s="327"/>
    </row>
    <row r="78" spans="1:8" x14ac:dyDescent="0.3">
      <c r="A78" s="327"/>
      <c r="B78" s="327"/>
      <c r="C78" s="327"/>
      <c r="D78" s="327"/>
      <c r="E78" s="327"/>
      <c r="F78" s="327"/>
      <c r="G78" s="327"/>
      <c r="H78" s="327"/>
    </row>
    <row r="79" spans="1:8" x14ac:dyDescent="0.3">
      <c r="A79" s="327"/>
      <c r="B79" s="327"/>
      <c r="C79" s="327"/>
      <c r="D79" s="327"/>
      <c r="E79" s="327"/>
      <c r="F79" s="327"/>
      <c r="G79" s="327"/>
      <c r="H79" s="327"/>
    </row>
    <row r="80" spans="1:8" x14ac:dyDescent="0.3">
      <c r="A80" s="327"/>
      <c r="B80" s="327"/>
      <c r="C80" s="327"/>
      <c r="D80" s="327"/>
      <c r="E80" s="327"/>
      <c r="F80" s="327"/>
      <c r="G80" s="327"/>
      <c r="H80" s="327"/>
    </row>
    <row r="81" spans="1:11" x14ac:dyDescent="0.3">
      <c r="A81" s="327"/>
      <c r="B81" s="327"/>
      <c r="C81" s="327"/>
      <c r="D81" s="327"/>
      <c r="E81" s="327"/>
      <c r="F81" s="327"/>
      <c r="G81" s="327"/>
      <c r="H81" s="327"/>
    </row>
    <row r="82" spans="1:11" x14ac:dyDescent="0.3">
      <c r="A82" s="327"/>
      <c r="B82" s="327"/>
      <c r="C82" s="327"/>
      <c r="D82" s="327"/>
      <c r="E82" s="327"/>
      <c r="F82" s="327"/>
      <c r="G82" s="327"/>
      <c r="H82" s="327"/>
    </row>
    <row r="84" spans="1:11" x14ac:dyDescent="0.3">
      <c r="A84" s="28" t="s">
        <v>12</v>
      </c>
      <c r="B84" s="2" t="s">
        <v>13</v>
      </c>
    </row>
    <row r="86" spans="1:11" s="4" customFormat="1" ht="26" x14ac:dyDescent="0.3">
      <c r="A86" s="29" t="s">
        <v>14</v>
      </c>
      <c r="B86" s="30" t="s">
        <v>56</v>
      </c>
      <c r="C86" s="30" t="s">
        <v>57</v>
      </c>
      <c r="D86" s="30" t="s">
        <v>58</v>
      </c>
      <c r="E86" s="30" t="s">
        <v>59</v>
      </c>
      <c r="F86"/>
      <c r="G86"/>
      <c r="H86"/>
      <c r="I86"/>
      <c r="J86"/>
      <c r="K86" s="30"/>
    </row>
    <row r="87" spans="1:11" x14ac:dyDescent="0.3">
      <c r="A87" s="7" t="s">
        <v>22</v>
      </c>
      <c r="B87" s="8">
        <v>505229.89447793597</v>
      </c>
      <c r="C87" s="8">
        <v>0</v>
      </c>
      <c r="D87" s="8">
        <v>367360.19503014244</v>
      </c>
      <c r="E87" s="8">
        <v>137869.6994477936</v>
      </c>
      <c r="F87"/>
      <c r="G87"/>
      <c r="H87"/>
      <c r="I87"/>
      <c r="J87"/>
    </row>
    <row r="88" spans="1:11" x14ac:dyDescent="0.3">
      <c r="A88" s="7" t="s">
        <v>23</v>
      </c>
      <c r="B88" s="8">
        <v>252661.52527483486</v>
      </c>
      <c r="C88" s="8">
        <v>252661.52527483486</v>
      </c>
      <c r="D88" s="8">
        <v>0</v>
      </c>
      <c r="E88" s="8">
        <v>0</v>
      </c>
      <c r="F88"/>
      <c r="G88"/>
      <c r="H88"/>
      <c r="I88"/>
      <c r="J88"/>
    </row>
    <row r="89" spans="1:11" x14ac:dyDescent="0.3">
      <c r="A89" s="7" t="s">
        <v>24</v>
      </c>
      <c r="B89" s="8">
        <v>0</v>
      </c>
      <c r="C89" s="8">
        <v>0</v>
      </c>
      <c r="D89" s="8">
        <v>0</v>
      </c>
      <c r="E89" s="8">
        <v>0</v>
      </c>
      <c r="F89"/>
      <c r="G89"/>
      <c r="H89"/>
      <c r="I89"/>
      <c r="J89"/>
    </row>
    <row r="90" spans="1:11" x14ac:dyDescent="0.3">
      <c r="A90" s="7" t="s">
        <v>25</v>
      </c>
      <c r="B90" s="8">
        <v>0</v>
      </c>
      <c r="C90" s="8">
        <v>0</v>
      </c>
      <c r="D90" s="8">
        <v>0</v>
      </c>
      <c r="E90" s="8">
        <v>0</v>
      </c>
      <c r="F90"/>
      <c r="G90"/>
      <c r="H90"/>
      <c r="I90"/>
      <c r="J90"/>
    </row>
    <row r="91" spans="1:11" x14ac:dyDescent="0.3">
      <c r="A91" s="7" t="s">
        <v>26</v>
      </c>
      <c r="B91" s="8">
        <v>0</v>
      </c>
      <c r="C91" s="8">
        <v>0</v>
      </c>
      <c r="D91" s="8">
        <v>0</v>
      </c>
      <c r="E91" s="8">
        <v>0</v>
      </c>
      <c r="F91"/>
      <c r="G91"/>
      <c r="H91"/>
      <c r="I91"/>
      <c r="J91"/>
    </row>
    <row r="92" spans="1:11" x14ac:dyDescent="0.3">
      <c r="A92" s="7" t="s">
        <v>27</v>
      </c>
      <c r="B92" s="8">
        <v>0</v>
      </c>
      <c r="C92" s="8">
        <v>0</v>
      </c>
      <c r="D92" s="8">
        <v>0</v>
      </c>
      <c r="E92" s="8">
        <v>0</v>
      </c>
      <c r="F92"/>
      <c r="G92"/>
      <c r="H92"/>
      <c r="I92"/>
      <c r="J92"/>
    </row>
    <row r="93" spans="1:11" x14ac:dyDescent="0.3">
      <c r="A93" s="7" t="s">
        <v>28</v>
      </c>
      <c r="B93" s="8">
        <v>624101.62357723166</v>
      </c>
      <c r="C93" s="8">
        <v>242592.92907008153</v>
      </c>
      <c r="D93" s="8">
        <v>381508.6945071501</v>
      </c>
      <c r="E93" s="8">
        <v>0</v>
      </c>
      <c r="F93"/>
      <c r="G93"/>
      <c r="H93"/>
      <c r="I93"/>
      <c r="J93"/>
    </row>
    <row r="94" spans="1:11" x14ac:dyDescent="0.3">
      <c r="A94" s="7" t="s">
        <v>29</v>
      </c>
      <c r="B94" s="8">
        <v>0</v>
      </c>
      <c r="C94" s="8">
        <v>0</v>
      </c>
      <c r="D94" s="8">
        <v>0</v>
      </c>
      <c r="E94" s="8">
        <v>0</v>
      </c>
      <c r="F94"/>
      <c r="G94"/>
      <c r="H94"/>
      <c r="I94"/>
      <c r="J94"/>
    </row>
    <row r="95" spans="1:11" x14ac:dyDescent="0.3">
      <c r="A95" s="7" t="s">
        <v>30</v>
      </c>
      <c r="B95" s="8">
        <v>0</v>
      </c>
      <c r="C95" s="8">
        <v>0</v>
      </c>
      <c r="D95" s="8">
        <v>0</v>
      </c>
      <c r="E95" s="8">
        <v>0</v>
      </c>
      <c r="F95"/>
      <c r="G95"/>
      <c r="H95"/>
      <c r="I95"/>
      <c r="J95"/>
    </row>
    <row r="96" spans="1:11" x14ac:dyDescent="0.3">
      <c r="A96" s="7" t="s">
        <v>31</v>
      </c>
      <c r="B96" s="8">
        <v>725875.99904797366</v>
      </c>
      <c r="C96" s="8">
        <v>0</v>
      </c>
      <c r="D96" s="8">
        <v>617203.84904797352</v>
      </c>
      <c r="E96" s="8">
        <v>108672.15000000011</v>
      </c>
      <c r="F96"/>
      <c r="G96"/>
      <c r="H96"/>
      <c r="I96"/>
      <c r="J96"/>
    </row>
    <row r="97" spans="1:10" x14ac:dyDescent="0.3">
      <c r="A97" s="7" t="s">
        <v>32</v>
      </c>
      <c r="B97" s="8">
        <v>1036739.1283797105</v>
      </c>
      <c r="C97" s="8">
        <v>0</v>
      </c>
      <c r="D97" s="8">
        <v>0</v>
      </c>
      <c r="E97" s="8">
        <v>1036739.1283797105</v>
      </c>
      <c r="F97"/>
      <c r="G97"/>
      <c r="H97"/>
      <c r="I97"/>
      <c r="J97"/>
    </row>
    <row r="98" spans="1:10" x14ac:dyDescent="0.3">
      <c r="A98" s="7" t="s">
        <v>33</v>
      </c>
      <c r="B98" s="8">
        <v>0</v>
      </c>
      <c r="C98" s="8">
        <v>0</v>
      </c>
      <c r="D98" s="8">
        <v>0</v>
      </c>
      <c r="E98" s="8">
        <v>0</v>
      </c>
      <c r="F98"/>
      <c r="G98"/>
      <c r="H98"/>
      <c r="I98"/>
      <c r="J98"/>
    </row>
    <row r="99" spans="1:10" x14ac:dyDescent="0.3">
      <c r="A99" s="7" t="s">
        <v>34</v>
      </c>
      <c r="B99" s="8">
        <v>642967.28578763723</v>
      </c>
      <c r="C99" s="8">
        <v>0</v>
      </c>
      <c r="D99" s="8">
        <v>0</v>
      </c>
      <c r="E99" s="8">
        <v>642967.28578763723</v>
      </c>
      <c r="F99"/>
      <c r="G99"/>
      <c r="H99"/>
      <c r="I99"/>
      <c r="J99"/>
    </row>
    <row r="100" spans="1:10" x14ac:dyDescent="0.3">
      <c r="A100" s="7" t="s">
        <v>35</v>
      </c>
      <c r="B100" s="8">
        <v>0</v>
      </c>
      <c r="C100" s="8">
        <v>0</v>
      </c>
      <c r="D100" s="8">
        <v>0</v>
      </c>
      <c r="E100" s="8">
        <v>0</v>
      </c>
      <c r="F100"/>
      <c r="G100"/>
      <c r="H100"/>
      <c r="I100"/>
      <c r="J100"/>
    </row>
    <row r="101" spans="1:10" x14ac:dyDescent="0.3">
      <c r="A101" s="7" t="s">
        <v>36</v>
      </c>
      <c r="B101" s="8">
        <v>0</v>
      </c>
      <c r="C101" s="8">
        <v>0</v>
      </c>
      <c r="D101" s="8">
        <v>0</v>
      </c>
      <c r="E101" s="8">
        <v>0</v>
      </c>
      <c r="F101"/>
      <c r="G101"/>
      <c r="H101"/>
      <c r="I101"/>
      <c r="J101"/>
    </row>
    <row r="102" spans="1:10" x14ac:dyDescent="0.3">
      <c r="A102" s="7" t="s">
        <v>37</v>
      </c>
      <c r="B102" s="8">
        <v>0</v>
      </c>
      <c r="C102" s="8">
        <v>0</v>
      </c>
      <c r="D102" s="8">
        <v>0</v>
      </c>
      <c r="E102" s="8">
        <v>0</v>
      </c>
      <c r="F102"/>
      <c r="G102"/>
      <c r="H102"/>
      <c r="I102"/>
      <c r="J102"/>
    </row>
    <row r="103" spans="1:10" x14ac:dyDescent="0.3">
      <c r="A103" s="7" t="s">
        <v>38</v>
      </c>
      <c r="B103" s="8">
        <v>0</v>
      </c>
      <c r="C103" s="8">
        <v>0</v>
      </c>
      <c r="D103" s="8">
        <v>0</v>
      </c>
      <c r="E103" s="8">
        <v>0</v>
      </c>
      <c r="F103"/>
      <c r="G103"/>
      <c r="H103"/>
      <c r="I103"/>
      <c r="J103"/>
    </row>
    <row r="104" spans="1:10" x14ac:dyDescent="0.3">
      <c r="A104" s="7" t="s">
        <v>39</v>
      </c>
      <c r="B104" s="8">
        <v>336689.52774202893</v>
      </c>
      <c r="C104" s="8">
        <v>0</v>
      </c>
      <c r="D104" s="8">
        <v>168344.76387101447</v>
      </c>
      <c r="E104" s="8">
        <v>168344.76387101447</v>
      </c>
      <c r="F104"/>
      <c r="G104"/>
      <c r="H104"/>
      <c r="I104"/>
      <c r="J104"/>
    </row>
    <row r="105" spans="1:10" x14ac:dyDescent="0.3">
      <c r="A105" s="7" t="s">
        <v>40</v>
      </c>
      <c r="B105" s="8">
        <v>657472.64905830938</v>
      </c>
      <c r="C105" s="8">
        <v>240475.94217574879</v>
      </c>
      <c r="D105" s="8">
        <v>216290.50412953625</v>
      </c>
      <c r="E105" s="8">
        <v>200706.20275302438</v>
      </c>
      <c r="F105"/>
      <c r="G105"/>
      <c r="H105"/>
      <c r="I105"/>
      <c r="J105"/>
    </row>
    <row r="106" spans="1:10" x14ac:dyDescent="0.3">
      <c r="A106" s="7" t="s">
        <v>41</v>
      </c>
      <c r="B106" s="8">
        <v>1286689.110393974</v>
      </c>
      <c r="C106" s="8">
        <v>0</v>
      </c>
      <c r="D106" s="8">
        <v>0</v>
      </c>
      <c r="E106" s="8">
        <v>1286689.110393974</v>
      </c>
      <c r="F106"/>
      <c r="G106"/>
      <c r="H106"/>
      <c r="I106"/>
      <c r="J106"/>
    </row>
    <row r="107" spans="1:10" x14ac:dyDescent="0.3">
      <c r="A107" s="7" t="s">
        <v>42</v>
      </c>
      <c r="B107" s="8">
        <v>342723.13754047395</v>
      </c>
      <c r="C107" s="8">
        <v>0</v>
      </c>
      <c r="D107" s="8">
        <v>205633.88252428436</v>
      </c>
      <c r="E107" s="8">
        <v>137089.25501618959</v>
      </c>
      <c r="F107"/>
      <c r="G107"/>
      <c r="H107"/>
      <c r="I107"/>
      <c r="J107"/>
    </row>
    <row r="108" spans="1:10" x14ac:dyDescent="0.3">
      <c r="A108" s="7" t="s">
        <v>43</v>
      </c>
      <c r="B108" s="8">
        <v>0</v>
      </c>
      <c r="C108" s="8">
        <v>0</v>
      </c>
      <c r="D108" s="8">
        <v>0</v>
      </c>
      <c r="E108" s="8">
        <v>0</v>
      </c>
      <c r="F108"/>
      <c r="G108"/>
      <c r="H108"/>
      <c r="I108"/>
      <c r="J108"/>
    </row>
    <row r="109" spans="1:10" x14ac:dyDescent="0.3">
      <c r="A109" s="7" t="s">
        <v>44</v>
      </c>
      <c r="B109" s="8">
        <v>0</v>
      </c>
      <c r="C109" s="8">
        <v>0</v>
      </c>
      <c r="D109" s="8">
        <v>0</v>
      </c>
      <c r="E109" s="8">
        <v>0</v>
      </c>
      <c r="F109"/>
      <c r="G109"/>
      <c r="H109"/>
      <c r="I109"/>
      <c r="J109"/>
    </row>
    <row r="110" spans="1:10" x14ac:dyDescent="0.3">
      <c r="A110" s="7" t="s">
        <v>45</v>
      </c>
      <c r="B110" s="8">
        <v>0</v>
      </c>
      <c r="C110" s="8">
        <v>0</v>
      </c>
      <c r="D110" s="8">
        <v>0</v>
      </c>
      <c r="E110" s="8">
        <v>0</v>
      </c>
      <c r="F110"/>
      <c r="G110"/>
      <c r="H110"/>
      <c r="I110"/>
      <c r="J110"/>
    </row>
    <row r="111" spans="1:10" x14ac:dyDescent="0.3">
      <c r="A111" s="7" t="s">
        <v>46</v>
      </c>
      <c r="B111" s="8">
        <v>0</v>
      </c>
      <c r="C111" s="8">
        <v>0</v>
      </c>
      <c r="D111" s="8">
        <v>0</v>
      </c>
      <c r="E111" s="8">
        <v>0</v>
      </c>
      <c r="F111"/>
      <c r="G111"/>
      <c r="H111"/>
      <c r="I111"/>
      <c r="J111"/>
    </row>
    <row r="112" spans="1:10" x14ac:dyDescent="0.3">
      <c r="A112" s="7" t="s">
        <v>47</v>
      </c>
      <c r="B112" s="8">
        <v>6411149.8812801102</v>
      </c>
      <c r="C112" s="8">
        <v>735730.39652066515</v>
      </c>
      <c r="D112" s="8">
        <v>1956341.8891101009</v>
      </c>
      <c r="E112" s="8">
        <v>3719077.5956493439</v>
      </c>
      <c r="F112"/>
      <c r="G112"/>
      <c r="H112"/>
      <c r="I112"/>
      <c r="J112"/>
    </row>
    <row r="113" spans="1:8" x14ac:dyDescent="0.3">
      <c r="B113" s="261" t="s">
        <v>60</v>
      </c>
      <c r="C113" s="261" t="s">
        <v>61</v>
      </c>
      <c r="D113" s="261" t="s">
        <v>62</v>
      </c>
      <c r="E113" s="261" t="s">
        <v>63</v>
      </c>
    </row>
    <row r="116" spans="1:8" x14ac:dyDescent="0.3">
      <c r="A116" s="326" t="s">
        <v>64</v>
      </c>
      <c r="B116" s="327"/>
      <c r="C116" s="327"/>
      <c r="D116" s="327"/>
      <c r="E116" s="327"/>
      <c r="F116" s="327"/>
      <c r="G116" s="327"/>
      <c r="H116" s="327"/>
    </row>
    <row r="117" spans="1:8" x14ac:dyDescent="0.3">
      <c r="A117" s="327"/>
      <c r="B117" s="327"/>
      <c r="C117" s="327"/>
      <c r="D117" s="327"/>
      <c r="E117" s="327"/>
      <c r="F117" s="327"/>
      <c r="G117" s="327"/>
      <c r="H117" s="327"/>
    </row>
    <row r="118" spans="1:8" x14ac:dyDescent="0.3">
      <c r="A118" s="327"/>
      <c r="B118" s="327"/>
      <c r="C118" s="327"/>
      <c r="D118" s="327"/>
      <c r="E118" s="327"/>
      <c r="F118" s="327"/>
      <c r="G118" s="327"/>
      <c r="H118" s="327"/>
    </row>
    <row r="119" spans="1:8" x14ac:dyDescent="0.3">
      <c r="A119" s="327"/>
      <c r="B119" s="327"/>
      <c r="C119" s="327"/>
      <c r="D119" s="327"/>
      <c r="E119" s="327"/>
      <c r="F119" s="327"/>
      <c r="G119" s="327"/>
      <c r="H119" s="327"/>
    </row>
    <row r="120" spans="1:8" x14ac:dyDescent="0.3">
      <c r="A120" s="327"/>
      <c r="B120" s="327"/>
      <c r="C120" s="327"/>
      <c r="D120" s="327"/>
      <c r="E120" s="327"/>
      <c r="F120" s="327"/>
      <c r="G120" s="327"/>
      <c r="H120" s="327"/>
    </row>
    <row r="122" spans="1:8" x14ac:dyDescent="0.3">
      <c r="A122" s="28" t="s">
        <v>12</v>
      </c>
      <c r="B122" s="2" t="s">
        <v>13</v>
      </c>
    </row>
    <row r="124" spans="1:8" ht="26" x14ac:dyDescent="0.3">
      <c r="A124" s="29" t="s">
        <v>14</v>
      </c>
      <c r="B124" s="30" t="s">
        <v>65</v>
      </c>
      <c r="C124" s="30" t="s">
        <v>66</v>
      </c>
      <c r="D124" s="30" t="s">
        <v>67</v>
      </c>
      <c r="E124"/>
    </row>
    <row r="125" spans="1:8" x14ac:dyDescent="0.3">
      <c r="A125" s="7" t="s">
        <v>22</v>
      </c>
      <c r="B125" s="8">
        <v>137869.6994477936</v>
      </c>
      <c r="C125" s="8">
        <v>137869.6994477936</v>
      </c>
      <c r="D125" s="8">
        <v>0</v>
      </c>
      <c r="E125"/>
    </row>
    <row r="126" spans="1:8" x14ac:dyDescent="0.3">
      <c r="A126" s="7" t="s">
        <v>23</v>
      </c>
      <c r="B126" s="8">
        <v>0</v>
      </c>
      <c r="C126" s="8">
        <v>0</v>
      </c>
      <c r="D126" s="8">
        <v>0</v>
      </c>
      <c r="E126"/>
    </row>
    <row r="127" spans="1:8" x14ac:dyDescent="0.3">
      <c r="A127" s="7" t="s">
        <v>24</v>
      </c>
      <c r="B127" s="8">
        <v>0</v>
      </c>
      <c r="C127" s="8">
        <v>0</v>
      </c>
      <c r="D127" s="8">
        <v>0</v>
      </c>
      <c r="E127"/>
    </row>
    <row r="128" spans="1:8" x14ac:dyDescent="0.3">
      <c r="A128" s="7" t="s">
        <v>25</v>
      </c>
      <c r="B128" s="8">
        <v>0</v>
      </c>
      <c r="C128" s="8">
        <v>0</v>
      </c>
      <c r="D128" s="8">
        <v>0</v>
      </c>
      <c r="E128"/>
    </row>
    <row r="129" spans="1:5" x14ac:dyDescent="0.3">
      <c r="A129" s="7" t="s">
        <v>26</v>
      </c>
      <c r="B129" s="8">
        <v>0</v>
      </c>
      <c r="C129" s="8">
        <v>0</v>
      </c>
      <c r="D129" s="8">
        <v>0</v>
      </c>
      <c r="E129"/>
    </row>
    <row r="130" spans="1:5" x14ac:dyDescent="0.3">
      <c r="A130" s="7" t="s">
        <v>27</v>
      </c>
      <c r="B130" s="8">
        <v>0</v>
      </c>
      <c r="C130" s="8">
        <v>0</v>
      </c>
      <c r="D130" s="8">
        <v>0</v>
      </c>
      <c r="E130"/>
    </row>
    <row r="131" spans="1:5" x14ac:dyDescent="0.3">
      <c r="A131" s="7" t="s">
        <v>28</v>
      </c>
      <c r="B131" s="8">
        <v>0</v>
      </c>
      <c r="C131" s="8">
        <v>0</v>
      </c>
      <c r="D131" s="8">
        <v>0</v>
      </c>
      <c r="E131"/>
    </row>
    <row r="132" spans="1:5" x14ac:dyDescent="0.3">
      <c r="A132" s="7" t="s">
        <v>29</v>
      </c>
      <c r="B132" s="8">
        <v>0</v>
      </c>
      <c r="C132" s="8">
        <v>0</v>
      </c>
      <c r="D132" s="8">
        <v>0</v>
      </c>
      <c r="E132"/>
    </row>
    <row r="133" spans="1:5" x14ac:dyDescent="0.3">
      <c r="A133" s="7" t="s">
        <v>30</v>
      </c>
      <c r="B133" s="8">
        <v>0</v>
      </c>
      <c r="C133" s="8">
        <v>0</v>
      </c>
      <c r="D133" s="8">
        <v>0</v>
      </c>
      <c r="E133"/>
    </row>
    <row r="134" spans="1:5" x14ac:dyDescent="0.3">
      <c r="A134" s="7" t="s">
        <v>31</v>
      </c>
      <c r="B134" s="8">
        <v>108672.15000000011</v>
      </c>
      <c r="C134" s="8">
        <v>108672.15000000011</v>
      </c>
      <c r="D134" s="8">
        <v>0</v>
      </c>
      <c r="E134"/>
    </row>
    <row r="135" spans="1:5" x14ac:dyDescent="0.3">
      <c r="A135" s="7" t="s">
        <v>32</v>
      </c>
      <c r="B135" s="8">
        <v>1036739.1283797105</v>
      </c>
      <c r="C135" s="8">
        <v>676219.54049325874</v>
      </c>
      <c r="D135" s="8">
        <v>360519.58788645174</v>
      </c>
      <c r="E135"/>
    </row>
    <row r="136" spans="1:5" x14ac:dyDescent="0.3">
      <c r="A136" s="7" t="s">
        <v>33</v>
      </c>
      <c r="B136" s="8">
        <v>0</v>
      </c>
      <c r="C136" s="8">
        <v>0</v>
      </c>
      <c r="D136" s="8">
        <v>0</v>
      </c>
      <c r="E136"/>
    </row>
    <row r="137" spans="1:5" x14ac:dyDescent="0.3">
      <c r="A137" s="7" t="s">
        <v>34</v>
      </c>
      <c r="B137" s="8">
        <v>642967.28578763723</v>
      </c>
      <c r="C137" s="8">
        <v>178717.38709787338</v>
      </c>
      <c r="D137" s="8">
        <v>464249.89868976391</v>
      </c>
      <c r="E137"/>
    </row>
    <row r="138" spans="1:5" x14ac:dyDescent="0.3">
      <c r="A138" s="7" t="s">
        <v>35</v>
      </c>
      <c r="B138" s="8">
        <v>0</v>
      </c>
      <c r="C138" s="8">
        <v>0</v>
      </c>
      <c r="D138" s="8">
        <v>0</v>
      </c>
      <c r="E138"/>
    </row>
    <row r="139" spans="1:5" x14ac:dyDescent="0.3">
      <c r="A139" s="7" t="s">
        <v>36</v>
      </c>
      <c r="B139" s="8">
        <v>0</v>
      </c>
      <c r="C139" s="8">
        <v>0</v>
      </c>
      <c r="D139" s="8">
        <v>0</v>
      </c>
      <c r="E139"/>
    </row>
    <row r="140" spans="1:5" x14ac:dyDescent="0.3">
      <c r="A140" s="7" t="s">
        <v>37</v>
      </c>
      <c r="B140" s="8">
        <v>0</v>
      </c>
      <c r="C140" s="8">
        <v>0</v>
      </c>
      <c r="D140" s="8">
        <v>0</v>
      </c>
      <c r="E140"/>
    </row>
    <row r="141" spans="1:5" x14ac:dyDescent="0.3">
      <c r="A141" s="7" t="s">
        <v>38</v>
      </c>
      <c r="B141" s="8">
        <v>0</v>
      </c>
      <c r="C141" s="8">
        <v>0</v>
      </c>
      <c r="D141" s="8">
        <v>0</v>
      </c>
      <c r="E141"/>
    </row>
    <row r="142" spans="1:5" x14ac:dyDescent="0.3">
      <c r="A142" s="7" t="s">
        <v>39</v>
      </c>
      <c r="B142" s="8">
        <v>168344.76387101447</v>
      </c>
      <c r="C142" s="8">
        <v>106393.88739838633</v>
      </c>
      <c r="D142" s="8">
        <v>61950.876472628137</v>
      </c>
      <c r="E142"/>
    </row>
    <row r="143" spans="1:5" x14ac:dyDescent="0.3">
      <c r="A143" s="7" t="s">
        <v>40</v>
      </c>
      <c r="B143" s="8">
        <v>200706.20275302438</v>
      </c>
      <c r="C143" s="8">
        <v>190364.5030007863</v>
      </c>
      <c r="D143" s="8">
        <v>10341.699752238064</v>
      </c>
      <c r="E143"/>
    </row>
    <row r="144" spans="1:5" x14ac:dyDescent="0.3">
      <c r="A144" s="7" t="s">
        <v>41</v>
      </c>
      <c r="B144" s="8">
        <v>1286689.110393974</v>
      </c>
      <c r="C144" s="8">
        <v>919554.54959067749</v>
      </c>
      <c r="D144" s="8">
        <v>367134.56080329657</v>
      </c>
      <c r="E144"/>
    </row>
    <row r="145" spans="1:8" x14ac:dyDescent="0.3">
      <c r="A145" s="7" t="s">
        <v>42</v>
      </c>
      <c r="B145" s="8">
        <v>137089.25501618959</v>
      </c>
      <c r="C145" s="8">
        <v>99934.392242547503</v>
      </c>
      <c r="D145" s="8">
        <v>37154.862773642082</v>
      </c>
      <c r="E145"/>
    </row>
    <row r="146" spans="1:8" x14ac:dyDescent="0.3">
      <c r="A146" s="7" t="s">
        <v>43</v>
      </c>
      <c r="B146" s="8">
        <v>0</v>
      </c>
      <c r="C146" s="8">
        <v>0</v>
      </c>
      <c r="D146" s="8">
        <v>0</v>
      </c>
      <c r="E146"/>
    </row>
    <row r="147" spans="1:8" x14ac:dyDescent="0.3">
      <c r="A147" s="7" t="s">
        <v>44</v>
      </c>
      <c r="B147" s="8">
        <v>0</v>
      </c>
      <c r="C147" s="8">
        <v>0</v>
      </c>
      <c r="D147" s="8">
        <v>0</v>
      </c>
      <c r="E147"/>
    </row>
    <row r="148" spans="1:8" x14ac:dyDescent="0.3">
      <c r="A148" s="7" t="s">
        <v>45</v>
      </c>
      <c r="B148" s="8">
        <v>0</v>
      </c>
      <c r="C148" s="8">
        <v>0</v>
      </c>
      <c r="D148" s="8">
        <v>0</v>
      </c>
      <c r="E148"/>
    </row>
    <row r="149" spans="1:8" x14ac:dyDescent="0.3">
      <c r="A149" s="7" t="s">
        <v>46</v>
      </c>
      <c r="B149" s="8">
        <v>0</v>
      </c>
      <c r="C149" s="8">
        <v>0</v>
      </c>
      <c r="D149" s="8">
        <v>0</v>
      </c>
      <c r="E149"/>
    </row>
    <row r="150" spans="1:8" x14ac:dyDescent="0.3">
      <c r="A150" s="7" t="s">
        <v>47</v>
      </c>
      <c r="B150" s="8">
        <v>3719077.5956493439</v>
      </c>
      <c r="C150" s="8">
        <v>2417726.1092713238</v>
      </c>
      <c r="D150" s="8">
        <v>1301351.4863780206</v>
      </c>
      <c r="E150"/>
    </row>
    <row r="151" spans="1:8" x14ac:dyDescent="0.3">
      <c r="B151" s="261" t="s">
        <v>68</v>
      </c>
      <c r="C151" s="261" t="s">
        <v>69</v>
      </c>
      <c r="D151" s="261" t="s">
        <v>70</v>
      </c>
    </row>
    <row r="154" spans="1:8" x14ac:dyDescent="0.3">
      <c r="A154" s="326" t="s">
        <v>71</v>
      </c>
      <c r="B154" s="327"/>
      <c r="C154" s="327"/>
      <c r="D154" s="327"/>
      <c r="E154" s="327"/>
      <c r="F154" s="327"/>
      <c r="G154" s="327"/>
      <c r="H154" s="327"/>
    </row>
    <row r="155" spans="1:8" x14ac:dyDescent="0.3">
      <c r="A155" s="327"/>
      <c r="B155" s="327"/>
      <c r="C155" s="327"/>
      <c r="D155" s="327"/>
      <c r="E155" s="327"/>
      <c r="F155" s="327"/>
      <c r="G155" s="327"/>
      <c r="H155" s="327"/>
    </row>
    <row r="156" spans="1:8" x14ac:dyDescent="0.3">
      <c r="A156" s="327"/>
      <c r="B156" s="327"/>
      <c r="C156" s="327"/>
      <c r="D156" s="327"/>
      <c r="E156" s="327"/>
      <c r="F156" s="327"/>
      <c r="G156" s="327"/>
      <c r="H156" s="327"/>
    </row>
    <row r="157" spans="1:8" x14ac:dyDescent="0.3">
      <c r="A157" s="327"/>
      <c r="B157" s="327"/>
      <c r="C157" s="327"/>
      <c r="D157" s="327"/>
      <c r="E157" s="327"/>
      <c r="F157" s="327"/>
      <c r="G157" s="327"/>
      <c r="H157" s="327"/>
    </row>
    <row r="158" spans="1:8" x14ac:dyDescent="0.3">
      <c r="A158" s="327"/>
      <c r="B158" s="327"/>
      <c r="C158" s="327"/>
      <c r="D158" s="327"/>
      <c r="E158" s="327"/>
      <c r="F158" s="327"/>
      <c r="G158" s="327"/>
      <c r="H158" s="327"/>
    </row>
    <row r="159" spans="1:8" x14ac:dyDescent="0.3">
      <c r="A159" s="327"/>
      <c r="B159" s="327"/>
      <c r="C159" s="327"/>
      <c r="D159" s="327"/>
      <c r="E159" s="327"/>
      <c r="F159" s="327"/>
      <c r="G159" s="327"/>
      <c r="H159" s="327"/>
    </row>
    <row r="160" spans="1:8" x14ac:dyDescent="0.3">
      <c r="A160" s="327"/>
      <c r="B160" s="327"/>
      <c r="C160" s="327"/>
      <c r="D160" s="327"/>
      <c r="E160" s="327"/>
      <c r="F160" s="327"/>
      <c r="G160" s="327"/>
      <c r="H160" s="327"/>
    </row>
    <row r="161" spans="1:8" x14ac:dyDescent="0.3">
      <c r="A161" s="327"/>
      <c r="B161" s="327"/>
      <c r="C161" s="327"/>
      <c r="D161" s="327"/>
      <c r="E161" s="327"/>
      <c r="F161" s="327"/>
      <c r="G161" s="327"/>
      <c r="H161" s="327"/>
    </row>
    <row r="162" spans="1:8" x14ac:dyDescent="0.3">
      <c r="A162" s="327"/>
      <c r="B162" s="327"/>
      <c r="C162" s="327"/>
      <c r="D162" s="327"/>
      <c r="E162" s="327"/>
      <c r="F162" s="327"/>
      <c r="G162" s="327"/>
      <c r="H162" s="327"/>
    </row>
    <row r="164" spans="1:8" x14ac:dyDescent="0.3">
      <c r="A164" s="25" t="s">
        <v>12</v>
      </c>
      <c r="B164" t="s">
        <v>13</v>
      </c>
    </row>
    <row r="165" spans="1:8" x14ac:dyDescent="0.3">
      <c r="A165" s="25" t="s">
        <v>72</v>
      </c>
      <c r="B165" t="s">
        <v>13</v>
      </c>
    </row>
    <row r="167" spans="1:8" x14ac:dyDescent="0.3">
      <c r="A167" s="25" t="s">
        <v>73</v>
      </c>
      <c r="B167" s="25" t="s">
        <v>74</v>
      </c>
      <c r="C167"/>
      <c r="D167"/>
      <c r="E167"/>
      <c r="F167"/>
    </row>
    <row r="168" spans="1:8" x14ac:dyDescent="0.3">
      <c r="A168" s="25" t="s">
        <v>14</v>
      </c>
      <c r="B168" s="17">
        <v>107</v>
      </c>
      <c r="C168" s="17">
        <v>426.5</v>
      </c>
      <c r="D168" s="17">
        <v>923</v>
      </c>
      <c r="E168" s="17" t="s">
        <v>47</v>
      </c>
      <c r="F168"/>
    </row>
    <row r="169" spans="1:8" x14ac:dyDescent="0.3">
      <c r="A169" s="26" t="s">
        <v>32</v>
      </c>
      <c r="B169" s="27">
        <v>204414.60633161812</v>
      </c>
      <c r="C169" s="27"/>
      <c r="D169" s="27">
        <v>156104.98155483362</v>
      </c>
      <c r="E169" s="27">
        <v>360519.58788645174</v>
      </c>
      <c r="F169"/>
    </row>
    <row r="170" spans="1:8" x14ac:dyDescent="0.3">
      <c r="A170" s="26" t="s">
        <v>34</v>
      </c>
      <c r="B170" s="27"/>
      <c r="C170" s="27">
        <v>464249.89868976391</v>
      </c>
      <c r="D170" s="27"/>
      <c r="E170" s="27">
        <v>464249.89868976391</v>
      </c>
      <c r="F170"/>
    </row>
    <row r="171" spans="1:8" x14ac:dyDescent="0.3">
      <c r="A171" s="26" t="s">
        <v>39</v>
      </c>
      <c r="B171" s="27"/>
      <c r="C171" s="27"/>
      <c r="D171" s="27">
        <v>61950.876472628137</v>
      </c>
      <c r="E171" s="27">
        <v>61950.876472628137</v>
      </c>
      <c r="F171"/>
    </row>
    <row r="172" spans="1:8" x14ac:dyDescent="0.3">
      <c r="A172" s="26" t="s">
        <v>40</v>
      </c>
      <c r="B172" s="27">
        <v>5863.7437595189822</v>
      </c>
      <c r="C172" s="27"/>
      <c r="D172" s="27">
        <v>4477.9559927190821</v>
      </c>
      <c r="E172" s="27">
        <v>10341.699752238064</v>
      </c>
      <c r="F172"/>
    </row>
    <row r="173" spans="1:8" x14ac:dyDescent="0.3">
      <c r="A173" s="26" t="s">
        <v>41</v>
      </c>
      <c r="B173" s="27"/>
      <c r="C173" s="27"/>
      <c r="D173" s="27">
        <v>367134.56080329651</v>
      </c>
      <c r="E173" s="27">
        <v>367134.56080329651</v>
      </c>
      <c r="F173"/>
    </row>
    <row r="174" spans="1:8" x14ac:dyDescent="0.3">
      <c r="A174" s="26" t="s">
        <v>42</v>
      </c>
      <c r="B174" s="27"/>
      <c r="C174" s="27"/>
      <c r="D174" s="27">
        <v>37154.862773642082</v>
      </c>
      <c r="E174" s="27">
        <v>37154.862773642082</v>
      </c>
      <c r="F174"/>
    </row>
    <row r="175" spans="1:8" x14ac:dyDescent="0.3">
      <c r="A175" s="26" t="s">
        <v>47</v>
      </c>
      <c r="B175" s="27">
        <v>210278.35009113711</v>
      </c>
      <c r="C175" s="27">
        <v>464249.89868976391</v>
      </c>
      <c r="D175" s="27">
        <v>626823.23759711941</v>
      </c>
      <c r="E175" s="27">
        <v>1301351.4863780204</v>
      </c>
      <c r="F175"/>
    </row>
    <row r="176" spans="1:8" x14ac:dyDescent="0.3">
      <c r="A176"/>
      <c r="B176" s="263" t="s">
        <v>75</v>
      </c>
      <c r="C176" s="263" t="s">
        <v>76</v>
      </c>
      <c r="D176" s="263" t="s">
        <v>77</v>
      </c>
      <c r="E176" s="261" t="s">
        <v>78</v>
      </c>
      <c r="F176"/>
    </row>
    <row r="177" spans="1:12" x14ac:dyDescent="0.3">
      <c r="A177"/>
      <c r="B177"/>
      <c r="C177"/>
      <c r="D177"/>
      <c r="E177"/>
      <c r="F177"/>
    </row>
    <row r="178" spans="1:12" x14ac:dyDescent="0.3">
      <c r="A178" s="326" t="s">
        <v>79</v>
      </c>
      <c r="B178" s="328"/>
      <c r="C178" s="328"/>
      <c r="D178" s="328"/>
      <c r="E178" s="328"/>
      <c r="F178" s="328"/>
      <c r="G178" s="328"/>
      <c r="H178" s="328"/>
    </row>
    <row r="179" spans="1:12" x14ac:dyDescent="0.3">
      <c r="A179" s="328"/>
      <c r="B179" s="328"/>
      <c r="C179" s="328"/>
      <c r="D179" s="328"/>
      <c r="E179" s="328"/>
      <c r="F179" s="328"/>
      <c r="G179" s="328"/>
      <c r="H179" s="328"/>
    </row>
    <row r="180" spans="1:12" x14ac:dyDescent="0.3">
      <c r="A180" s="328"/>
      <c r="B180" s="328"/>
      <c r="C180" s="328"/>
      <c r="D180" s="328"/>
      <c r="E180" s="328"/>
      <c r="F180" s="328"/>
      <c r="G180" s="328"/>
      <c r="H180" s="328"/>
    </row>
    <row r="181" spans="1:12" x14ac:dyDescent="0.3">
      <c r="A181" s="328"/>
      <c r="B181" s="328"/>
      <c r="C181" s="328"/>
      <c r="D181" s="328"/>
      <c r="E181" s="328"/>
      <c r="F181" s="328"/>
      <c r="G181" s="328"/>
      <c r="H181" s="328"/>
    </row>
    <row r="182" spans="1:12" x14ac:dyDescent="0.3">
      <c r="A182" s="328"/>
      <c r="B182" s="328"/>
      <c r="C182" s="328"/>
      <c r="D182" s="328"/>
      <c r="E182" s="328"/>
      <c r="F182" s="328"/>
      <c r="G182" s="328"/>
      <c r="H182" s="328"/>
    </row>
    <row r="183" spans="1:12" x14ac:dyDescent="0.3">
      <c r="A183" s="328"/>
      <c r="B183" s="328"/>
      <c r="C183" s="328"/>
      <c r="D183" s="328"/>
      <c r="E183" s="328"/>
      <c r="F183" s="328"/>
      <c r="G183" s="328"/>
      <c r="H183" s="328"/>
    </row>
    <row r="184" spans="1:12" x14ac:dyDescent="0.3">
      <c r="A184" s="328"/>
      <c r="B184" s="328"/>
      <c r="C184" s="328"/>
      <c r="D184" s="328"/>
      <c r="E184" s="328"/>
      <c r="F184" s="328"/>
      <c r="G184" s="328"/>
      <c r="H184" s="328"/>
    </row>
    <row r="185" spans="1:12" x14ac:dyDescent="0.3">
      <c r="A185"/>
      <c r="B185"/>
      <c r="C185"/>
    </row>
    <row r="186" spans="1:12" x14ac:dyDescent="0.3">
      <c r="A186" s="25" t="s">
        <v>12</v>
      </c>
      <c r="B186" t="s">
        <v>13</v>
      </c>
      <c r="J186" s="286" t="s">
        <v>80</v>
      </c>
    </row>
    <row r="187" spans="1:12" x14ac:dyDescent="0.3">
      <c r="A187" s="25" t="s">
        <v>72</v>
      </c>
      <c r="B187" t="s">
        <v>13</v>
      </c>
      <c r="J187" s="25" t="s">
        <v>12</v>
      </c>
      <c r="K187" t="s">
        <v>81</v>
      </c>
    </row>
    <row r="188" spans="1:12" x14ac:dyDescent="0.3">
      <c r="J188" s="25" t="s">
        <v>72</v>
      </c>
      <c r="K188" t="s">
        <v>13</v>
      </c>
    </row>
    <row r="189" spans="1:12" x14ac:dyDescent="0.3">
      <c r="A189" s="25" t="s">
        <v>73</v>
      </c>
      <c r="B189" s="25" t="s">
        <v>74</v>
      </c>
      <c r="C189"/>
      <c r="D189"/>
      <c r="E189"/>
      <c r="I189"/>
      <c r="J189" s="25" t="s">
        <v>82</v>
      </c>
      <c r="K189" t="s">
        <v>13</v>
      </c>
    </row>
    <row r="190" spans="1:12" x14ac:dyDescent="0.3">
      <c r="A190" s="25" t="s">
        <v>14</v>
      </c>
      <c r="B190" s="17">
        <v>107</v>
      </c>
      <c r="C190" s="17">
        <v>923</v>
      </c>
      <c r="D190" s="17" t="s">
        <v>47</v>
      </c>
      <c r="E190"/>
      <c r="I190"/>
      <c r="L190"/>
    </row>
    <row r="191" spans="1:12" x14ac:dyDescent="0.3">
      <c r="A191" s="26" t="s">
        <v>32</v>
      </c>
      <c r="B191" s="27">
        <v>204414.60633161812</v>
      </c>
      <c r="C191" s="27">
        <v>156104.98155483362</v>
      </c>
      <c r="D191" s="27">
        <v>360519.58788645174</v>
      </c>
      <c r="E191"/>
      <c r="I191"/>
      <c r="J191" s="25" t="s">
        <v>14</v>
      </c>
      <c r="K191" s="4" t="s">
        <v>73</v>
      </c>
      <c r="L191"/>
    </row>
    <row r="192" spans="1:12" x14ac:dyDescent="0.3">
      <c r="A192" s="26" t="s">
        <v>39</v>
      </c>
      <c r="B192" s="27"/>
      <c r="C192" s="27">
        <v>61950.876472628137</v>
      </c>
      <c r="D192" s="27">
        <v>61950.876472628137</v>
      </c>
      <c r="E192"/>
      <c r="I192"/>
      <c r="J192" s="26" t="s">
        <v>32</v>
      </c>
      <c r="K192" s="27">
        <v>723297.2750976145</v>
      </c>
      <c r="L192"/>
    </row>
    <row r="193" spans="1:12" x14ac:dyDescent="0.3">
      <c r="A193" s="26" t="s">
        <v>40</v>
      </c>
      <c r="B193" s="27">
        <v>5863.7437595189822</v>
      </c>
      <c r="C193" s="27">
        <v>4477.9559927190821</v>
      </c>
      <c r="D193" s="27">
        <v>10341.699752238064</v>
      </c>
      <c r="E193"/>
      <c r="I193"/>
      <c r="J193" s="26" t="s">
        <v>39</v>
      </c>
      <c r="K193" s="27">
        <v>192558.56905256514</v>
      </c>
      <c r="L193"/>
    </row>
    <row r="194" spans="1:12" x14ac:dyDescent="0.3">
      <c r="A194" s="26" t="s">
        <v>41</v>
      </c>
      <c r="B194" s="27"/>
      <c r="C194" s="27">
        <v>367134.56080329651</v>
      </c>
      <c r="D194" s="27">
        <v>367134.56080329651</v>
      </c>
      <c r="E194"/>
      <c r="I194"/>
      <c r="J194" s="26" t="s">
        <v>40</v>
      </c>
      <c r="K194" s="27">
        <v>31883.948174412562</v>
      </c>
      <c r="L194"/>
    </row>
    <row r="195" spans="1:12" x14ac:dyDescent="0.3">
      <c r="A195" s="26" t="s">
        <v>42</v>
      </c>
      <c r="B195" s="27"/>
      <c r="C195" s="27">
        <v>37154.862773642089</v>
      </c>
      <c r="D195" s="27">
        <v>37154.862773642089</v>
      </c>
      <c r="E195"/>
      <c r="I195"/>
      <c r="J195" s="26" t="s">
        <v>41</v>
      </c>
      <c r="K195" s="27">
        <v>715444.26303185092</v>
      </c>
      <c r="L195"/>
    </row>
    <row r="196" spans="1:12" x14ac:dyDescent="0.3">
      <c r="A196" s="26" t="s">
        <v>47</v>
      </c>
      <c r="B196" s="27">
        <v>210278.35009113711</v>
      </c>
      <c r="C196" s="27">
        <v>626823.23759711941</v>
      </c>
      <c r="D196" s="27">
        <v>837101.58768825652</v>
      </c>
      <c r="E196" s="285" t="s">
        <v>83</v>
      </c>
      <c r="I196"/>
      <c r="J196" s="26" t="s">
        <v>42</v>
      </c>
      <c r="K196" s="27">
        <v>112593.02308233752</v>
      </c>
      <c r="L196"/>
    </row>
    <row r="197" spans="1:12" x14ac:dyDescent="0.3">
      <c r="A197"/>
      <c r="B197" s="263" t="s">
        <v>84</v>
      </c>
      <c r="C197" s="263" t="s">
        <v>85</v>
      </c>
      <c r="D197" s="263" t="s">
        <v>86</v>
      </c>
      <c r="E197"/>
      <c r="J197" s="26" t="s">
        <v>47</v>
      </c>
      <c r="K197" s="27">
        <v>1775777.0784387807</v>
      </c>
      <c r="L197" s="285" t="s">
        <v>83</v>
      </c>
    </row>
    <row r="198" spans="1:12" x14ac:dyDescent="0.3">
      <c r="A198"/>
      <c r="B198"/>
      <c r="C198"/>
    </row>
    <row r="199" spans="1:12" x14ac:dyDescent="0.3">
      <c r="A199" s="326" t="s">
        <v>87</v>
      </c>
      <c r="B199" s="327"/>
      <c r="C199" s="327"/>
      <c r="D199" s="327"/>
      <c r="E199" s="327"/>
      <c r="F199" s="327"/>
      <c r="G199" s="327"/>
      <c r="H199" s="327"/>
    </row>
    <row r="200" spans="1:12" x14ac:dyDescent="0.3">
      <c r="A200" s="326"/>
      <c r="B200" s="327"/>
      <c r="C200" s="327"/>
      <c r="D200" s="327"/>
      <c r="E200" s="327"/>
      <c r="F200" s="327"/>
      <c r="G200" s="327"/>
      <c r="H200" s="327"/>
    </row>
    <row r="201" spans="1:12" x14ac:dyDescent="0.3">
      <c r="A201" s="327"/>
      <c r="B201" s="327"/>
      <c r="C201" s="327"/>
      <c r="D201" s="327"/>
      <c r="E201" s="327"/>
      <c r="F201" s="327"/>
      <c r="G201" s="327"/>
      <c r="H201" s="327"/>
    </row>
    <row r="202" spans="1:12" x14ac:dyDescent="0.3">
      <c r="A202" s="327"/>
      <c r="B202" s="327"/>
      <c r="C202" s="327"/>
      <c r="D202" s="327"/>
      <c r="E202" s="327"/>
      <c r="F202" s="327"/>
      <c r="G202" s="327"/>
      <c r="H202" s="327"/>
    </row>
    <row r="203" spans="1:12" x14ac:dyDescent="0.3">
      <c r="A203"/>
      <c r="B203"/>
      <c r="C203"/>
    </row>
    <row r="204" spans="1:12" x14ac:dyDescent="0.3">
      <c r="A204" s="28" t="s">
        <v>12</v>
      </c>
      <c r="B204" s="2" t="s">
        <v>13</v>
      </c>
    </row>
    <row r="206" spans="1:12" ht="26" x14ac:dyDescent="0.3">
      <c r="A206" s="29" t="s">
        <v>14</v>
      </c>
      <c r="B206" s="30" t="s">
        <v>88</v>
      </c>
      <c r="C206" s="4" t="s">
        <v>89</v>
      </c>
      <c r="D206" s="30" t="s">
        <v>90</v>
      </c>
    </row>
    <row r="207" spans="1:12" x14ac:dyDescent="0.3">
      <c r="A207" s="7" t="s">
        <v>22</v>
      </c>
      <c r="B207" s="8">
        <v>0</v>
      </c>
      <c r="C207" s="8">
        <v>0</v>
      </c>
      <c r="D207" s="8">
        <v>0</v>
      </c>
    </row>
    <row r="208" spans="1:12" x14ac:dyDescent="0.3">
      <c r="A208" s="7" t="s">
        <v>23</v>
      </c>
      <c r="B208" s="8">
        <v>0</v>
      </c>
      <c r="C208" s="8">
        <v>0</v>
      </c>
      <c r="D208" s="8">
        <v>0</v>
      </c>
    </row>
    <row r="209" spans="1:4" x14ac:dyDescent="0.3">
      <c r="A209" s="7" t="s">
        <v>24</v>
      </c>
      <c r="B209" s="8">
        <v>0</v>
      </c>
      <c r="C209" s="8">
        <v>0</v>
      </c>
      <c r="D209" s="8">
        <v>0</v>
      </c>
    </row>
    <row r="210" spans="1:4" x14ac:dyDescent="0.3">
      <c r="A210" s="7" t="s">
        <v>25</v>
      </c>
      <c r="B210" s="8">
        <v>0</v>
      </c>
      <c r="C210" s="8">
        <v>0</v>
      </c>
      <c r="D210" s="8">
        <v>0</v>
      </c>
    </row>
    <row r="211" spans="1:4" x14ac:dyDescent="0.3">
      <c r="A211" s="7" t="s">
        <v>26</v>
      </c>
      <c r="B211" s="8">
        <v>0</v>
      </c>
      <c r="C211" s="8">
        <v>0</v>
      </c>
      <c r="D211" s="8">
        <v>0</v>
      </c>
    </row>
    <row r="212" spans="1:4" x14ac:dyDescent="0.3">
      <c r="A212" s="7" t="s">
        <v>27</v>
      </c>
      <c r="B212" s="8">
        <v>0</v>
      </c>
      <c r="C212" s="8">
        <v>0</v>
      </c>
      <c r="D212" s="8">
        <v>0</v>
      </c>
    </row>
    <row r="213" spans="1:4" x14ac:dyDescent="0.3">
      <c r="A213" s="7" t="s">
        <v>28</v>
      </c>
      <c r="B213" s="8">
        <v>0</v>
      </c>
      <c r="C213" s="8">
        <v>0</v>
      </c>
      <c r="D213" s="8">
        <v>0</v>
      </c>
    </row>
    <row r="214" spans="1:4" x14ac:dyDescent="0.3">
      <c r="A214" s="7" t="s">
        <v>29</v>
      </c>
      <c r="B214" s="8">
        <v>0</v>
      </c>
      <c r="C214" s="8">
        <v>0</v>
      </c>
      <c r="D214" s="8">
        <v>0</v>
      </c>
    </row>
    <row r="215" spans="1:4" x14ac:dyDescent="0.3">
      <c r="A215" s="7" t="s">
        <v>30</v>
      </c>
      <c r="B215" s="8">
        <v>0</v>
      </c>
      <c r="C215" s="8">
        <v>0</v>
      </c>
      <c r="D215" s="8">
        <v>0</v>
      </c>
    </row>
    <row r="216" spans="1:4" x14ac:dyDescent="0.3">
      <c r="A216" s="7" t="s">
        <v>31</v>
      </c>
      <c r="B216" s="8">
        <v>0</v>
      </c>
      <c r="C216" s="8">
        <v>0</v>
      </c>
      <c r="D216" s="8">
        <v>0</v>
      </c>
    </row>
    <row r="217" spans="1:4" x14ac:dyDescent="0.3">
      <c r="A217" s="7" t="s">
        <v>32</v>
      </c>
      <c r="B217" s="8">
        <v>360519.58788645174</v>
      </c>
      <c r="C217" s="8">
        <v>360519.58788645174</v>
      </c>
      <c r="D217" s="8">
        <v>0</v>
      </c>
    </row>
    <row r="218" spans="1:4" x14ac:dyDescent="0.3">
      <c r="A218" s="7" t="s">
        <v>33</v>
      </c>
      <c r="B218" s="8">
        <v>0</v>
      </c>
      <c r="C218" s="8">
        <v>0</v>
      </c>
      <c r="D218" s="8">
        <v>0</v>
      </c>
    </row>
    <row r="219" spans="1:4" x14ac:dyDescent="0.3">
      <c r="A219" s="7" t="s">
        <v>34</v>
      </c>
      <c r="B219" s="8">
        <v>0</v>
      </c>
      <c r="C219" s="8">
        <v>0</v>
      </c>
      <c r="D219" s="8">
        <v>0</v>
      </c>
    </row>
    <row r="220" spans="1:4" x14ac:dyDescent="0.3">
      <c r="A220" s="7" t="s">
        <v>35</v>
      </c>
      <c r="B220" s="8">
        <v>0</v>
      </c>
      <c r="C220" s="8">
        <v>0</v>
      </c>
      <c r="D220" s="8">
        <v>0</v>
      </c>
    </row>
    <row r="221" spans="1:4" x14ac:dyDescent="0.3">
      <c r="A221" s="7" t="s">
        <v>36</v>
      </c>
      <c r="B221" s="8">
        <v>0</v>
      </c>
      <c r="C221" s="8">
        <v>0</v>
      </c>
      <c r="D221" s="8">
        <v>0</v>
      </c>
    </row>
    <row r="222" spans="1:4" x14ac:dyDescent="0.3">
      <c r="A222" s="7" t="s">
        <v>37</v>
      </c>
      <c r="B222" s="8">
        <v>0</v>
      </c>
      <c r="C222" s="8">
        <v>0</v>
      </c>
      <c r="D222" s="8">
        <v>0</v>
      </c>
    </row>
    <row r="223" spans="1:4" x14ac:dyDescent="0.3">
      <c r="A223" s="7" t="s">
        <v>38</v>
      </c>
      <c r="B223" s="8">
        <v>0</v>
      </c>
      <c r="C223" s="8">
        <v>0</v>
      </c>
      <c r="D223" s="8">
        <v>0</v>
      </c>
    </row>
    <row r="224" spans="1:4" x14ac:dyDescent="0.3">
      <c r="A224" s="7" t="s">
        <v>39</v>
      </c>
      <c r="B224" s="8">
        <v>61950.876472628137</v>
      </c>
      <c r="C224" s="8">
        <v>61950.876472628137</v>
      </c>
      <c r="D224" s="8">
        <v>0</v>
      </c>
    </row>
    <row r="225" spans="1:4" x14ac:dyDescent="0.3">
      <c r="A225" s="7" t="s">
        <v>40</v>
      </c>
      <c r="B225" s="8">
        <v>10341.699752238064</v>
      </c>
      <c r="C225" s="8">
        <v>10341.699752238064</v>
      </c>
      <c r="D225" s="8">
        <v>0</v>
      </c>
    </row>
    <row r="226" spans="1:4" x14ac:dyDescent="0.3">
      <c r="A226" s="7" t="s">
        <v>41</v>
      </c>
      <c r="B226" s="8">
        <v>367134.56080329657</v>
      </c>
      <c r="C226" s="8">
        <v>367134.56080329657</v>
      </c>
      <c r="D226" s="8">
        <v>0</v>
      </c>
    </row>
    <row r="227" spans="1:4" x14ac:dyDescent="0.3">
      <c r="A227" s="7" t="s">
        <v>42</v>
      </c>
      <c r="B227" s="8">
        <v>37154.862773642082</v>
      </c>
      <c r="C227" s="8">
        <v>37154.862773642082</v>
      </c>
      <c r="D227" s="8">
        <v>0</v>
      </c>
    </row>
    <row r="228" spans="1:4" x14ac:dyDescent="0.3">
      <c r="A228" s="7" t="s">
        <v>43</v>
      </c>
      <c r="B228" s="8">
        <v>0</v>
      </c>
      <c r="C228" s="8">
        <v>0</v>
      </c>
      <c r="D228" s="8">
        <v>0</v>
      </c>
    </row>
    <row r="229" spans="1:4" x14ac:dyDescent="0.3">
      <c r="A229" s="7" t="s">
        <v>44</v>
      </c>
      <c r="B229" s="8">
        <v>0</v>
      </c>
      <c r="C229" s="8">
        <v>0</v>
      </c>
      <c r="D229" s="8">
        <v>0</v>
      </c>
    </row>
    <row r="230" spans="1:4" x14ac:dyDescent="0.3">
      <c r="A230" s="7" t="s">
        <v>45</v>
      </c>
      <c r="B230" s="8">
        <v>0</v>
      </c>
      <c r="C230" s="8">
        <v>0</v>
      </c>
      <c r="D230" s="8">
        <v>0</v>
      </c>
    </row>
    <row r="231" spans="1:4" x14ac:dyDescent="0.3">
      <c r="A231" s="7" t="s">
        <v>46</v>
      </c>
      <c r="B231" s="8">
        <v>0</v>
      </c>
      <c r="C231" s="8">
        <v>0</v>
      </c>
      <c r="D231" s="8">
        <v>0</v>
      </c>
    </row>
    <row r="232" spans="1:4" x14ac:dyDescent="0.3">
      <c r="A232" s="7" t="s">
        <v>47</v>
      </c>
      <c r="B232" s="8">
        <v>837101.58768825664</v>
      </c>
      <c r="C232" s="8">
        <v>837101.58768825664</v>
      </c>
      <c r="D232" s="8">
        <v>0</v>
      </c>
    </row>
  </sheetData>
  <mergeCells count="7">
    <mergeCell ref="A199:H202"/>
    <mergeCell ref="A178:H184"/>
    <mergeCell ref="A5:H7"/>
    <mergeCell ref="A14:H32"/>
    <mergeCell ref="A66:H82"/>
    <mergeCell ref="A116:H120"/>
    <mergeCell ref="A154:H162"/>
  </mergeCells>
  <pageMargins left="0.7" right="0.7" top="0.75" bottom="0.75" header="0.3" footer="0.3"/>
  <pageSetup orientation="portrait" horizontalDpi="1200" verticalDpi="1200"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9EFA5-364F-4A90-A6C9-BDE8C5A38B94}">
  <dimension ref="A26"/>
  <sheetViews>
    <sheetView showGridLines="0" workbookViewId="0">
      <selection activeCell="B7" sqref="B7"/>
    </sheetView>
  </sheetViews>
  <sheetFormatPr defaultColWidth="8.796875" defaultRowHeight="14.5" x14ac:dyDescent="0.35"/>
  <cols>
    <col min="1" max="16384" width="8.796875" style="32"/>
  </cols>
  <sheetData>
    <row r="26" spans="1:1" x14ac:dyDescent="0.35">
      <c r="A26" s="31" t="s">
        <v>316</v>
      </c>
    </row>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0DF1F-BB3E-41A8-8DF2-B464944AD7A0}">
  <dimension ref="A1:G59"/>
  <sheetViews>
    <sheetView showGridLines="0" topLeftCell="A28" workbookViewId="0">
      <selection activeCell="A42" sqref="A42"/>
    </sheetView>
  </sheetViews>
  <sheetFormatPr defaultColWidth="8.796875" defaultRowHeight="14.5" x14ac:dyDescent="0.35"/>
  <cols>
    <col min="1" max="1" width="157.19921875" style="32" bestFit="1" customWidth="1"/>
    <col min="2" max="3" width="12.5" style="32" bestFit="1" customWidth="1"/>
    <col min="4" max="4" width="13.5" style="32" bestFit="1" customWidth="1"/>
    <col min="5" max="5" width="13.19921875" style="32" bestFit="1" customWidth="1"/>
    <col min="6" max="6" width="33.5" style="32" bestFit="1" customWidth="1"/>
    <col min="7" max="7" width="9.5" style="32" bestFit="1" customWidth="1"/>
    <col min="8" max="9" width="8.796875" style="32"/>
    <col min="10" max="10" width="12.5" style="32" bestFit="1" customWidth="1"/>
    <col min="11" max="11" width="12.5" style="32" customWidth="1"/>
    <col min="12" max="16384" width="8.796875" style="32"/>
  </cols>
  <sheetData>
    <row r="1" spans="1:1" x14ac:dyDescent="0.35">
      <c r="A1" s="31" t="s">
        <v>280</v>
      </c>
    </row>
    <row r="2" spans="1:1" x14ac:dyDescent="0.35">
      <c r="A2" s="70" t="s">
        <v>317</v>
      </c>
    </row>
    <row r="3" spans="1:1" x14ac:dyDescent="0.35">
      <c r="A3" s="32" t="s">
        <v>318</v>
      </c>
    </row>
    <row r="4" spans="1:1" x14ac:dyDescent="0.35">
      <c r="A4" s="32" t="s">
        <v>319</v>
      </c>
    </row>
    <row r="5" spans="1:1" x14ac:dyDescent="0.35">
      <c r="A5" s="32" t="s">
        <v>320</v>
      </c>
    </row>
    <row r="6" spans="1:1" x14ac:dyDescent="0.35">
      <c r="A6" s="32" t="s">
        <v>321</v>
      </c>
    </row>
    <row r="7" spans="1:1" x14ac:dyDescent="0.35">
      <c r="A7" s="32" t="s">
        <v>322</v>
      </c>
    </row>
    <row r="8" spans="1:1" x14ac:dyDescent="0.35">
      <c r="A8" s="32" t="s">
        <v>323</v>
      </c>
    </row>
    <row r="9" spans="1:1" x14ac:dyDescent="0.35">
      <c r="A9" s="32" t="s">
        <v>324</v>
      </c>
    </row>
    <row r="10" spans="1:1" x14ac:dyDescent="0.35">
      <c r="A10" s="32" t="s">
        <v>325</v>
      </c>
    </row>
    <row r="11" spans="1:1" x14ac:dyDescent="0.35">
      <c r="A11" s="265" t="s">
        <v>326</v>
      </c>
    </row>
    <row r="12" spans="1:1" x14ac:dyDescent="0.35">
      <c r="A12" s="32" t="s">
        <v>327</v>
      </c>
    </row>
    <row r="13" spans="1:1" x14ac:dyDescent="0.35">
      <c r="A13" s="32" t="s">
        <v>328</v>
      </c>
    </row>
    <row r="14" spans="1:1" x14ac:dyDescent="0.35">
      <c r="A14" s="32" t="s">
        <v>329</v>
      </c>
    </row>
    <row r="15" spans="1:1" x14ac:dyDescent="0.35">
      <c r="A15" s="32" t="s">
        <v>330</v>
      </c>
    </row>
    <row r="16" spans="1:1" x14ac:dyDescent="0.35">
      <c r="A16" s="32" t="s">
        <v>331</v>
      </c>
    </row>
    <row r="17" spans="1:7" x14ac:dyDescent="0.35">
      <c r="A17" s="32" t="s">
        <v>332</v>
      </c>
      <c r="C17" s="41"/>
    </row>
    <row r="18" spans="1:7" x14ac:dyDescent="0.35">
      <c r="A18" s="32" t="s">
        <v>333</v>
      </c>
    </row>
    <row r="19" spans="1:7" x14ac:dyDescent="0.35">
      <c r="A19" s="36" t="s">
        <v>334</v>
      </c>
    </row>
    <row r="20" spans="1:7" x14ac:dyDescent="0.35">
      <c r="A20" s="32" t="s">
        <v>335</v>
      </c>
    </row>
    <row r="21" spans="1:7" x14ac:dyDescent="0.35">
      <c r="A21" s="32" t="s">
        <v>336</v>
      </c>
      <c r="B21" s="71"/>
    </row>
    <row r="22" spans="1:7" x14ac:dyDescent="0.35">
      <c r="A22" s="32" t="s">
        <v>337</v>
      </c>
    </row>
    <row r="23" spans="1:7" x14ac:dyDescent="0.35">
      <c r="A23" s="32" t="s">
        <v>338</v>
      </c>
    </row>
    <row r="24" spans="1:7" x14ac:dyDescent="0.35">
      <c r="A24" s="32" t="s">
        <v>339</v>
      </c>
    </row>
    <row r="25" spans="1:7" x14ac:dyDescent="0.35">
      <c r="A25" s="32" t="s">
        <v>340</v>
      </c>
      <c r="B25" s="37"/>
    </row>
    <row r="26" spans="1:7" x14ac:dyDescent="0.35">
      <c r="A26" s="32" t="s">
        <v>341</v>
      </c>
      <c r="B26" s="37"/>
    </row>
    <row r="27" spans="1:7" x14ac:dyDescent="0.35">
      <c r="A27" s="32" t="s">
        <v>342</v>
      </c>
      <c r="B27" s="72"/>
      <c r="C27" s="72"/>
    </row>
    <row r="28" spans="1:7" ht="29" x14ac:dyDescent="0.35">
      <c r="A28" s="37" t="s">
        <v>343</v>
      </c>
      <c r="C28" s="72"/>
    </row>
    <row r="29" spans="1:7" x14ac:dyDescent="0.35">
      <c r="A29" s="73" t="s">
        <v>344</v>
      </c>
      <c r="B29" s="72"/>
      <c r="C29" s="33"/>
      <c r="D29" s="74"/>
      <c r="G29" s="75"/>
    </row>
    <row r="30" spans="1:7" x14ac:dyDescent="0.35">
      <c r="A30" s="73" t="s">
        <v>345</v>
      </c>
      <c r="B30" s="72"/>
      <c r="D30" s="74"/>
      <c r="G30" s="75"/>
    </row>
    <row r="31" spans="1:7" x14ac:dyDescent="0.35">
      <c r="A31" s="73" t="s">
        <v>346</v>
      </c>
      <c r="B31" s="33"/>
      <c r="D31" s="74"/>
      <c r="G31" s="75"/>
    </row>
    <row r="32" spans="1:7" x14ac:dyDescent="0.35">
      <c r="A32" s="73" t="s">
        <v>347</v>
      </c>
      <c r="D32" s="74"/>
      <c r="G32" s="75"/>
    </row>
    <row r="33" spans="1:7" x14ac:dyDescent="0.35">
      <c r="A33" s="73" t="s">
        <v>348</v>
      </c>
      <c r="D33" s="74"/>
      <c r="G33" s="75"/>
    </row>
    <row r="34" spans="1:7" x14ac:dyDescent="0.35">
      <c r="A34" s="73" t="s">
        <v>349</v>
      </c>
      <c r="D34" s="74"/>
      <c r="G34" s="75"/>
    </row>
    <row r="35" spans="1:7" x14ac:dyDescent="0.35">
      <c r="A35" s="73" t="s">
        <v>350</v>
      </c>
      <c r="D35" s="74"/>
      <c r="G35" s="75"/>
    </row>
    <row r="36" spans="1:7" x14ac:dyDescent="0.35">
      <c r="A36" s="73" t="s">
        <v>351</v>
      </c>
      <c r="D36" s="74"/>
      <c r="G36" s="75"/>
    </row>
    <row r="37" spans="1:7" x14ac:dyDescent="0.35">
      <c r="A37" s="73" t="s">
        <v>352</v>
      </c>
      <c r="D37" s="74"/>
      <c r="G37" s="75"/>
    </row>
    <row r="38" spans="1:7" x14ac:dyDescent="0.35">
      <c r="A38" s="73" t="s">
        <v>353</v>
      </c>
      <c r="D38" s="74"/>
      <c r="G38" s="75"/>
    </row>
    <row r="39" spans="1:7" x14ac:dyDescent="0.35">
      <c r="A39" s="73" t="s">
        <v>354</v>
      </c>
      <c r="D39" s="74"/>
      <c r="G39" s="75"/>
    </row>
    <row r="40" spans="1:7" x14ac:dyDescent="0.35">
      <c r="A40" s="73" t="s">
        <v>355</v>
      </c>
      <c r="D40" s="74"/>
      <c r="G40" s="75"/>
    </row>
    <row r="41" spans="1:7" x14ac:dyDescent="0.35">
      <c r="A41" s="73" t="s">
        <v>356</v>
      </c>
      <c r="D41" s="74"/>
      <c r="G41" s="75"/>
    </row>
    <row r="42" spans="1:7" x14ac:dyDescent="0.35">
      <c r="A42" s="73" t="s">
        <v>357</v>
      </c>
      <c r="D42" s="74"/>
      <c r="G42" s="75"/>
    </row>
    <row r="43" spans="1:7" x14ac:dyDescent="0.35">
      <c r="A43" s="73"/>
    </row>
    <row r="44" spans="1:7" x14ac:dyDescent="0.35">
      <c r="A44" s="72"/>
    </row>
    <row r="45" spans="1:7" x14ac:dyDescent="0.35">
      <c r="A45" s="72"/>
      <c r="B45" s="72"/>
      <c r="C45" s="33"/>
    </row>
    <row r="46" spans="1:7" x14ac:dyDescent="0.35">
      <c r="A46" s="72"/>
      <c r="B46" s="72"/>
      <c r="C46" s="33"/>
    </row>
    <row r="47" spans="1:7" x14ac:dyDescent="0.35">
      <c r="A47" s="72"/>
      <c r="B47" s="72"/>
      <c r="C47" s="33"/>
    </row>
    <row r="48" spans="1:7" x14ac:dyDescent="0.35">
      <c r="A48" s="72"/>
      <c r="B48" s="72"/>
      <c r="C48" s="33"/>
    </row>
    <row r="49" spans="1:3" x14ac:dyDescent="0.35">
      <c r="A49" s="72"/>
      <c r="B49" s="72"/>
      <c r="C49" s="33"/>
    </row>
    <row r="50" spans="1:3" x14ac:dyDescent="0.35">
      <c r="A50" s="72"/>
      <c r="B50" s="72"/>
      <c r="C50" s="33"/>
    </row>
    <row r="51" spans="1:3" x14ac:dyDescent="0.35">
      <c r="A51" s="72"/>
      <c r="B51" s="72"/>
      <c r="C51" s="33"/>
    </row>
    <row r="52" spans="1:3" x14ac:dyDescent="0.35">
      <c r="A52" s="72"/>
      <c r="B52" s="72"/>
      <c r="C52" s="33"/>
    </row>
    <row r="53" spans="1:3" x14ac:dyDescent="0.35">
      <c r="A53" s="72"/>
      <c r="B53" s="72"/>
      <c r="C53" s="33"/>
    </row>
    <row r="54" spans="1:3" x14ac:dyDescent="0.35">
      <c r="A54" s="72"/>
      <c r="B54" s="72"/>
      <c r="C54" s="33"/>
    </row>
    <row r="55" spans="1:3" x14ac:dyDescent="0.35">
      <c r="A55" s="72"/>
      <c r="B55" s="72"/>
      <c r="C55" s="33"/>
    </row>
    <row r="56" spans="1:3" x14ac:dyDescent="0.35">
      <c r="A56" s="72"/>
      <c r="B56" s="72"/>
      <c r="C56" s="33"/>
    </row>
    <row r="57" spans="1:3" x14ac:dyDescent="0.35">
      <c r="A57" s="72"/>
      <c r="B57" s="72"/>
      <c r="C57" s="33"/>
    </row>
    <row r="58" spans="1:3" x14ac:dyDescent="0.35">
      <c r="B58" s="72"/>
      <c r="C58" s="33"/>
    </row>
    <row r="59" spans="1:3" x14ac:dyDescent="0.35">
      <c r="B59" s="72"/>
      <c r="C59" s="33"/>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102F6-B05C-41DA-BE9A-B56072BF5409}">
  <dimension ref="A1"/>
  <sheetViews>
    <sheetView showGridLines="0" workbookViewId="0">
      <selection activeCell="B7" sqref="B7"/>
    </sheetView>
  </sheetViews>
  <sheetFormatPr defaultColWidth="8.796875" defaultRowHeight="14.5" x14ac:dyDescent="0.35"/>
  <cols>
    <col min="1" max="16384" width="8.796875" style="32"/>
  </cols>
  <sheetData/>
  <pageMargins left="0.7" right="0.7" top="0.75" bottom="0.75" header="0.3" footer="0.3"/>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1C4F-62BE-4A30-BD01-5FB4EBC65CCC}">
  <dimension ref="A30:N1948"/>
  <sheetViews>
    <sheetView showGridLines="0" topLeftCell="F1" workbookViewId="0">
      <selection activeCell="B7" sqref="B7"/>
    </sheetView>
  </sheetViews>
  <sheetFormatPr defaultColWidth="8.796875" defaultRowHeight="14.5" x14ac:dyDescent="0.35"/>
  <cols>
    <col min="1" max="5" width="0" style="32" hidden="1" customWidth="1"/>
    <col min="6" max="7" width="8.796875" style="32"/>
    <col min="8" max="8" width="44.5" style="32" bestFit="1" customWidth="1"/>
    <col min="9" max="9" width="11.5" style="32" bestFit="1" customWidth="1"/>
    <col min="10" max="10" width="23.5" style="32" bestFit="1" customWidth="1"/>
    <col min="11" max="11" width="29" style="32" bestFit="1" customWidth="1"/>
    <col min="12" max="12" width="17.5" style="32" bestFit="1" customWidth="1"/>
    <col min="13" max="13" width="10.5" style="32" bestFit="1" customWidth="1"/>
    <col min="14" max="14" width="17.5" style="32" bestFit="1" customWidth="1"/>
    <col min="15" max="16384" width="8.796875" style="32"/>
  </cols>
  <sheetData>
    <row r="30" spans="1:14" x14ac:dyDescent="0.35">
      <c r="F30" s="76" t="s">
        <v>358</v>
      </c>
    </row>
    <row r="31" spans="1:14" x14ac:dyDescent="0.35">
      <c r="A31" s="77"/>
      <c r="B31" s="77"/>
      <c r="C31" s="77"/>
      <c r="D31" s="78"/>
      <c r="E31" s="78"/>
      <c r="F31" s="78"/>
      <c r="G31" s="78"/>
      <c r="H31" s="79" t="s">
        <v>359</v>
      </c>
      <c r="I31" s="80" t="s">
        <v>360</v>
      </c>
      <c r="J31" s="78"/>
      <c r="K31" s="79" t="s">
        <v>361</v>
      </c>
      <c r="L31" s="80" t="s">
        <v>362</v>
      </c>
      <c r="M31" s="78"/>
      <c r="N31" s="78"/>
    </row>
    <row r="32" spans="1:14" x14ac:dyDescent="0.35">
      <c r="A32" s="81"/>
      <c r="B32" s="77"/>
      <c r="C32" s="77"/>
      <c r="D32" s="77"/>
      <c r="E32" s="77"/>
      <c r="F32" s="77"/>
      <c r="G32" s="77"/>
      <c r="H32" s="77"/>
      <c r="I32" s="77"/>
      <c r="J32" s="77"/>
      <c r="K32" s="77"/>
      <c r="L32" s="77"/>
      <c r="M32" s="77"/>
      <c r="N32" s="77"/>
    </row>
    <row r="34" spans="3:14" x14ac:dyDescent="0.35">
      <c r="G34" s="82" t="s">
        <v>363</v>
      </c>
      <c r="H34" s="83"/>
      <c r="I34" s="83"/>
      <c r="J34" s="83"/>
      <c r="K34" s="84"/>
    </row>
    <row r="35" spans="3:14" x14ac:dyDescent="0.35">
      <c r="E35" s="85"/>
      <c r="F35" s="85"/>
      <c r="G35" s="86" t="s">
        <v>359</v>
      </c>
      <c r="H35" s="87" t="s">
        <v>360</v>
      </c>
      <c r="I35" s="88"/>
      <c r="J35" s="88" t="s">
        <v>364</v>
      </c>
      <c r="K35" s="89" t="s">
        <v>365</v>
      </c>
    </row>
    <row r="36" spans="3:14" x14ac:dyDescent="0.35">
      <c r="E36" s="85"/>
      <c r="F36" s="85"/>
      <c r="G36" s="90" t="s">
        <v>366</v>
      </c>
      <c r="H36" s="91" t="s">
        <v>367</v>
      </c>
      <c r="I36" s="92"/>
      <c r="J36" s="92" t="s">
        <v>368</v>
      </c>
      <c r="K36" s="93" t="s">
        <v>369</v>
      </c>
    </row>
    <row r="37" spans="3:14" x14ac:dyDescent="0.35">
      <c r="E37" s="85"/>
      <c r="F37" s="85"/>
      <c r="G37" s="90" t="s">
        <v>370</v>
      </c>
      <c r="H37" s="91" t="s">
        <v>360</v>
      </c>
      <c r="I37" s="92"/>
      <c r="J37" s="92" t="s">
        <v>371</v>
      </c>
      <c r="K37" s="93" t="s">
        <v>372</v>
      </c>
    </row>
    <row r="38" spans="3:14" x14ac:dyDescent="0.35">
      <c r="E38" s="85"/>
      <c r="F38" s="85"/>
      <c r="G38" s="90" t="s">
        <v>373</v>
      </c>
      <c r="H38" s="91" t="s">
        <v>374</v>
      </c>
      <c r="I38" s="92"/>
      <c r="J38" s="92" t="s">
        <v>361</v>
      </c>
      <c r="K38" s="93" t="s">
        <v>362</v>
      </c>
    </row>
    <row r="39" spans="3:14" x14ac:dyDescent="0.35">
      <c r="E39" s="85"/>
      <c r="F39" s="85"/>
      <c r="G39" s="90" t="s">
        <v>375</v>
      </c>
      <c r="H39" s="91" t="s">
        <v>376</v>
      </c>
      <c r="I39" s="92"/>
      <c r="J39" s="92" t="s">
        <v>377</v>
      </c>
      <c r="K39" s="93" t="s">
        <v>378</v>
      </c>
    </row>
    <row r="40" spans="3:14" x14ac:dyDescent="0.35">
      <c r="E40" s="85"/>
      <c r="F40" s="85"/>
      <c r="G40" s="94" t="s">
        <v>379</v>
      </c>
      <c r="H40" s="95" t="s">
        <v>358</v>
      </c>
      <c r="I40" s="96"/>
      <c r="J40" s="96" t="s">
        <v>380</v>
      </c>
      <c r="K40" s="97" t="s">
        <v>381</v>
      </c>
    </row>
    <row r="43" spans="3:14" x14ac:dyDescent="0.35">
      <c r="C43" s="98" t="s">
        <v>382</v>
      </c>
      <c r="D43" s="98"/>
      <c r="G43" s="98" t="s">
        <v>383</v>
      </c>
      <c r="H43" s="98"/>
      <c r="I43" s="98"/>
      <c r="J43" s="98"/>
      <c r="K43" s="98"/>
      <c r="L43" s="98"/>
    </row>
    <row r="44" spans="3:14" x14ac:dyDescent="0.35">
      <c r="C44" s="99" t="s">
        <v>384</v>
      </c>
      <c r="D44" s="100" t="s">
        <v>385</v>
      </c>
      <c r="G44" s="101" t="s">
        <v>386</v>
      </c>
      <c r="H44" s="101" t="s">
        <v>385</v>
      </c>
      <c r="I44" s="101" t="s">
        <v>387</v>
      </c>
      <c r="J44" s="101" t="s">
        <v>155</v>
      </c>
      <c r="K44" s="101" t="s">
        <v>385</v>
      </c>
      <c r="L44" s="101" t="s">
        <v>174</v>
      </c>
      <c r="M44" s="101" t="s">
        <v>385</v>
      </c>
      <c r="N44" s="102" t="s">
        <v>388</v>
      </c>
    </row>
    <row r="45" spans="3:14" x14ac:dyDescent="0.35">
      <c r="C45" s="103" t="s">
        <v>389</v>
      </c>
      <c r="D45" s="104" t="s">
        <v>385</v>
      </c>
      <c r="G45" s="102" t="s">
        <v>390</v>
      </c>
      <c r="H45" s="102" t="s">
        <v>391</v>
      </c>
      <c r="I45" s="102" t="s">
        <v>392</v>
      </c>
      <c r="J45" s="102" t="s">
        <v>393</v>
      </c>
      <c r="K45" s="102" t="s">
        <v>394</v>
      </c>
      <c r="L45" s="102" t="s">
        <v>395</v>
      </c>
      <c r="M45" s="102" t="s">
        <v>396</v>
      </c>
      <c r="N45" s="105">
        <v>1</v>
      </c>
    </row>
    <row r="46" spans="3:14" x14ac:dyDescent="0.35">
      <c r="C46" s="103" t="s">
        <v>397</v>
      </c>
      <c r="D46" s="104" t="s">
        <v>385</v>
      </c>
      <c r="G46" s="102" t="s">
        <v>390</v>
      </c>
      <c r="H46" s="102" t="s">
        <v>391</v>
      </c>
      <c r="I46" s="102" t="s">
        <v>398</v>
      </c>
      <c r="J46" s="102" t="s">
        <v>393</v>
      </c>
      <c r="K46" s="102" t="s">
        <v>394</v>
      </c>
      <c r="L46" s="102" t="s">
        <v>395</v>
      </c>
      <c r="M46" s="102" t="s">
        <v>396</v>
      </c>
      <c r="N46" s="105">
        <v>1</v>
      </c>
    </row>
    <row r="47" spans="3:14" x14ac:dyDescent="0.35">
      <c r="C47" s="103" t="s">
        <v>399</v>
      </c>
      <c r="D47" s="104" t="s">
        <v>385</v>
      </c>
      <c r="G47" s="102" t="s">
        <v>390</v>
      </c>
      <c r="H47" s="102" t="s">
        <v>391</v>
      </c>
      <c r="I47" s="102" t="s">
        <v>400</v>
      </c>
      <c r="J47" s="102" t="s">
        <v>393</v>
      </c>
      <c r="K47" s="102" t="s">
        <v>394</v>
      </c>
      <c r="L47" s="102" t="s">
        <v>395</v>
      </c>
      <c r="M47" s="102" t="s">
        <v>396</v>
      </c>
      <c r="N47" s="106">
        <v>0</v>
      </c>
    </row>
    <row r="48" spans="3:14" x14ac:dyDescent="0.35">
      <c r="C48" s="103" t="s">
        <v>401</v>
      </c>
      <c r="D48" s="104" t="s">
        <v>385</v>
      </c>
      <c r="G48" s="102" t="s">
        <v>390</v>
      </c>
      <c r="H48" s="102" t="s">
        <v>391</v>
      </c>
      <c r="I48" s="102" t="s">
        <v>402</v>
      </c>
      <c r="J48" s="102" t="s">
        <v>393</v>
      </c>
      <c r="K48" s="102" t="s">
        <v>394</v>
      </c>
      <c r="L48" s="102" t="s">
        <v>395</v>
      </c>
      <c r="M48" s="102" t="s">
        <v>396</v>
      </c>
      <c r="N48" s="105">
        <v>1</v>
      </c>
    </row>
    <row r="49" spans="3:14" x14ac:dyDescent="0.35">
      <c r="C49" s="103" t="s">
        <v>174</v>
      </c>
      <c r="D49" s="104" t="s">
        <v>385</v>
      </c>
      <c r="G49" s="102" t="s">
        <v>390</v>
      </c>
      <c r="H49" s="102" t="s">
        <v>391</v>
      </c>
      <c r="I49" s="102" t="s">
        <v>403</v>
      </c>
      <c r="J49" s="102" t="s">
        <v>393</v>
      </c>
      <c r="K49" s="102" t="s">
        <v>394</v>
      </c>
      <c r="L49" s="102" t="s">
        <v>395</v>
      </c>
      <c r="M49" s="102" t="s">
        <v>396</v>
      </c>
      <c r="N49" s="105">
        <v>1</v>
      </c>
    </row>
    <row r="50" spans="3:14" x14ac:dyDescent="0.35">
      <c r="C50" s="103" t="s">
        <v>404</v>
      </c>
      <c r="D50" s="104" t="s">
        <v>385</v>
      </c>
      <c r="G50" s="102" t="s">
        <v>390</v>
      </c>
      <c r="H50" s="102" t="s">
        <v>391</v>
      </c>
      <c r="I50" s="102" t="s">
        <v>405</v>
      </c>
      <c r="J50" s="102" t="s">
        <v>393</v>
      </c>
      <c r="K50" s="102" t="s">
        <v>394</v>
      </c>
      <c r="L50" s="102" t="s">
        <v>395</v>
      </c>
      <c r="M50" s="102" t="s">
        <v>396</v>
      </c>
      <c r="N50" s="105">
        <v>1</v>
      </c>
    </row>
    <row r="51" spans="3:14" x14ac:dyDescent="0.35">
      <c r="C51" s="103" t="s">
        <v>406</v>
      </c>
      <c r="D51" s="104" t="s">
        <v>385</v>
      </c>
      <c r="G51" s="102" t="s">
        <v>390</v>
      </c>
      <c r="H51" s="102" t="s">
        <v>391</v>
      </c>
      <c r="I51" s="102" t="s">
        <v>407</v>
      </c>
      <c r="J51" s="102" t="s">
        <v>393</v>
      </c>
      <c r="K51" s="102" t="s">
        <v>394</v>
      </c>
      <c r="L51" s="102" t="s">
        <v>395</v>
      </c>
      <c r="M51" s="102" t="s">
        <v>396</v>
      </c>
      <c r="N51" s="105">
        <v>1</v>
      </c>
    </row>
    <row r="52" spans="3:14" x14ac:dyDescent="0.35">
      <c r="C52" s="103" t="s">
        <v>408</v>
      </c>
      <c r="D52" s="104" t="s">
        <v>385</v>
      </c>
      <c r="G52" s="102" t="s">
        <v>390</v>
      </c>
      <c r="H52" s="102" t="s">
        <v>391</v>
      </c>
      <c r="I52" s="102" t="s">
        <v>409</v>
      </c>
      <c r="J52" s="102" t="s">
        <v>393</v>
      </c>
      <c r="K52" s="102" t="s">
        <v>394</v>
      </c>
      <c r="L52" s="102" t="s">
        <v>395</v>
      </c>
      <c r="M52" s="102" t="s">
        <v>396</v>
      </c>
      <c r="N52" s="105">
        <v>1</v>
      </c>
    </row>
    <row r="53" spans="3:14" x14ac:dyDescent="0.35">
      <c r="C53" s="103" t="s">
        <v>410</v>
      </c>
      <c r="D53" s="104" t="s">
        <v>385</v>
      </c>
      <c r="G53" s="102" t="s">
        <v>390</v>
      </c>
      <c r="H53" s="102" t="s">
        <v>391</v>
      </c>
      <c r="I53" s="102" t="s">
        <v>411</v>
      </c>
      <c r="J53" s="102" t="s">
        <v>393</v>
      </c>
      <c r="K53" s="102" t="s">
        <v>394</v>
      </c>
      <c r="L53" s="102" t="s">
        <v>395</v>
      </c>
      <c r="M53" s="102" t="s">
        <v>396</v>
      </c>
      <c r="N53" s="105">
        <v>1</v>
      </c>
    </row>
    <row r="54" spans="3:14" x14ac:dyDescent="0.35">
      <c r="C54" s="103" t="s">
        <v>412</v>
      </c>
      <c r="D54" s="104" t="s">
        <v>385</v>
      </c>
      <c r="G54" s="102" t="s">
        <v>390</v>
      </c>
      <c r="H54" s="102" t="s">
        <v>391</v>
      </c>
      <c r="I54" s="102" t="s">
        <v>413</v>
      </c>
      <c r="J54" s="102" t="s">
        <v>393</v>
      </c>
      <c r="K54" s="102" t="s">
        <v>394</v>
      </c>
      <c r="L54" s="102" t="s">
        <v>395</v>
      </c>
      <c r="M54" s="102" t="s">
        <v>396</v>
      </c>
      <c r="N54" s="105">
        <v>1</v>
      </c>
    </row>
    <row r="55" spans="3:14" x14ac:dyDescent="0.35">
      <c r="C55" s="103" t="s">
        <v>414</v>
      </c>
      <c r="D55" s="104" t="s">
        <v>385</v>
      </c>
      <c r="G55" s="102" t="s">
        <v>390</v>
      </c>
      <c r="H55" s="102" t="s">
        <v>391</v>
      </c>
      <c r="I55" s="102" t="s">
        <v>415</v>
      </c>
      <c r="J55" s="102" t="s">
        <v>393</v>
      </c>
      <c r="K55" s="102" t="s">
        <v>394</v>
      </c>
      <c r="L55" s="102" t="s">
        <v>395</v>
      </c>
      <c r="M55" s="102" t="s">
        <v>396</v>
      </c>
      <c r="N55" s="105">
        <v>1</v>
      </c>
    </row>
    <row r="56" spans="3:14" x14ac:dyDescent="0.35">
      <c r="C56" s="103" t="s">
        <v>387</v>
      </c>
      <c r="D56" s="104" t="s">
        <v>385</v>
      </c>
      <c r="G56" s="102" t="s">
        <v>390</v>
      </c>
      <c r="H56" s="102" t="s">
        <v>391</v>
      </c>
      <c r="I56" s="102" t="s">
        <v>416</v>
      </c>
      <c r="J56" s="102" t="s">
        <v>393</v>
      </c>
      <c r="K56" s="102" t="s">
        <v>394</v>
      </c>
      <c r="L56" s="102" t="s">
        <v>395</v>
      </c>
      <c r="M56" s="102" t="s">
        <v>396</v>
      </c>
      <c r="N56" s="105">
        <v>1</v>
      </c>
    </row>
    <row r="57" spans="3:14" x14ac:dyDescent="0.35">
      <c r="C57" s="103" t="s">
        <v>417</v>
      </c>
      <c r="D57" s="104" t="s">
        <v>385</v>
      </c>
      <c r="G57" s="102" t="s">
        <v>390</v>
      </c>
      <c r="H57" s="102" t="s">
        <v>391</v>
      </c>
      <c r="I57" s="102" t="s">
        <v>418</v>
      </c>
      <c r="J57" s="102" t="s">
        <v>393</v>
      </c>
      <c r="K57" s="102" t="s">
        <v>394</v>
      </c>
      <c r="L57" s="102" t="s">
        <v>395</v>
      </c>
      <c r="M57" s="102" t="s">
        <v>396</v>
      </c>
      <c r="N57" s="105">
        <v>1</v>
      </c>
    </row>
    <row r="58" spans="3:14" x14ac:dyDescent="0.35">
      <c r="C58" s="103" t="s">
        <v>419</v>
      </c>
      <c r="D58" s="104" t="s">
        <v>385</v>
      </c>
      <c r="G58" s="102" t="s">
        <v>390</v>
      </c>
      <c r="H58" s="102" t="s">
        <v>391</v>
      </c>
      <c r="I58" s="102" t="s">
        <v>420</v>
      </c>
      <c r="J58" s="102" t="s">
        <v>393</v>
      </c>
      <c r="K58" s="102" t="s">
        <v>394</v>
      </c>
      <c r="L58" s="102" t="s">
        <v>395</v>
      </c>
      <c r="M58" s="102" t="s">
        <v>396</v>
      </c>
      <c r="N58" s="105">
        <v>1</v>
      </c>
    </row>
    <row r="59" spans="3:14" x14ac:dyDescent="0.35">
      <c r="C59" s="103" t="s">
        <v>421</v>
      </c>
      <c r="D59" s="104" t="s">
        <v>385</v>
      </c>
      <c r="G59" s="102" t="s">
        <v>390</v>
      </c>
      <c r="H59" s="102" t="s">
        <v>391</v>
      </c>
      <c r="I59" s="102" t="s">
        <v>422</v>
      </c>
      <c r="J59" s="102" t="s">
        <v>393</v>
      </c>
      <c r="K59" s="102" t="s">
        <v>394</v>
      </c>
      <c r="L59" s="102" t="s">
        <v>395</v>
      </c>
      <c r="M59" s="102" t="s">
        <v>396</v>
      </c>
      <c r="N59" s="105">
        <v>1</v>
      </c>
    </row>
    <row r="60" spans="3:14" x14ac:dyDescent="0.35">
      <c r="C60" s="103" t="s">
        <v>423</v>
      </c>
      <c r="D60" s="104" t="s">
        <v>385</v>
      </c>
      <c r="G60" s="102" t="s">
        <v>390</v>
      </c>
      <c r="H60" s="102" t="s">
        <v>391</v>
      </c>
      <c r="I60" s="102" t="s">
        <v>424</v>
      </c>
      <c r="J60" s="102" t="s">
        <v>393</v>
      </c>
      <c r="K60" s="102" t="s">
        <v>394</v>
      </c>
      <c r="L60" s="102" t="s">
        <v>395</v>
      </c>
      <c r="M60" s="102" t="s">
        <v>396</v>
      </c>
      <c r="N60" s="106">
        <v>0</v>
      </c>
    </row>
    <row r="61" spans="3:14" x14ac:dyDescent="0.35">
      <c r="C61" s="103" t="s">
        <v>425</v>
      </c>
      <c r="D61" s="104" t="s">
        <v>385</v>
      </c>
      <c r="G61" s="102" t="s">
        <v>390</v>
      </c>
      <c r="H61" s="102" t="s">
        <v>391</v>
      </c>
      <c r="I61" s="102" t="s">
        <v>426</v>
      </c>
      <c r="J61" s="102" t="s">
        <v>393</v>
      </c>
      <c r="K61" s="102" t="s">
        <v>394</v>
      </c>
      <c r="L61" s="102" t="s">
        <v>395</v>
      </c>
      <c r="M61" s="102" t="s">
        <v>396</v>
      </c>
      <c r="N61" s="105">
        <v>1</v>
      </c>
    </row>
    <row r="62" spans="3:14" x14ac:dyDescent="0.35">
      <c r="C62" s="103" t="s">
        <v>427</v>
      </c>
      <c r="D62" s="104" t="s">
        <v>385</v>
      </c>
      <c r="G62" s="102" t="s">
        <v>390</v>
      </c>
      <c r="H62" s="102" t="s">
        <v>391</v>
      </c>
      <c r="I62" s="102" t="s">
        <v>428</v>
      </c>
      <c r="J62" s="102" t="s">
        <v>393</v>
      </c>
      <c r="K62" s="102" t="s">
        <v>394</v>
      </c>
      <c r="L62" s="102" t="s">
        <v>395</v>
      </c>
      <c r="M62" s="102" t="s">
        <v>396</v>
      </c>
      <c r="N62" s="105">
        <v>1</v>
      </c>
    </row>
    <row r="63" spans="3:14" x14ac:dyDescent="0.35">
      <c r="C63" s="103" t="s">
        <v>429</v>
      </c>
      <c r="D63" s="104" t="s">
        <v>385</v>
      </c>
      <c r="G63" s="102" t="s">
        <v>390</v>
      </c>
      <c r="H63" s="102" t="s">
        <v>391</v>
      </c>
      <c r="I63" s="102" t="s">
        <v>430</v>
      </c>
      <c r="J63" s="102" t="s">
        <v>393</v>
      </c>
      <c r="K63" s="102" t="s">
        <v>394</v>
      </c>
      <c r="L63" s="102" t="s">
        <v>395</v>
      </c>
      <c r="M63" s="102" t="s">
        <v>396</v>
      </c>
      <c r="N63" s="105">
        <v>1</v>
      </c>
    </row>
    <row r="64" spans="3:14" x14ac:dyDescent="0.35">
      <c r="C64" s="103" t="s">
        <v>431</v>
      </c>
      <c r="D64" s="104" t="s">
        <v>385</v>
      </c>
      <c r="G64" s="102" t="s">
        <v>390</v>
      </c>
      <c r="H64" s="102" t="s">
        <v>391</v>
      </c>
      <c r="I64" s="102" t="s">
        <v>432</v>
      </c>
      <c r="J64" s="102" t="s">
        <v>393</v>
      </c>
      <c r="K64" s="102" t="s">
        <v>394</v>
      </c>
      <c r="L64" s="102" t="s">
        <v>395</v>
      </c>
      <c r="M64" s="102" t="s">
        <v>396</v>
      </c>
      <c r="N64" s="105">
        <v>1</v>
      </c>
    </row>
    <row r="65" spans="3:14" x14ac:dyDescent="0.35">
      <c r="C65" s="103" t="s">
        <v>433</v>
      </c>
      <c r="D65" s="104" t="s">
        <v>385</v>
      </c>
      <c r="G65" s="102" t="s">
        <v>390</v>
      </c>
      <c r="H65" s="102" t="s">
        <v>391</v>
      </c>
      <c r="I65" s="102" t="s">
        <v>434</v>
      </c>
      <c r="J65" s="102" t="s">
        <v>393</v>
      </c>
      <c r="K65" s="102" t="s">
        <v>394</v>
      </c>
      <c r="L65" s="102" t="s">
        <v>395</v>
      </c>
      <c r="M65" s="102" t="s">
        <v>396</v>
      </c>
      <c r="N65" s="105">
        <v>1</v>
      </c>
    </row>
    <row r="66" spans="3:14" x14ac:dyDescent="0.35">
      <c r="C66" s="103" t="s">
        <v>435</v>
      </c>
      <c r="D66" s="104" t="s">
        <v>385</v>
      </c>
      <c r="G66" s="102" t="s">
        <v>390</v>
      </c>
      <c r="H66" s="102" t="s">
        <v>391</v>
      </c>
      <c r="I66" s="102" t="s">
        <v>436</v>
      </c>
      <c r="J66" s="102" t="s">
        <v>393</v>
      </c>
      <c r="K66" s="102" t="s">
        <v>394</v>
      </c>
      <c r="L66" s="102" t="s">
        <v>395</v>
      </c>
      <c r="M66" s="102" t="s">
        <v>396</v>
      </c>
      <c r="N66" s="105">
        <v>1</v>
      </c>
    </row>
    <row r="67" spans="3:14" x14ac:dyDescent="0.35">
      <c r="C67" s="103" t="s">
        <v>437</v>
      </c>
      <c r="D67" s="104" t="s">
        <v>385</v>
      </c>
      <c r="G67" s="102" t="s">
        <v>390</v>
      </c>
      <c r="H67" s="102" t="s">
        <v>391</v>
      </c>
      <c r="I67" s="102" t="s">
        <v>438</v>
      </c>
      <c r="J67" s="102" t="s">
        <v>393</v>
      </c>
      <c r="K67" s="102" t="s">
        <v>394</v>
      </c>
      <c r="L67" s="102" t="s">
        <v>395</v>
      </c>
      <c r="M67" s="102" t="s">
        <v>396</v>
      </c>
      <c r="N67" s="105">
        <v>1</v>
      </c>
    </row>
    <row r="68" spans="3:14" x14ac:dyDescent="0.35">
      <c r="C68" s="103" t="s">
        <v>439</v>
      </c>
      <c r="D68" s="104" t="s">
        <v>385</v>
      </c>
      <c r="G68" s="102" t="s">
        <v>390</v>
      </c>
      <c r="H68" s="102" t="s">
        <v>391</v>
      </c>
      <c r="I68" s="102" t="s">
        <v>440</v>
      </c>
      <c r="J68" s="102" t="s">
        <v>393</v>
      </c>
      <c r="K68" s="102" t="s">
        <v>394</v>
      </c>
      <c r="L68" s="102" t="s">
        <v>395</v>
      </c>
      <c r="M68" s="102" t="s">
        <v>396</v>
      </c>
      <c r="N68" s="105">
        <v>1</v>
      </c>
    </row>
    <row r="69" spans="3:14" x14ac:dyDescent="0.35">
      <c r="C69" s="103" t="s">
        <v>441</v>
      </c>
      <c r="D69" s="104" t="s">
        <v>385</v>
      </c>
      <c r="G69" s="102" t="s">
        <v>390</v>
      </c>
      <c r="H69" s="102" t="s">
        <v>391</v>
      </c>
      <c r="I69" s="102" t="s">
        <v>442</v>
      </c>
      <c r="J69" s="102" t="s">
        <v>393</v>
      </c>
      <c r="K69" s="102" t="s">
        <v>394</v>
      </c>
      <c r="L69" s="102" t="s">
        <v>395</v>
      </c>
      <c r="M69" s="102" t="s">
        <v>396</v>
      </c>
      <c r="N69" s="105">
        <v>1</v>
      </c>
    </row>
    <row r="70" spans="3:14" x14ac:dyDescent="0.35">
      <c r="C70" s="103" t="s">
        <v>155</v>
      </c>
      <c r="D70" s="104" t="s">
        <v>385</v>
      </c>
      <c r="G70" s="102" t="s">
        <v>390</v>
      </c>
      <c r="H70" s="102" t="s">
        <v>391</v>
      </c>
      <c r="I70" s="102" t="s">
        <v>443</v>
      </c>
      <c r="J70" s="102" t="s">
        <v>393</v>
      </c>
      <c r="K70" s="102" t="s">
        <v>394</v>
      </c>
      <c r="L70" s="102" t="s">
        <v>395</v>
      </c>
      <c r="M70" s="102" t="s">
        <v>396</v>
      </c>
      <c r="N70" s="105">
        <v>1</v>
      </c>
    </row>
    <row r="71" spans="3:14" x14ac:dyDescent="0.35">
      <c r="C71" s="103" t="s">
        <v>444</v>
      </c>
      <c r="D71" s="104" t="s">
        <v>385</v>
      </c>
      <c r="G71" s="102" t="s">
        <v>390</v>
      </c>
      <c r="H71" s="102" t="s">
        <v>391</v>
      </c>
      <c r="I71" s="102" t="s">
        <v>445</v>
      </c>
      <c r="J71" s="102" t="s">
        <v>393</v>
      </c>
      <c r="K71" s="102" t="s">
        <v>394</v>
      </c>
      <c r="L71" s="102" t="s">
        <v>395</v>
      </c>
      <c r="M71" s="102" t="s">
        <v>396</v>
      </c>
      <c r="N71" s="105">
        <v>1</v>
      </c>
    </row>
    <row r="72" spans="3:14" x14ac:dyDescent="0.35">
      <c r="C72" s="103" t="s">
        <v>446</v>
      </c>
      <c r="D72" s="104" t="s">
        <v>385</v>
      </c>
      <c r="G72" s="102" t="s">
        <v>390</v>
      </c>
      <c r="H72" s="102" t="s">
        <v>391</v>
      </c>
      <c r="I72" s="102" t="s">
        <v>447</v>
      </c>
      <c r="J72" s="102" t="s">
        <v>393</v>
      </c>
      <c r="K72" s="102" t="s">
        <v>394</v>
      </c>
      <c r="L72" s="102" t="s">
        <v>395</v>
      </c>
      <c r="M72" s="102" t="s">
        <v>396</v>
      </c>
      <c r="N72" s="105">
        <v>1</v>
      </c>
    </row>
    <row r="73" spans="3:14" x14ac:dyDescent="0.35">
      <c r="C73" s="103" t="s">
        <v>448</v>
      </c>
      <c r="D73" s="104" t="s">
        <v>385</v>
      </c>
      <c r="G73" s="102" t="s">
        <v>390</v>
      </c>
      <c r="H73" s="102" t="s">
        <v>391</v>
      </c>
      <c r="I73" s="102" t="s">
        <v>449</v>
      </c>
      <c r="J73" s="102" t="s">
        <v>393</v>
      </c>
      <c r="K73" s="102" t="s">
        <v>394</v>
      </c>
      <c r="L73" s="102" t="s">
        <v>395</v>
      </c>
      <c r="M73" s="102" t="s">
        <v>396</v>
      </c>
      <c r="N73" s="106">
        <v>0</v>
      </c>
    </row>
    <row r="74" spans="3:14" x14ac:dyDescent="0.35">
      <c r="C74" s="103" t="s">
        <v>450</v>
      </c>
      <c r="D74" s="104" t="s">
        <v>385</v>
      </c>
      <c r="G74" s="102" t="s">
        <v>390</v>
      </c>
      <c r="H74" s="102" t="s">
        <v>391</v>
      </c>
      <c r="I74" s="102" t="s">
        <v>451</v>
      </c>
      <c r="J74" s="102" t="s">
        <v>393</v>
      </c>
      <c r="K74" s="102" t="s">
        <v>394</v>
      </c>
      <c r="L74" s="102" t="s">
        <v>395</v>
      </c>
      <c r="M74" s="102" t="s">
        <v>396</v>
      </c>
      <c r="N74" s="106">
        <v>0</v>
      </c>
    </row>
    <row r="75" spans="3:14" x14ac:dyDescent="0.35">
      <c r="C75" s="103" t="s">
        <v>452</v>
      </c>
      <c r="D75" s="104" t="s">
        <v>385</v>
      </c>
      <c r="G75" s="102" t="s">
        <v>390</v>
      </c>
      <c r="H75" s="102" t="s">
        <v>391</v>
      </c>
      <c r="I75" s="102" t="s">
        <v>453</v>
      </c>
      <c r="J75" s="102" t="s">
        <v>393</v>
      </c>
      <c r="K75" s="102" t="s">
        <v>394</v>
      </c>
      <c r="L75" s="102" t="s">
        <v>395</v>
      </c>
      <c r="M75" s="102" t="s">
        <v>396</v>
      </c>
      <c r="N75" s="105">
        <v>1</v>
      </c>
    </row>
    <row r="76" spans="3:14" x14ac:dyDescent="0.35">
      <c r="C76" s="103" t="s">
        <v>454</v>
      </c>
      <c r="D76" s="104" t="s">
        <v>385</v>
      </c>
      <c r="G76" s="102" t="s">
        <v>455</v>
      </c>
      <c r="H76" s="102" t="s">
        <v>456</v>
      </c>
      <c r="I76" s="102" t="s">
        <v>392</v>
      </c>
      <c r="J76" s="102" t="s">
        <v>457</v>
      </c>
      <c r="K76" s="102" t="s">
        <v>458</v>
      </c>
      <c r="L76" s="102" t="s">
        <v>395</v>
      </c>
      <c r="M76" s="102" t="s">
        <v>396</v>
      </c>
      <c r="N76" s="105">
        <v>1</v>
      </c>
    </row>
    <row r="77" spans="3:14" x14ac:dyDescent="0.35">
      <c r="C77" s="103" t="s">
        <v>459</v>
      </c>
      <c r="D77" s="104" t="s">
        <v>385</v>
      </c>
      <c r="G77" s="102" t="s">
        <v>455</v>
      </c>
      <c r="H77" s="102" t="s">
        <v>456</v>
      </c>
      <c r="I77" s="102" t="s">
        <v>398</v>
      </c>
      <c r="J77" s="102" t="s">
        <v>457</v>
      </c>
      <c r="K77" s="102" t="s">
        <v>458</v>
      </c>
      <c r="L77" s="102" t="s">
        <v>395</v>
      </c>
      <c r="M77" s="102" t="s">
        <v>396</v>
      </c>
      <c r="N77" s="105">
        <v>1</v>
      </c>
    </row>
    <row r="78" spans="3:14" x14ac:dyDescent="0.35">
      <c r="C78" s="103" t="s">
        <v>460</v>
      </c>
      <c r="D78" s="104" t="s">
        <v>385</v>
      </c>
      <c r="G78" s="102" t="s">
        <v>455</v>
      </c>
      <c r="H78" s="102" t="s">
        <v>456</v>
      </c>
      <c r="I78" s="102" t="s">
        <v>400</v>
      </c>
      <c r="J78" s="102" t="s">
        <v>457</v>
      </c>
      <c r="K78" s="102" t="s">
        <v>458</v>
      </c>
      <c r="L78" s="102" t="s">
        <v>395</v>
      </c>
      <c r="M78" s="102" t="s">
        <v>396</v>
      </c>
      <c r="N78" s="106">
        <v>0</v>
      </c>
    </row>
    <row r="79" spans="3:14" x14ac:dyDescent="0.35">
      <c r="C79" s="103" t="s">
        <v>461</v>
      </c>
      <c r="D79" s="104" t="s">
        <v>385</v>
      </c>
      <c r="G79" s="102" t="s">
        <v>455</v>
      </c>
      <c r="H79" s="102" t="s">
        <v>456</v>
      </c>
      <c r="I79" s="102" t="s">
        <v>402</v>
      </c>
      <c r="J79" s="102" t="s">
        <v>457</v>
      </c>
      <c r="K79" s="102" t="s">
        <v>458</v>
      </c>
      <c r="L79" s="102" t="s">
        <v>395</v>
      </c>
      <c r="M79" s="102" t="s">
        <v>396</v>
      </c>
      <c r="N79" s="105">
        <v>1</v>
      </c>
    </row>
    <row r="80" spans="3:14" x14ac:dyDescent="0.35">
      <c r="C80" s="103" t="s">
        <v>462</v>
      </c>
      <c r="D80" s="104" t="s">
        <v>385</v>
      </c>
      <c r="G80" s="102" t="s">
        <v>455</v>
      </c>
      <c r="H80" s="102" t="s">
        <v>456</v>
      </c>
      <c r="I80" s="102" t="s">
        <v>403</v>
      </c>
      <c r="J80" s="102" t="s">
        <v>457</v>
      </c>
      <c r="K80" s="102" t="s">
        <v>458</v>
      </c>
      <c r="L80" s="102" t="s">
        <v>395</v>
      </c>
      <c r="M80" s="102" t="s">
        <v>396</v>
      </c>
      <c r="N80" s="105">
        <v>1</v>
      </c>
    </row>
    <row r="81" spans="3:14" x14ac:dyDescent="0.35">
      <c r="C81" s="103" t="s">
        <v>463</v>
      </c>
      <c r="D81" s="104" t="s">
        <v>385</v>
      </c>
      <c r="G81" s="102" t="s">
        <v>455</v>
      </c>
      <c r="H81" s="102" t="s">
        <v>456</v>
      </c>
      <c r="I81" s="102" t="s">
        <v>405</v>
      </c>
      <c r="J81" s="102" t="s">
        <v>457</v>
      </c>
      <c r="K81" s="102" t="s">
        <v>458</v>
      </c>
      <c r="L81" s="102" t="s">
        <v>395</v>
      </c>
      <c r="M81" s="102" t="s">
        <v>396</v>
      </c>
      <c r="N81" s="105">
        <v>1</v>
      </c>
    </row>
    <row r="82" spans="3:14" x14ac:dyDescent="0.35">
      <c r="C82" s="103" t="s">
        <v>464</v>
      </c>
      <c r="D82" s="104" t="s">
        <v>385</v>
      </c>
      <c r="G82" s="102" t="s">
        <v>455</v>
      </c>
      <c r="H82" s="102" t="s">
        <v>456</v>
      </c>
      <c r="I82" s="102" t="s">
        <v>407</v>
      </c>
      <c r="J82" s="102" t="s">
        <v>457</v>
      </c>
      <c r="K82" s="102" t="s">
        <v>458</v>
      </c>
      <c r="L82" s="102" t="s">
        <v>395</v>
      </c>
      <c r="M82" s="102" t="s">
        <v>396</v>
      </c>
      <c r="N82" s="105">
        <v>1</v>
      </c>
    </row>
    <row r="83" spans="3:14" x14ac:dyDescent="0.35">
      <c r="C83" s="103" t="s">
        <v>465</v>
      </c>
      <c r="D83" s="104" t="s">
        <v>385</v>
      </c>
      <c r="G83" s="102" t="s">
        <v>455</v>
      </c>
      <c r="H83" s="102" t="s">
        <v>456</v>
      </c>
      <c r="I83" s="102" t="s">
        <v>409</v>
      </c>
      <c r="J83" s="102" t="s">
        <v>457</v>
      </c>
      <c r="K83" s="102" t="s">
        <v>458</v>
      </c>
      <c r="L83" s="102" t="s">
        <v>395</v>
      </c>
      <c r="M83" s="102" t="s">
        <v>396</v>
      </c>
      <c r="N83" s="105">
        <v>1</v>
      </c>
    </row>
    <row r="84" spans="3:14" x14ac:dyDescent="0.35">
      <c r="C84" s="103" t="s">
        <v>386</v>
      </c>
      <c r="D84" s="104" t="s">
        <v>385</v>
      </c>
      <c r="G84" s="102" t="s">
        <v>455</v>
      </c>
      <c r="H84" s="102" t="s">
        <v>456</v>
      </c>
      <c r="I84" s="102" t="s">
        <v>411</v>
      </c>
      <c r="J84" s="102" t="s">
        <v>457</v>
      </c>
      <c r="K84" s="102" t="s">
        <v>458</v>
      </c>
      <c r="L84" s="102" t="s">
        <v>395</v>
      </c>
      <c r="M84" s="102" t="s">
        <v>396</v>
      </c>
      <c r="N84" s="105">
        <v>1</v>
      </c>
    </row>
    <row r="85" spans="3:14" x14ac:dyDescent="0.35">
      <c r="C85" s="103" t="s">
        <v>466</v>
      </c>
      <c r="D85" s="104" t="s">
        <v>385</v>
      </c>
      <c r="G85" s="102" t="s">
        <v>455</v>
      </c>
      <c r="H85" s="102" t="s">
        <v>456</v>
      </c>
      <c r="I85" s="102" t="s">
        <v>413</v>
      </c>
      <c r="J85" s="102" t="s">
        <v>457</v>
      </c>
      <c r="K85" s="102" t="s">
        <v>458</v>
      </c>
      <c r="L85" s="102" t="s">
        <v>395</v>
      </c>
      <c r="M85" s="102" t="s">
        <v>396</v>
      </c>
      <c r="N85" s="105">
        <v>1</v>
      </c>
    </row>
    <row r="86" spans="3:14" x14ac:dyDescent="0.35">
      <c r="C86" s="103" t="s">
        <v>467</v>
      </c>
      <c r="D86" s="104" t="s">
        <v>385</v>
      </c>
      <c r="G86" s="102" t="s">
        <v>455</v>
      </c>
      <c r="H86" s="102" t="s">
        <v>456</v>
      </c>
      <c r="I86" s="102" t="s">
        <v>415</v>
      </c>
      <c r="J86" s="102" t="s">
        <v>457</v>
      </c>
      <c r="K86" s="102" t="s">
        <v>458</v>
      </c>
      <c r="L86" s="102" t="s">
        <v>395</v>
      </c>
      <c r="M86" s="102" t="s">
        <v>396</v>
      </c>
      <c r="N86" s="105">
        <v>1</v>
      </c>
    </row>
    <row r="87" spans="3:14" x14ac:dyDescent="0.35">
      <c r="C87" s="103" t="s">
        <v>468</v>
      </c>
      <c r="D87" s="104" t="s">
        <v>385</v>
      </c>
      <c r="G87" s="102" t="s">
        <v>455</v>
      </c>
      <c r="H87" s="102" t="s">
        <v>456</v>
      </c>
      <c r="I87" s="102" t="s">
        <v>416</v>
      </c>
      <c r="J87" s="102" t="s">
        <v>457</v>
      </c>
      <c r="K87" s="102" t="s">
        <v>458</v>
      </c>
      <c r="L87" s="102" t="s">
        <v>395</v>
      </c>
      <c r="M87" s="102" t="s">
        <v>396</v>
      </c>
      <c r="N87" s="105">
        <v>1</v>
      </c>
    </row>
    <row r="88" spans="3:14" x14ac:dyDescent="0.35">
      <c r="C88" s="103" t="s">
        <v>469</v>
      </c>
      <c r="D88" s="104" t="s">
        <v>385</v>
      </c>
      <c r="G88" s="102" t="s">
        <v>455</v>
      </c>
      <c r="H88" s="102" t="s">
        <v>456</v>
      </c>
      <c r="I88" s="102" t="s">
        <v>418</v>
      </c>
      <c r="J88" s="102" t="s">
        <v>457</v>
      </c>
      <c r="K88" s="102" t="s">
        <v>458</v>
      </c>
      <c r="L88" s="102" t="s">
        <v>395</v>
      </c>
      <c r="M88" s="102" t="s">
        <v>396</v>
      </c>
      <c r="N88" s="105">
        <v>1</v>
      </c>
    </row>
    <row r="89" spans="3:14" x14ac:dyDescent="0.35">
      <c r="C89" s="103" t="s">
        <v>470</v>
      </c>
      <c r="D89" s="104" t="s">
        <v>385</v>
      </c>
      <c r="G89" s="102" t="s">
        <v>455</v>
      </c>
      <c r="H89" s="102" t="s">
        <v>456</v>
      </c>
      <c r="I89" s="102" t="s">
        <v>420</v>
      </c>
      <c r="J89" s="102" t="s">
        <v>457</v>
      </c>
      <c r="K89" s="102" t="s">
        <v>458</v>
      </c>
      <c r="L89" s="102" t="s">
        <v>395</v>
      </c>
      <c r="M89" s="102" t="s">
        <v>396</v>
      </c>
      <c r="N89" s="105">
        <v>1</v>
      </c>
    </row>
    <row r="90" spans="3:14" x14ac:dyDescent="0.35">
      <c r="C90" s="103" t="s">
        <v>471</v>
      </c>
      <c r="D90" s="104" t="s">
        <v>385</v>
      </c>
      <c r="G90" s="102" t="s">
        <v>455</v>
      </c>
      <c r="H90" s="102" t="s">
        <v>456</v>
      </c>
      <c r="I90" s="102" t="s">
        <v>422</v>
      </c>
      <c r="J90" s="102" t="s">
        <v>457</v>
      </c>
      <c r="K90" s="102" t="s">
        <v>458</v>
      </c>
      <c r="L90" s="102" t="s">
        <v>395</v>
      </c>
      <c r="M90" s="102" t="s">
        <v>396</v>
      </c>
      <c r="N90" s="105">
        <v>1</v>
      </c>
    </row>
    <row r="91" spans="3:14" x14ac:dyDescent="0.35">
      <c r="C91" s="103" t="s">
        <v>472</v>
      </c>
      <c r="D91" s="104" t="s">
        <v>385</v>
      </c>
      <c r="G91" s="102" t="s">
        <v>455</v>
      </c>
      <c r="H91" s="102" t="s">
        <v>456</v>
      </c>
      <c r="I91" s="102" t="s">
        <v>424</v>
      </c>
      <c r="J91" s="102" t="s">
        <v>457</v>
      </c>
      <c r="K91" s="102" t="s">
        <v>458</v>
      </c>
      <c r="L91" s="102" t="s">
        <v>395</v>
      </c>
      <c r="M91" s="102" t="s">
        <v>396</v>
      </c>
      <c r="N91" s="106">
        <v>0</v>
      </c>
    </row>
    <row r="92" spans="3:14" x14ac:dyDescent="0.35">
      <c r="C92" s="103" t="s">
        <v>473</v>
      </c>
      <c r="D92" s="104" t="s">
        <v>385</v>
      </c>
      <c r="G92" s="102" t="s">
        <v>455</v>
      </c>
      <c r="H92" s="102" t="s">
        <v>456</v>
      </c>
      <c r="I92" s="102" t="s">
        <v>426</v>
      </c>
      <c r="J92" s="102" t="s">
        <v>457</v>
      </c>
      <c r="K92" s="102" t="s">
        <v>458</v>
      </c>
      <c r="L92" s="102" t="s">
        <v>395</v>
      </c>
      <c r="M92" s="102" t="s">
        <v>396</v>
      </c>
      <c r="N92" s="105">
        <v>1</v>
      </c>
    </row>
    <row r="93" spans="3:14" x14ac:dyDescent="0.35">
      <c r="C93" s="103" t="s">
        <v>474</v>
      </c>
      <c r="D93" s="104" t="s">
        <v>385</v>
      </c>
      <c r="G93" s="102" t="s">
        <v>455</v>
      </c>
      <c r="H93" s="102" t="s">
        <v>456</v>
      </c>
      <c r="I93" s="102" t="s">
        <v>428</v>
      </c>
      <c r="J93" s="102" t="s">
        <v>457</v>
      </c>
      <c r="K93" s="102" t="s">
        <v>458</v>
      </c>
      <c r="L93" s="102" t="s">
        <v>395</v>
      </c>
      <c r="M93" s="102" t="s">
        <v>396</v>
      </c>
      <c r="N93" s="105">
        <v>1</v>
      </c>
    </row>
    <row r="94" spans="3:14" x14ac:dyDescent="0.35">
      <c r="C94" s="103" t="s">
        <v>475</v>
      </c>
      <c r="D94" s="104" t="s">
        <v>385</v>
      </c>
      <c r="G94" s="102" t="s">
        <v>455</v>
      </c>
      <c r="H94" s="102" t="s">
        <v>456</v>
      </c>
      <c r="I94" s="102" t="s">
        <v>430</v>
      </c>
      <c r="J94" s="102" t="s">
        <v>457</v>
      </c>
      <c r="K94" s="102" t="s">
        <v>458</v>
      </c>
      <c r="L94" s="102" t="s">
        <v>395</v>
      </c>
      <c r="M94" s="102" t="s">
        <v>396</v>
      </c>
      <c r="N94" s="105">
        <v>1</v>
      </c>
    </row>
    <row r="95" spans="3:14" x14ac:dyDescent="0.35">
      <c r="C95" s="103" t="s">
        <v>476</v>
      </c>
      <c r="D95" s="104" t="s">
        <v>385</v>
      </c>
      <c r="G95" s="102" t="s">
        <v>455</v>
      </c>
      <c r="H95" s="102" t="s">
        <v>456</v>
      </c>
      <c r="I95" s="102" t="s">
        <v>432</v>
      </c>
      <c r="J95" s="102" t="s">
        <v>457</v>
      </c>
      <c r="K95" s="102" t="s">
        <v>458</v>
      </c>
      <c r="L95" s="102" t="s">
        <v>395</v>
      </c>
      <c r="M95" s="102" t="s">
        <v>396</v>
      </c>
      <c r="N95" s="105">
        <v>1</v>
      </c>
    </row>
    <row r="96" spans="3:14" x14ac:dyDescent="0.35">
      <c r="C96" s="103" t="s">
        <v>477</v>
      </c>
      <c r="D96" s="104" t="s">
        <v>385</v>
      </c>
      <c r="G96" s="102" t="s">
        <v>455</v>
      </c>
      <c r="H96" s="102" t="s">
        <v>456</v>
      </c>
      <c r="I96" s="102" t="s">
        <v>434</v>
      </c>
      <c r="J96" s="102" t="s">
        <v>457</v>
      </c>
      <c r="K96" s="102" t="s">
        <v>458</v>
      </c>
      <c r="L96" s="102" t="s">
        <v>395</v>
      </c>
      <c r="M96" s="102" t="s">
        <v>396</v>
      </c>
      <c r="N96" s="105">
        <v>1</v>
      </c>
    </row>
    <row r="97" spans="3:14" x14ac:dyDescent="0.35">
      <c r="C97" s="103" t="s">
        <v>478</v>
      </c>
      <c r="D97" s="104" t="s">
        <v>385</v>
      </c>
      <c r="G97" s="102" t="s">
        <v>455</v>
      </c>
      <c r="H97" s="102" t="s">
        <v>456</v>
      </c>
      <c r="I97" s="102" t="s">
        <v>436</v>
      </c>
      <c r="J97" s="102" t="s">
        <v>457</v>
      </c>
      <c r="K97" s="102" t="s">
        <v>458</v>
      </c>
      <c r="L97" s="102" t="s">
        <v>395</v>
      </c>
      <c r="M97" s="102" t="s">
        <v>396</v>
      </c>
      <c r="N97" s="105">
        <v>1</v>
      </c>
    </row>
    <row r="98" spans="3:14" x14ac:dyDescent="0.35">
      <c r="C98" s="103" t="s">
        <v>479</v>
      </c>
      <c r="D98" s="104" t="s">
        <v>385</v>
      </c>
      <c r="G98" s="102" t="s">
        <v>455</v>
      </c>
      <c r="H98" s="102" t="s">
        <v>456</v>
      </c>
      <c r="I98" s="102" t="s">
        <v>438</v>
      </c>
      <c r="J98" s="102" t="s">
        <v>457</v>
      </c>
      <c r="K98" s="102" t="s">
        <v>458</v>
      </c>
      <c r="L98" s="102" t="s">
        <v>395</v>
      </c>
      <c r="M98" s="102" t="s">
        <v>396</v>
      </c>
      <c r="N98" s="105">
        <v>1</v>
      </c>
    </row>
    <row r="99" spans="3:14" x14ac:dyDescent="0.35">
      <c r="C99" s="103" t="s">
        <v>480</v>
      </c>
      <c r="D99" s="104" t="s">
        <v>481</v>
      </c>
      <c r="G99" s="102" t="s">
        <v>455</v>
      </c>
      <c r="H99" s="102" t="s">
        <v>456</v>
      </c>
      <c r="I99" s="102" t="s">
        <v>440</v>
      </c>
      <c r="J99" s="102" t="s">
        <v>457</v>
      </c>
      <c r="K99" s="102" t="s">
        <v>458</v>
      </c>
      <c r="L99" s="102" t="s">
        <v>395</v>
      </c>
      <c r="M99" s="102" t="s">
        <v>396</v>
      </c>
      <c r="N99" s="105">
        <v>1</v>
      </c>
    </row>
    <row r="100" spans="3:14" x14ac:dyDescent="0.35">
      <c r="C100" s="103" t="s">
        <v>482</v>
      </c>
      <c r="D100" s="104" t="s">
        <v>385</v>
      </c>
      <c r="G100" s="102" t="s">
        <v>455</v>
      </c>
      <c r="H100" s="102" t="s">
        <v>456</v>
      </c>
      <c r="I100" s="102" t="s">
        <v>442</v>
      </c>
      <c r="J100" s="102" t="s">
        <v>457</v>
      </c>
      <c r="K100" s="102" t="s">
        <v>458</v>
      </c>
      <c r="L100" s="102" t="s">
        <v>395</v>
      </c>
      <c r="M100" s="102" t="s">
        <v>396</v>
      </c>
      <c r="N100" s="105">
        <v>1</v>
      </c>
    </row>
    <row r="101" spans="3:14" x14ac:dyDescent="0.35">
      <c r="C101" s="103" t="s">
        <v>483</v>
      </c>
      <c r="D101" s="104" t="s">
        <v>385</v>
      </c>
      <c r="G101" s="102" t="s">
        <v>455</v>
      </c>
      <c r="H101" s="102" t="s">
        <v>456</v>
      </c>
      <c r="I101" s="102" t="s">
        <v>443</v>
      </c>
      <c r="J101" s="102" t="s">
        <v>457</v>
      </c>
      <c r="K101" s="102" t="s">
        <v>458</v>
      </c>
      <c r="L101" s="102" t="s">
        <v>395</v>
      </c>
      <c r="M101" s="102" t="s">
        <v>396</v>
      </c>
      <c r="N101" s="105">
        <v>1</v>
      </c>
    </row>
    <row r="102" spans="3:14" x14ac:dyDescent="0.35">
      <c r="C102" s="103" t="s">
        <v>484</v>
      </c>
      <c r="D102" s="104" t="s">
        <v>385</v>
      </c>
      <c r="G102" s="102" t="s">
        <v>455</v>
      </c>
      <c r="H102" s="102" t="s">
        <v>456</v>
      </c>
      <c r="I102" s="102" t="s">
        <v>445</v>
      </c>
      <c r="J102" s="102" t="s">
        <v>457</v>
      </c>
      <c r="K102" s="102" t="s">
        <v>458</v>
      </c>
      <c r="L102" s="102" t="s">
        <v>395</v>
      </c>
      <c r="M102" s="102" t="s">
        <v>396</v>
      </c>
      <c r="N102" s="105">
        <v>1</v>
      </c>
    </row>
    <row r="103" spans="3:14" x14ac:dyDescent="0.35">
      <c r="C103" s="103" t="s">
        <v>485</v>
      </c>
      <c r="D103" s="104" t="s">
        <v>385</v>
      </c>
      <c r="G103" s="102" t="s">
        <v>455</v>
      </c>
      <c r="H103" s="102" t="s">
        <v>456</v>
      </c>
      <c r="I103" s="102" t="s">
        <v>447</v>
      </c>
      <c r="J103" s="102" t="s">
        <v>457</v>
      </c>
      <c r="K103" s="102" t="s">
        <v>458</v>
      </c>
      <c r="L103" s="102" t="s">
        <v>395</v>
      </c>
      <c r="M103" s="102" t="s">
        <v>396</v>
      </c>
      <c r="N103" s="105">
        <v>1</v>
      </c>
    </row>
    <row r="104" spans="3:14" x14ac:dyDescent="0.35">
      <c r="C104" s="103" t="s">
        <v>486</v>
      </c>
      <c r="D104" s="104" t="s">
        <v>385</v>
      </c>
      <c r="G104" s="102" t="s">
        <v>455</v>
      </c>
      <c r="H104" s="102" t="s">
        <v>456</v>
      </c>
      <c r="I104" s="102" t="s">
        <v>449</v>
      </c>
      <c r="J104" s="102" t="s">
        <v>457</v>
      </c>
      <c r="K104" s="102" t="s">
        <v>458</v>
      </c>
      <c r="L104" s="102" t="s">
        <v>395</v>
      </c>
      <c r="M104" s="102" t="s">
        <v>396</v>
      </c>
      <c r="N104" s="106">
        <v>0</v>
      </c>
    </row>
    <row r="105" spans="3:14" x14ac:dyDescent="0.35">
      <c r="C105" s="103" t="s">
        <v>487</v>
      </c>
      <c r="D105" s="104" t="s">
        <v>385</v>
      </c>
      <c r="G105" s="102" t="s">
        <v>455</v>
      </c>
      <c r="H105" s="102" t="s">
        <v>456</v>
      </c>
      <c r="I105" s="102" t="s">
        <v>453</v>
      </c>
      <c r="J105" s="102" t="s">
        <v>457</v>
      </c>
      <c r="K105" s="102" t="s">
        <v>458</v>
      </c>
      <c r="L105" s="102" t="s">
        <v>395</v>
      </c>
      <c r="M105" s="102" t="s">
        <v>396</v>
      </c>
      <c r="N105" s="105">
        <v>1</v>
      </c>
    </row>
    <row r="106" spans="3:14" x14ac:dyDescent="0.35">
      <c r="C106" s="103" t="s">
        <v>488</v>
      </c>
      <c r="D106" s="104" t="s">
        <v>385</v>
      </c>
      <c r="G106" s="102" t="s">
        <v>455</v>
      </c>
      <c r="H106" s="102" t="s">
        <v>456</v>
      </c>
      <c r="I106" s="102" t="s">
        <v>489</v>
      </c>
      <c r="J106" s="102" t="s">
        <v>457</v>
      </c>
      <c r="K106" s="102" t="s">
        <v>458</v>
      </c>
      <c r="L106" s="102" t="s">
        <v>395</v>
      </c>
      <c r="M106" s="102" t="s">
        <v>396</v>
      </c>
      <c r="N106" s="105">
        <v>1</v>
      </c>
    </row>
    <row r="107" spans="3:14" x14ac:dyDescent="0.35">
      <c r="C107" s="103" t="s">
        <v>490</v>
      </c>
      <c r="D107" s="104" t="s">
        <v>385</v>
      </c>
      <c r="G107" s="102" t="s">
        <v>455</v>
      </c>
      <c r="H107" s="102" t="s">
        <v>456</v>
      </c>
      <c r="I107" s="102" t="s">
        <v>491</v>
      </c>
      <c r="J107" s="102" t="s">
        <v>457</v>
      </c>
      <c r="K107" s="102" t="s">
        <v>458</v>
      </c>
      <c r="L107" s="102" t="s">
        <v>395</v>
      </c>
      <c r="M107" s="102" t="s">
        <v>396</v>
      </c>
      <c r="N107" s="105">
        <v>1</v>
      </c>
    </row>
    <row r="108" spans="3:14" x14ac:dyDescent="0.35">
      <c r="C108" s="103" t="s">
        <v>492</v>
      </c>
      <c r="D108" s="104" t="s">
        <v>385</v>
      </c>
      <c r="G108" s="102" t="s">
        <v>455</v>
      </c>
      <c r="H108" s="102" t="s">
        <v>456</v>
      </c>
      <c r="I108" s="102" t="s">
        <v>493</v>
      </c>
      <c r="J108" s="102" t="s">
        <v>457</v>
      </c>
      <c r="K108" s="102" t="s">
        <v>458</v>
      </c>
      <c r="L108" s="102" t="s">
        <v>395</v>
      </c>
      <c r="M108" s="102" t="s">
        <v>396</v>
      </c>
      <c r="N108" s="105">
        <v>1</v>
      </c>
    </row>
    <row r="109" spans="3:14" x14ac:dyDescent="0.35">
      <c r="C109" s="103" t="s">
        <v>494</v>
      </c>
      <c r="D109" s="104" t="s">
        <v>385</v>
      </c>
      <c r="G109" s="102" t="s">
        <v>455</v>
      </c>
      <c r="H109" s="102" t="s">
        <v>456</v>
      </c>
      <c r="I109" s="102" t="s">
        <v>495</v>
      </c>
      <c r="J109" s="102" t="s">
        <v>457</v>
      </c>
      <c r="K109" s="102" t="s">
        <v>458</v>
      </c>
      <c r="L109" s="102" t="s">
        <v>395</v>
      </c>
      <c r="M109" s="102" t="s">
        <v>396</v>
      </c>
      <c r="N109" s="105">
        <v>1</v>
      </c>
    </row>
    <row r="110" spans="3:14" x14ac:dyDescent="0.35">
      <c r="C110" s="103" t="s">
        <v>496</v>
      </c>
      <c r="D110" s="104" t="s">
        <v>385</v>
      </c>
      <c r="G110" s="102" t="s">
        <v>455</v>
      </c>
      <c r="H110" s="102" t="s">
        <v>456</v>
      </c>
      <c r="I110" s="102" t="s">
        <v>497</v>
      </c>
      <c r="J110" s="102" t="s">
        <v>457</v>
      </c>
      <c r="K110" s="102" t="s">
        <v>458</v>
      </c>
      <c r="L110" s="102" t="s">
        <v>395</v>
      </c>
      <c r="M110" s="102" t="s">
        <v>396</v>
      </c>
      <c r="N110" s="105">
        <v>1</v>
      </c>
    </row>
    <row r="111" spans="3:14" x14ac:dyDescent="0.35">
      <c r="C111" s="103" t="s">
        <v>498</v>
      </c>
      <c r="D111" s="104" t="s">
        <v>385</v>
      </c>
      <c r="G111" s="102" t="s">
        <v>455</v>
      </c>
      <c r="H111" s="102" t="s">
        <v>456</v>
      </c>
      <c r="I111" s="102" t="s">
        <v>499</v>
      </c>
      <c r="J111" s="102" t="s">
        <v>457</v>
      </c>
      <c r="K111" s="102" t="s">
        <v>458</v>
      </c>
      <c r="L111" s="102" t="s">
        <v>395</v>
      </c>
      <c r="M111" s="102" t="s">
        <v>396</v>
      </c>
      <c r="N111" s="105">
        <v>1</v>
      </c>
    </row>
    <row r="112" spans="3:14" x14ac:dyDescent="0.35">
      <c r="C112" s="103" t="s">
        <v>500</v>
      </c>
      <c r="D112" s="104" t="s">
        <v>385</v>
      </c>
      <c r="G112" s="102" t="s">
        <v>455</v>
      </c>
      <c r="H112" s="102" t="s">
        <v>456</v>
      </c>
      <c r="I112" s="102" t="s">
        <v>501</v>
      </c>
      <c r="J112" s="102" t="s">
        <v>457</v>
      </c>
      <c r="K112" s="102" t="s">
        <v>458</v>
      </c>
      <c r="L112" s="102" t="s">
        <v>395</v>
      </c>
      <c r="M112" s="102" t="s">
        <v>396</v>
      </c>
      <c r="N112" s="105">
        <v>1</v>
      </c>
    </row>
    <row r="113" spans="3:14" x14ac:dyDescent="0.35">
      <c r="C113" s="103" t="s">
        <v>502</v>
      </c>
      <c r="D113" s="104" t="s">
        <v>385</v>
      </c>
      <c r="G113" s="102" t="s">
        <v>455</v>
      </c>
      <c r="H113" s="102" t="s">
        <v>456</v>
      </c>
      <c r="I113" s="102" t="s">
        <v>503</v>
      </c>
      <c r="J113" s="102" t="s">
        <v>457</v>
      </c>
      <c r="K113" s="102" t="s">
        <v>458</v>
      </c>
      <c r="L113" s="102" t="s">
        <v>395</v>
      </c>
      <c r="M113" s="102" t="s">
        <v>396</v>
      </c>
      <c r="N113" s="105">
        <v>1</v>
      </c>
    </row>
    <row r="114" spans="3:14" x14ac:dyDescent="0.35">
      <c r="C114" s="103" t="s">
        <v>504</v>
      </c>
      <c r="D114" s="104" t="s">
        <v>385</v>
      </c>
      <c r="G114" s="102" t="s">
        <v>455</v>
      </c>
      <c r="H114" s="102" t="s">
        <v>456</v>
      </c>
      <c r="I114" s="102" t="s">
        <v>505</v>
      </c>
      <c r="J114" s="102" t="s">
        <v>457</v>
      </c>
      <c r="K114" s="102" t="s">
        <v>458</v>
      </c>
      <c r="L114" s="102" t="s">
        <v>395</v>
      </c>
      <c r="M114" s="102" t="s">
        <v>396</v>
      </c>
      <c r="N114" s="105">
        <v>1</v>
      </c>
    </row>
    <row r="115" spans="3:14" x14ac:dyDescent="0.35">
      <c r="C115" s="103" t="s">
        <v>506</v>
      </c>
      <c r="D115" s="104" t="s">
        <v>385</v>
      </c>
      <c r="G115" s="102" t="s">
        <v>455</v>
      </c>
      <c r="H115" s="102" t="s">
        <v>456</v>
      </c>
      <c r="I115" s="102" t="s">
        <v>507</v>
      </c>
      <c r="J115" s="102" t="s">
        <v>457</v>
      </c>
      <c r="K115" s="102" t="s">
        <v>458</v>
      </c>
      <c r="L115" s="102" t="s">
        <v>395</v>
      </c>
      <c r="M115" s="102" t="s">
        <v>396</v>
      </c>
      <c r="N115" s="105">
        <v>1</v>
      </c>
    </row>
    <row r="116" spans="3:14" x14ac:dyDescent="0.35">
      <c r="C116" s="103" t="s">
        <v>508</v>
      </c>
      <c r="D116" s="104" t="s">
        <v>385</v>
      </c>
      <c r="G116" s="102" t="s">
        <v>455</v>
      </c>
      <c r="H116" s="102" t="s">
        <v>456</v>
      </c>
      <c r="I116" s="102" t="s">
        <v>509</v>
      </c>
      <c r="J116" s="102" t="s">
        <v>457</v>
      </c>
      <c r="K116" s="102" t="s">
        <v>458</v>
      </c>
      <c r="L116" s="102" t="s">
        <v>395</v>
      </c>
      <c r="M116" s="102" t="s">
        <v>396</v>
      </c>
      <c r="N116" s="105">
        <v>1</v>
      </c>
    </row>
    <row r="117" spans="3:14" x14ac:dyDescent="0.35">
      <c r="C117" s="103" t="s">
        <v>510</v>
      </c>
      <c r="D117" s="104" t="s">
        <v>385</v>
      </c>
      <c r="G117" s="102" t="s">
        <v>455</v>
      </c>
      <c r="H117" s="102" t="s">
        <v>456</v>
      </c>
      <c r="I117" s="102" t="s">
        <v>511</v>
      </c>
      <c r="J117" s="102" t="s">
        <v>457</v>
      </c>
      <c r="K117" s="102" t="s">
        <v>458</v>
      </c>
      <c r="L117" s="102" t="s">
        <v>395</v>
      </c>
      <c r="M117" s="102" t="s">
        <v>396</v>
      </c>
      <c r="N117" s="106">
        <v>0</v>
      </c>
    </row>
    <row r="118" spans="3:14" x14ac:dyDescent="0.35">
      <c r="C118" s="103" t="s">
        <v>512</v>
      </c>
      <c r="D118" s="104" t="s">
        <v>385</v>
      </c>
      <c r="G118" s="102" t="s">
        <v>455</v>
      </c>
      <c r="H118" s="102" t="s">
        <v>456</v>
      </c>
      <c r="I118" s="102" t="s">
        <v>513</v>
      </c>
      <c r="J118" s="102" t="s">
        <v>457</v>
      </c>
      <c r="K118" s="102" t="s">
        <v>458</v>
      </c>
      <c r="L118" s="102" t="s">
        <v>395</v>
      </c>
      <c r="M118" s="102" t="s">
        <v>396</v>
      </c>
      <c r="N118" s="105">
        <v>1</v>
      </c>
    </row>
    <row r="119" spans="3:14" x14ac:dyDescent="0.35">
      <c r="C119" s="103" t="s">
        <v>514</v>
      </c>
      <c r="D119" s="104" t="s">
        <v>385</v>
      </c>
      <c r="G119" s="102" t="s">
        <v>455</v>
      </c>
      <c r="H119" s="102" t="s">
        <v>456</v>
      </c>
      <c r="I119" s="102" t="s">
        <v>515</v>
      </c>
      <c r="J119" s="102" t="s">
        <v>457</v>
      </c>
      <c r="K119" s="102" t="s">
        <v>458</v>
      </c>
      <c r="L119" s="102" t="s">
        <v>395</v>
      </c>
      <c r="M119" s="102" t="s">
        <v>396</v>
      </c>
      <c r="N119" s="105">
        <v>1</v>
      </c>
    </row>
    <row r="120" spans="3:14" x14ac:dyDescent="0.35">
      <c r="C120" s="103" t="s">
        <v>516</v>
      </c>
      <c r="D120" s="104" t="s">
        <v>385</v>
      </c>
      <c r="G120" s="102" t="s">
        <v>455</v>
      </c>
      <c r="H120" s="102" t="s">
        <v>456</v>
      </c>
      <c r="I120" s="102" t="s">
        <v>517</v>
      </c>
      <c r="J120" s="102" t="s">
        <v>457</v>
      </c>
      <c r="K120" s="102" t="s">
        <v>458</v>
      </c>
      <c r="L120" s="102" t="s">
        <v>395</v>
      </c>
      <c r="M120" s="102" t="s">
        <v>396</v>
      </c>
      <c r="N120" s="105">
        <v>1</v>
      </c>
    </row>
    <row r="121" spans="3:14" x14ac:dyDescent="0.35">
      <c r="C121" s="103" t="s">
        <v>518</v>
      </c>
      <c r="D121" s="104" t="s">
        <v>385</v>
      </c>
      <c r="G121" s="102" t="s">
        <v>455</v>
      </c>
      <c r="H121" s="102" t="s">
        <v>456</v>
      </c>
      <c r="I121" s="102" t="s">
        <v>519</v>
      </c>
      <c r="J121" s="102" t="s">
        <v>457</v>
      </c>
      <c r="K121" s="102" t="s">
        <v>458</v>
      </c>
      <c r="L121" s="102" t="s">
        <v>395</v>
      </c>
      <c r="M121" s="102" t="s">
        <v>396</v>
      </c>
      <c r="N121" s="105">
        <v>1</v>
      </c>
    </row>
    <row r="122" spans="3:14" x14ac:dyDescent="0.35">
      <c r="C122" s="103" t="s">
        <v>520</v>
      </c>
      <c r="D122" s="104" t="s">
        <v>385</v>
      </c>
      <c r="G122" s="102" t="s">
        <v>455</v>
      </c>
      <c r="H122" s="102" t="s">
        <v>456</v>
      </c>
      <c r="I122" s="102" t="s">
        <v>521</v>
      </c>
      <c r="J122" s="102" t="s">
        <v>457</v>
      </c>
      <c r="K122" s="102" t="s">
        <v>458</v>
      </c>
      <c r="L122" s="102" t="s">
        <v>395</v>
      </c>
      <c r="M122" s="102" t="s">
        <v>396</v>
      </c>
      <c r="N122" s="105">
        <v>1</v>
      </c>
    </row>
    <row r="123" spans="3:14" x14ac:dyDescent="0.35">
      <c r="C123" s="103" t="s">
        <v>522</v>
      </c>
      <c r="D123" s="104" t="s">
        <v>385</v>
      </c>
      <c r="G123" s="102" t="s">
        <v>455</v>
      </c>
      <c r="H123" s="102" t="s">
        <v>456</v>
      </c>
      <c r="I123" s="102" t="s">
        <v>523</v>
      </c>
      <c r="J123" s="102" t="s">
        <v>457</v>
      </c>
      <c r="K123" s="102" t="s">
        <v>458</v>
      </c>
      <c r="L123" s="102" t="s">
        <v>395</v>
      </c>
      <c r="M123" s="102" t="s">
        <v>396</v>
      </c>
      <c r="N123" s="105">
        <v>1</v>
      </c>
    </row>
    <row r="124" spans="3:14" x14ac:dyDescent="0.35">
      <c r="C124" s="103" t="s">
        <v>524</v>
      </c>
      <c r="D124" s="104" t="s">
        <v>385</v>
      </c>
      <c r="G124" s="102" t="s">
        <v>455</v>
      </c>
      <c r="H124" s="102" t="s">
        <v>456</v>
      </c>
      <c r="I124" s="102" t="s">
        <v>525</v>
      </c>
      <c r="J124" s="102" t="s">
        <v>457</v>
      </c>
      <c r="K124" s="102" t="s">
        <v>458</v>
      </c>
      <c r="L124" s="102" t="s">
        <v>395</v>
      </c>
      <c r="M124" s="102" t="s">
        <v>396</v>
      </c>
      <c r="N124" s="105">
        <v>1</v>
      </c>
    </row>
    <row r="125" spans="3:14" x14ac:dyDescent="0.35">
      <c r="C125" s="103" t="s">
        <v>526</v>
      </c>
      <c r="D125" s="104" t="s">
        <v>385</v>
      </c>
      <c r="G125" s="102" t="s">
        <v>455</v>
      </c>
      <c r="H125" s="102" t="s">
        <v>456</v>
      </c>
      <c r="I125" s="102" t="s">
        <v>527</v>
      </c>
      <c r="J125" s="102" t="s">
        <v>457</v>
      </c>
      <c r="K125" s="102" t="s">
        <v>458</v>
      </c>
      <c r="L125" s="102" t="s">
        <v>395</v>
      </c>
      <c r="M125" s="102" t="s">
        <v>396</v>
      </c>
      <c r="N125" s="105">
        <v>1</v>
      </c>
    </row>
    <row r="126" spans="3:14" x14ac:dyDescent="0.35">
      <c r="C126" s="103" t="s">
        <v>528</v>
      </c>
      <c r="D126" s="104" t="s">
        <v>385</v>
      </c>
      <c r="G126" s="102" t="s">
        <v>455</v>
      </c>
      <c r="H126" s="102" t="s">
        <v>456</v>
      </c>
      <c r="I126" s="102" t="s">
        <v>529</v>
      </c>
      <c r="J126" s="102" t="s">
        <v>457</v>
      </c>
      <c r="K126" s="102" t="s">
        <v>458</v>
      </c>
      <c r="L126" s="102" t="s">
        <v>395</v>
      </c>
      <c r="M126" s="102" t="s">
        <v>396</v>
      </c>
      <c r="N126" s="105">
        <v>1</v>
      </c>
    </row>
    <row r="127" spans="3:14" x14ac:dyDescent="0.35">
      <c r="C127" s="103" t="s">
        <v>530</v>
      </c>
      <c r="D127" s="104" t="s">
        <v>385</v>
      </c>
      <c r="G127" s="102" t="s">
        <v>455</v>
      </c>
      <c r="H127" s="102" t="s">
        <v>456</v>
      </c>
      <c r="I127" s="102" t="s">
        <v>531</v>
      </c>
      <c r="J127" s="102" t="s">
        <v>457</v>
      </c>
      <c r="K127" s="102" t="s">
        <v>458</v>
      </c>
      <c r="L127" s="102" t="s">
        <v>395</v>
      </c>
      <c r="M127" s="102" t="s">
        <v>396</v>
      </c>
      <c r="N127" s="105">
        <v>1</v>
      </c>
    </row>
    <row r="128" spans="3:14" x14ac:dyDescent="0.35">
      <c r="C128" s="103" t="s">
        <v>532</v>
      </c>
      <c r="D128" s="104" t="s">
        <v>385</v>
      </c>
      <c r="G128" s="102" t="s">
        <v>455</v>
      </c>
      <c r="H128" s="102" t="s">
        <v>456</v>
      </c>
      <c r="I128" s="102" t="s">
        <v>533</v>
      </c>
      <c r="J128" s="102" t="s">
        <v>457</v>
      </c>
      <c r="K128" s="102" t="s">
        <v>458</v>
      </c>
      <c r="L128" s="102" t="s">
        <v>395</v>
      </c>
      <c r="M128" s="102" t="s">
        <v>396</v>
      </c>
      <c r="N128" s="105">
        <v>1</v>
      </c>
    </row>
    <row r="129" spans="3:14" x14ac:dyDescent="0.35">
      <c r="C129" s="103" t="s">
        <v>534</v>
      </c>
      <c r="D129" s="104" t="s">
        <v>385</v>
      </c>
      <c r="G129" s="102" t="s">
        <v>455</v>
      </c>
      <c r="H129" s="102" t="s">
        <v>456</v>
      </c>
      <c r="I129" s="102" t="s">
        <v>535</v>
      </c>
      <c r="J129" s="102" t="s">
        <v>457</v>
      </c>
      <c r="K129" s="102" t="s">
        <v>458</v>
      </c>
      <c r="L129" s="102" t="s">
        <v>395</v>
      </c>
      <c r="M129" s="102" t="s">
        <v>396</v>
      </c>
      <c r="N129" s="105">
        <v>1</v>
      </c>
    </row>
    <row r="130" spans="3:14" x14ac:dyDescent="0.35">
      <c r="C130" s="103" t="s">
        <v>536</v>
      </c>
      <c r="D130" s="104" t="s">
        <v>385</v>
      </c>
      <c r="G130" s="102" t="s">
        <v>455</v>
      </c>
      <c r="H130" s="102" t="s">
        <v>456</v>
      </c>
      <c r="I130" s="102" t="s">
        <v>537</v>
      </c>
      <c r="J130" s="102" t="s">
        <v>457</v>
      </c>
      <c r="K130" s="102" t="s">
        <v>458</v>
      </c>
      <c r="L130" s="102" t="s">
        <v>395</v>
      </c>
      <c r="M130" s="102" t="s">
        <v>396</v>
      </c>
      <c r="N130" s="105">
        <v>1</v>
      </c>
    </row>
    <row r="131" spans="3:14" x14ac:dyDescent="0.35">
      <c r="C131" s="103" t="s">
        <v>538</v>
      </c>
      <c r="D131" s="104" t="s">
        <v>385</v>
      </c>
      <c r="G131" s="102" t="s">
        <v>455</v>
      </c>
      <c r="H131" s="102" t="s">
        <v>456</v>
      </c>
      <c r="I131" s="102" t="s">
        <v>539</v>
      </c>
      <c r="J131" s="102" t="s">
        <v>457</v>
      </c>
      <c r="K131" s="102" t="s">
        <v>458</v>
      </c>
      <c r="L131" s="102" t="s">
        <v>395</v>
      </c>
      <c r="M131" s="102" t="s">
        <v>396</v>
      </c>
      <c r="N131" s="105">
        <v>1</v>
      </c>
    </row>
    <row r="132" spans="3:14" x14ac:dyDescent="0.35">
      <c r="C132" s="103" t="s">
        <v>540</v>
      </c>
      <c r="D132" s="104" t="s">
        <v>385</v>
      </c>
      <c r="G132" s="102" t="s">
        <v>455</v>
      </c>
      <c r="H132" s="102" t="s">
        <v>456</v>
      </c>
      <c r="I132" s="102" t="s">
        <v>541</v>
      </c>
      <c r="J132" s="102" t="s">
        <v>457</v>
      </c>
      <c r="K132" s="102" t="s">
        <v>458</v>
      </c>
      <c r="L132" s="102" t="s">
        <v>395</v>
      </c>
      <c r="M132" s="102" t="s">
        <v>396</v>
      </c>
      <c r="N132" s="105">
        <v>1</v>
      </c>
    </row>
    <row r="133" spans="3:14" x14ac:dyDescent="0.35">
      <c r="C133" s="103" t="s">
        <v>542</v>
      </c>
      <c r="D133" s="104" t="s">
        <v>385</v>
      </c>
      <c r="G133" s="102" t="s">
        <v>455</v>
      </c>
      <c r="H133" s="102" t="s">
        <v>456</v>
      </c>
      <c r="I133" s="102" t="s">
        <v>543</v>
      </c>
      <c r="J133" s="102" t="s">
        <v>457</v>
      </c>
      <c r="K133" s="102" t="s">
        <v>458</v>
      </c>
      <c r="L133" s="102" t="s">
        <v>395</v>
      </c>
      <c r="M133" s="102" t="s">
        <v>396</v>
      </c>
      <c r="N133" s="105">
        <v>1</v>
      </c>
    </row>
    <row r="134" spans="3:14" x14ac:dyDescent="0.35">
      <c r="C134" s="103" t="s">
        <v>544</v>
      </c>
      <c r="D134" s="104" t="s">
        <v>385</v>
      </c>
      <c r="G134" s="102" t="s">
        <v>455</v>
      </c>
      <c r="H134" s="102" t="s">
        <v>456</v>
      </c>
      <c r="I134" s="102" t="s">
        <v>545</v>
      </c>
      <c r="J134" s="102" t="s">
        <v>457</v>
      </c>
      <c r="K134" s="102" t="s">
        <v>458</v>
      </c>
      <c r="L134" s="102" t="s">
        <v>395</v>
      </c>
      <c r="M134" s="102" t="s">
        <v>396</v>
      </c>
      <c r="N134" s="105">
        <v>1</v>
      </c>
    </row>
    <row r="135" spans="3:14" x14ac:dyDescent="0.35">
      <c r="C135" s="103" t="s">
        <v>546</v>
      </c>
      <c r="D135" s="104" t="s">
        <v>385</v>
      </c>
      <c r="G135" s="102" t="s">
        <v>455</v>
      </c>
      <c r="H135" s="102" t="s">
        <v>456</v>
      </c>
      <c r="I135" s="102" t="s">
        <v>547</v>
      </c>
      <c r="J135" s="102" t="s">
        <v>457</v>
      </c>
      <c r="K135" s="102" t="s">
        <v>458</v>
      </c>
      <c r="L135" s="102" t="s">
        <v>395</v>
      </c>
      <c r="M135" s="102" t="s">
        <v>396</v>
      </c>
      <c r="N135" s="105">
        <v>1</v>
      </c>
    </row>
    <row r="136" spans="3:14" x14ac:dyDescent="0.35">
      <c r="C136" s="103" t="s">
        <v>548</v>
      </c>
      <c r="D136" s="104" t="s">
        <v>385</v>
      </c>
      <c r="G136" s="102" t="s">
        <v>455</v>
      </c>
      <c r="H136" s="102" t="s">
        <v>456</v>
      </c>
      <c r="I136" s="102" t="s">
        <v>549</v>
      </c>
      <c r="J136" s="102" t="s">
        <v>457</v>
      </c>
      <c r="K136" s="102" t="s">
        <v>458</v>
      </c>
      <c r="L136" s="102" t="s">
        <v>395</v>
      </c>
      <c r="M136" s="102" t="s">
        <v>396</v>
      </c>
      <c r="N136" s="105">
        <v>1</v>
      </c>
    </row>
    <row r="137" spans="3:14" x14ac:dyDescent="0.35">
      <c r="C137" s="103" t="s">
        <v>550</v>
      </c>
      <c r="D137" s="104" t="s">
        <v>385</v>
      </c>
      <c r="G137" s="102" t="s">
        <v>455</v>
      </c>
      <c r="H137" s="102" t="s">
        <v>456</v>
      </c>
      <c r="I137" s="102" t="s">
        <v>551</v>
      </c>
      <c r="J137" s="102" t="s">
        <v>457</v>
      </c>
      <c r="K137" s="102" t="s">
        <v>458</v>
      </c>
      <c r="L137" s="102" t="s">
        <v>395</v>
      </c>
      <c r="M137" s="102" t="s">
        <v>396</v>
      </c>
      <c r="N137" s="105">
        <v>1</v>
      </c>
    </row>
    <row r="138" spans="3:14" x14ac:dyDescent="0.35">
      <c r="C138" s="103" t="s">
        <v>552</v>
      </c>
      <c r="D138" s="104" t="s">
        <v>385</v>
      </c>
      <c r="G138" s="102" t="s">
        <v>455</v>
      </c>
      <c r="H138" s="102" t="s">
        <v>456</v>
      </c>
      <c r="I138" s="102" t="s">
        <v>553</v>
      </c>
      <c r="J138" s="102" t="s">
        <v>457</v>
      </c>
      <c r="K138" s="102" t="s">
        <v>458</v>
      </c>
      <c r="L138" s="102" t="s">
        <v>395</v>
      </c>
      <c r="M138" s="102" t="s">
        <v>396</v>
      </c>
      <c r="N138" s="105">
        <v>1</v>
      </c>
    </row>
    <row r="139" spans="3:14" x14ac:dyDescent="0.35">
      <c r="C139" s="103" t="s">
        <v>554</v>
      </c>
      <c r="D139" s="104" t="s">
        <v>385</v>
      </c>
      <c r="G139" s="102" t="s">
        <v>455</v>
      </c>
      <c r="H139" s="102" t="s">
        <v>456</v>
      </c>
      <c r="I139" s="102" t="s">
        <v>555</v>
      </c>
      <c r="J139" s="102" t="s">
        <v>457</v>
      </c>
      <c r="K139" s="102" t="s">
        <v>458</v>
      </c>
      <c r="L139" s="102" t="s">
        <v>395</v>
      </c>
      <c r="M139" s="102" t="s">
        <v>396</v>
      </c>
      <c r="N139" s="105">
        <v>1</v>
      </c>
    </row>
    <row r="140" spans="3:14" x14ac:dyDescent="0.35">
      <c r="C140" s="103" t="s">
        <v>556</v>
      </c>
      <c r="D140" s="104" t="s">
        <v>385</v>
      </c>
      <c r="G140" s="102" t="s">
        <v>455</v>
      </c>
      <c r="H140" s="102" t="s">
        <v>456</v>
      </c>
      <c r="I140" s="102" t="s">
        <v>557</v>
      </c>
      <c r="J140" s="102" t="s">
        <v>457</v>
      </c>
      <c r="K140" s="102" t="s">
        <v>458</v>
      </c>
      <c r="L140" s="102" t="s">
        <v>395</v>
      </c>
      <c r="M140" s="102" t="s">
        <v>396</v>
      </c>
      <c r="N140" s="105">
        <v>1</v>
      </c>
    </row>
    <row r="141" spans="3:14" x14ac:dyDescent="0.35">
      <c r="C141" s="103" t="s">
        <v>558</v>
      </c>
      <c r="D141" s="104" t="s">
        <v>385</v>
      </c>
      <c r="G141" s="102" t="s">
        <v>455</v>
      </c>
      <c r="H141" s="102" t="s">
        <v>456</v>
      </c>
      <c r="I141" s="102" t="s">
        <v>559</v>
      </c>
      <c r="J141" s="102" t="s">
        <v>457</v>
      </c>
      <c r="K141" s="102" t="s">
        <v>458</v>
      </c>
      <c r="L141" s="102" t="s">
        <v>395</v>
      </c>
      <c r="M141" s="102" t="s">
        <v>396</v>
      </c>
      <c r="N141" s="106">
        <v>0</v>
      </c>
    </row>
    <row r="142" spans="3:14" x14ac:dyDescent="0.35">
      <c r="C142" s="103" t="s">
        <v>560</v>
      </c>
      <c r="D142" s="104" t="s">
        <v>385</v>
      </c>
      <c r="G142" s="102" t="s">
        <v>455</v>
      </c>
      <c r="H142" s="102" t="s">
        <v>456</v>
      </c>
      <c r="I142" s="102" t="s">
        <v>561</v>
      </c>
      <c r="J142" s="102" t="s">
        <v>457</v>
      </c>
      <c r="K142" s="102" t="s">
        <v>458</v>
      </c>
      <c r="L142" s="102" t="s">
        <v>395</v>
      </c>
      <c r="M142" s="102" t="s">
        <v>396</v>
      </c>
      <c r="N142" s="105">
        <v>1</v>
      </c>
    </row>
    <row r="143" spans="3:14" x14ac:dyDescent="0.35">
      <c r="C143" s="103" t="s">
        <v>560</v>
      </c>
      <c r="D143" s="104" t="s">
        <v>385</v>
      </c>
      <c r="G143" s="102" t="s">
        <v>455</v>
      </c>
      <c r="H143" s="102" t="s">
        <v>456</v>
      </c>
      <c r="I143" s="102" t="s">
        <v>562</v>
      </c>
      <c r="J143" s="102" t="s">
        <v>457</v>
      </c>
      <c r="K143" s="102" t="s">
        <v>458</v>
      </c>
      <c r="L143" s="102" t="s">
        <v>395</v>
      </c>
      <c r="M143" s="102" t="s">
        <v>396</v>
      </c>
      <c r="N143" s="105">
        <v>1</v>
      </c>
    </row>
    <row r="144" spans="3:14" x14ac:dyDescent="0.35">
      <c r="C144" s="103" t="s">
        <v>563</v>
      </c>
      <c r="D144" s="104" t="s">
        <v>385</v>
      </c>
      <c r="G144" s="102" t="s">
        <v>455</v>
      </c>
      <c r="H144" s="102" t="s">
        <v>456</v>
      </c>
      <c r="I144" s="102" t="s">
        <v>564</v>
      </c>
      <c r="J144" s="102" t="s">
        <v>457</v>
      </c>
      <c r="K144" s="102" t="s">
        <v>458</v>
      </c>
      <c r="L144" s="102" t="s">
        <v>395</v>
      </c>
      <c r="M144" s="102" t="s">
        <v>396</v>
      </c>
      <c r="N144" s="105">
        <v>1</v>
      </c>
    </row>
    <row r="145" spans="3:14" x14ac:dyDescent="0.35">
      <c r="C145" s="103" t="s">
        <v>565</v>
      </c>
      <c r="D145" s="104" t="s">
        <v>385</v>
      </c>
      <c r="G145" s="102" t="s">
        <v>455</v>
      </c>
      <c r="H145" s="102" t="s">
        <v>456</v>
      </c>
      <c r="I145" s="102" t="s">
        <v>566</v>
      </c>
      <c r="J145" s="102" t="s">
        <v>457</v>
      </c>
      <c r="K145" s="102" t="s">
        <v>458</v>
      </c>
      <c r="L145" s="102" t="s">
        <v>395</v>
      </c>
      <c r="M145" s="102" t="s">
        <v>396</v>
      </c>
      <c r="N145" s="105">
        <v>1</v>
      </c>
    </row>
    <row r="146" spans="3:14" x14ac:dyDescent="0.35">
      <c r="C146" s="103" t="s">
        <v>567</v>
      </c>
      <c r="D146" s="104" t="s">
        <v>385</v>
      </c>
      <c r="G146" s="102" t="s">
        <v>455</v>
      </c>
      <c r="H146" s="102" t="s">
        <v>456</v>
      </c>
      <c r="I146" s="102" t="s">
        <v>568</v>
      </c>
      <c r="J146" s="102" t="s">
        <v>457</v>
      </c>
      <c r="K146" s="102" t="s">
        <v>458</v>
      </c>
      <c r="L146" s="102" t="s">
        <v>395</v>
      </c>
      <c r="M146" s="102" t="s">
        <v>396</v>
      </c>
      <c r="N146" s="105">
        <v>1</v>
      </c>
    </row>
    <row r="147" spans="3:14" x14ac:dyDescent="0.35">
      <c r="C147" s="103" t="s">
        <v>569</v>
      </c>
      <c r="D147" s="104" t="s">
        <v>385</v>
      </c>
      <c r="G147" s="102" t="s">
        <v>455</v>
      </c>
      <c r="H147" s="102" t="s">
        <v>456</v>
      </c>
      <c r="I147" s="102" t="s">
        <v>570</v>
      </c>
      <c r="J147" s="102" t="s">
        <v>457</v>
      </c>
      <c r="K147" s="102" t="s">
        <v>458</v>
      </c>
      <c r="L147" s="102" t="s">
        <v>395</v>
      </c>
      <c r="M147" s="102" t="s">
        <v>396</v>
      </c>
      <c r="N147" s="105">
        <v>1</v>
      </c>
    </row>
    <row r="148" spans="3:14" x14ac:dyDescent="0.35">
      <c r="C148" s="103" t="s">
        <v>571</v>
      </c>
      <c r="D148" s="104" t="s">
        <v>385</v>
      </c>
      <c r="G148" s="102" t="s">
        <v>455</v>
      </c>
      <c r="H148" s="102" t="s">
        <v>456</v>
      </c>
      <c r="I148" s="102" t="s">
        <v>572</v>
      </c>
      <c r="J148" s="102" t="s">
        <v>457</v>
      </c>
      <c r="K148" s="102" t="s">
        <v>458</v>
      </c>
      <c r="L148" s="102" t="s">
        <v>395</v>
      </c>
      <c r="M148" s="102" t="s">
        <v>396</v>
      </c>
      <c r="N148" s="105">
        <v>1</v>
      </c>
    </row>
    <row r="149" spans="3:14" x14ac:dyDescent="0.35">
      <c r="C149" s="103" t="s">
        <v>573</v>
      </c>
      <c r="D149" s="104" t="s">
        <v>385</v>
      </c>
      <c r="G149" s="102" t="s">
        <v>455</v>
      </c>
      <c r="H149" s="102" t="s">
        <v>456</v>
      </c>
      <c r="I149" s="102" t="s">
        <v>574</v>
      </c>
      <c r="J149" s="102" t="s">
        <v>457</v>
      </c>
      <c r="K149" s="102" t="s">
        <v>458</v>
      </c>
      <c r="L149" s="102" t="s">
        <v>395</v>
      </c>
      <c r="M149" s="102" t="s">
        <v>396</v>
      </c>
      <c r="N149" s="105">
        <v>1</v>
      </c>
    </row>
    <row r="150" spans="3:14" x14ac:dyDescent="0.35">
      <c r="C150" s="103" t="s">
        <v>575</v>
      </c>
      <c r="D150" s="104" t="s">
        <v>385</v>
      </c>
      <c r="G150" s="102" t="s">
        <v>455</v>
      </c>
      <c r="H150" s="102" t="s">
        <v>456</v>
      </c>
      <c r="I150" s="102" t="s">
        <v>576</v>
      </c>
      <c r="J150" s="102" t="s">
        <v>457</v>
      </c>
      <c r="K150" s="102" t="s">
        <v>458</v>
      </c>
      <c r="L150" s="102" t="s">
        <v>395</v>
      </c>
      <c r="M150" s="102" t="s">
        <v>396</v>
      </c>
      <c r="N150" s="105">
        <v>1</v>
      </c>
    </row>
    <row r="151" spans="3:14" x14ac:dyDescent="0.35">
      <c r="C151" s="103" t="s">
        <v>577</v>
      </c>
      <c r="D151" s="104" t="s">
        <v>385</v>
      </c>
      <c r="G151" s="102" t="s">
        <v>455</v>
      </c>
      <c r="H151" s="102" t="s">
        <v>456</v>
      </c>
      <c r="I151" s="102" t="s">
        <v>578</v>
      </c>
      <c r="J151" s="102" t="s">
        <v>457</v>
      </c>
      <c r="K151" s="102" t="s">
        <v>458</v>
      </c>
      <c r="L151" s="102" t="s">
        <v>395</v>
      </c>
      <c r="M151" s="102" t="s">
        <v>396</v>
      </c>
      <c r="N151" s="105">
        <v>1</v>
      </c>
    </row>
    <row r="152" spans="3:14" x14ac:dyDescent="0.35">
      <c r="C152" s="103" t="s">
        <v>579</v>
      </c>
      <c r="D152" s="104" t="s">
        <v>385</v>
      </c>
      <c r="G152" s="102" t="s">
        <v>455</v>
      </c>
      <c r="H152" s="102" t="s">
        <v>456</v>
      </c>
      <c r="I152" s="102" t="s">
        <v>580</v>
      </c>
      <c r="J152" s="102" t="s">
        <v>457</v>
      </c>
      <c r="K152" s="102" t="s">
        <v>458</v>
      </c>
      <c r="L152" s="102" t="s">
        <v>395</v>
      </c>
      <c r="M152" s="102" t="s">
        <v>396</v>
      </c>
      <c r="N152" s="105">
        <v>1</v>
      </c>
    </row>
    <row r="153" spans="3:14" x14ac:dyDescent="0.35">
      <c r="C153" s="103" t="s">
        <v>581</v>
      </c>
      <c r="D153" s="104" t="s">
        <v>385</v>
      </c>
      <c r="G153" s="102" t="s">
        <v>455</v>
      </c>
      <c r="H153" s="102" t="s">
        <v>456</v>
      </c>
      <c r="I153" s="102" t="s">
        <v>582</v>
      </c>
      <c r="J153" s="102" t="s">
        <v>457</v>
      </c>
      <c r="K153" s="102" t="s">
        <v>458</v>
      </c>
      <c r="L153" s="102" t="s">
        <v>395</v>
      </c>
      <c r="M153" s="102" t="s">
        <v>396</v>
      </c>
      <c r="N153" s="105">
        <v>1</v>
      </c>
    </row>
    <row r="154" spans="3:14" x14ac:dyDescent="0.35">
      <c r="C154" s="103" t="s">
        <v>583</v>
      </c>
      <c r="D154" s="104" t="s">
        <v>385</v>
      </c>
      <c r="G154" s="102" t="s">
        <v>455</v>
      </c>
      <c r="H154" s="102" t="s">
        <v>456</v>
      </c>
      <c r="I154" s="102" t="s">
        <v>584</v>
      </c>
      <c r="J154" s="102" t="s">
        <v>457</v>
      </c>
      <c r="K154" s="102" t="s">
        <v>458</v>
      </c>
      <c r="L154" s="102" t="s">
        <v>395</v>
      </c>
      <c r="M154" s="102" t="s">
        <v>396</v>
      </c>
      <c r="N154" s="105">
        <v>1</v>
      </c>
    </row>
    <row r="155" spans="3:14" x14ac:dyDescent="0.35">
      <c r="C155" s="103" t="s">
        <v>585</v>
      </c>
      <c r="D155" s="104" t="s">
        <v>385</v>
      </c>
      <c r="G155" s="102" t="s">
        <v>455</v>
      </c>
      <c r="H155" s="102" t="s">
        <v>456</v>
      </c>
      <c r="I155" s="102" t="s">
        <v>586</v>
      </c>
      <c r="J155" s="102" t="s">
        <v>457</v>
      </c>
      <c r="K155" s="102" t="s">
        <v>458</v>
      </c>
      <c r="L155" s="102" t="s">
        <v>395</v>
      </c>
      <c r="M155" s="102" t="s">
        <v>396</v>
      </c>
      <c r="N155" s="105">
        <v>1</v>
      </c>
    </row>
    <row r="156" spans="3:14" x14ac:dyDescent="0.35">
      <c r="C156" s="103" t="s">
        <v>587</v>
      </c>
      <c r="D156" s="104" t="s">
        <v>385</v>
      </c>
      <c r="G156" s="102" t="s">
        <v>455</v>
      </c>
      <c r="H156" s="102" t="s">
        <v>456</v>
      </c>
      <c r="I156" s="102" t="s">
        <v>588</v>
      </c>
      <c r="J156" s="102" t="s">
        <v>457</v>
      </c>
      <c r="K156" s="102" t="s">
        <v>458</v>
      </c>
      <c r="L156" s="102" t="s">
        <v>395</v>
      </c>
      <c r="M156" s="102" t="s">
        <v>396</v>
      </c>
      <c r="N156" s="105">
        <v>1</v>
      </c>
    </row>
    <row r="157" spans="3:14" x14ac:dyDescent="0.35">
      <c r="C157" s="103" t="s">
        <v>589</v>
      </c>
      <c r="D157" s="104" t="s">
        <v>385</v>
      </c>
      <c r="G157" s="102" t="s">
        <v>455</v>
      </c>
      <c r="H157" s="102" t="s">
        <v>456</v>
      </c>
      <c r="I157" s="102" t="s">
        <v>590</v>
      </c>
      <c r="J157" s="102" t="s">
        <v>457</v>
      </c>
      <c r="K157" s="102" t="s">
        <v>458</v>
      </c>
      <c r="L157" s="102" t="s">
        <v>395</v>
      </c>
      <c r="M157" s="102" t="s">
        <v>396</v>
      </c>
      <c r="N157" s="105">
        <v>1</v>
      </c>
    </row>
    <row r="158" spans="3:14" x14ac:dyDescent="0.35">
      <c r="C158" s="103" t="s">
        <v>591</v>
      </c>
      <c r="D158" s="104" t="s">
        <v>385</v>
      </c>
      <c r="G158" s="102" t="s">
        <v>455</v>
      </c>
      <c r="H158" s="102" t="s">
        <v>456</v>
      </c>
      <c r="I158" s="102" t="s">
        <v>592</v>
      </c>
      <c r="J158" s="102" t="s">
        <v>457</v>
      </c>
      <c r="K158" s="102" t="s">
        <v>458</v>
      </c>
      <c r="L158" s="102" t="s">
        <v>395</v>
      </c>
      <c r="M158" s="102" t="s">
        <v>396</v>
      </c>
      <c r="N158" s="105">
        <v>1</v>
      </c>
    </row>
    <row r="159" spans="3:14" x14ac:dyDescent="0.35">
      <c r="C159" s="103" t="s">
        <v>593</v>
      </c>
      <c r="D159" s="104" t="s">
        <v>385</v>
      </c>
      <c r="G159" s="102" t="s">
        <v>455</v>
      </c>
      <c r="H159" s="102" t="s">
        <v>456</v>
      </c>
      <c r="I159" s="102" t="s">
        <v>594</v>
      </c>
      <c r="J159" s="102" t="s">
        <v>457</v>
      </c>
      <c r="K159" s="102" t="s">
        <v>458</v>
      </c>
      <c r="L159" s="102" t="s">
        <v>395</v>
      </c>
      <c r="M159" s="102" t="s">
        <v>396</v>
      </c>
      <c r="N159" s="105">
        <v>1</v>
      </c>
    </row>
    <row r="160" spans="3:14" x14ac:dyDescent="0.35">
      <c r="C160" s="103" t="s">
        <v>595</v>
      </c>
      <c r="D160" s="104" t="s">
        <v>385</v>
      </c>
      <c r="G160" s="102" t="s">
        <v>455</v>
      </c>
      <c r="H160" s="102" t="s">
        <v>456</v>
      </c>
      <c r="I160" s="102" t="s">
        <v>596</v>
      </c>
      <c r="J160" s="102" t="s">
        <v>457</v>
      </c>
      <c r="K160" s="102" t="s">
        <v>458</v>
      </c>
      <c r="L160" s="102" t="s">
        <v>395</v>
      </c>
      <c r="M160" s="102" t="s">
        <v>396</v>
      </c>
      <c r="N160" s="105">
        <v>1</v>
      </c>
    </row>
    <row r="161" spans="3:14" x14ac:dyDescent="0.35">
      <c r="C161" s="103" t="s">
        <v>597</v>
      </c>
      <c r="D161" s="104" t="s">
        <v>385</v>
      </c>
      <c r="G161" s="102" t="s">
        <v>455</v>
      </c>
      <c r="H161" s="102" t="s">
        <v>456</v>
      </c>
      <c r="I161" s="102" t="s">
        <v>598</v>
      </c>
      <c r="J161" s="102" t="s">
        <v>457</v>
      </c>
      <c r="K161" s="102" t="s">
        <v>458</v>
      </c>
      <c r="L161" s="102" t="s">
        <v>395</v>
      </c>
      <c r="M161" s="102" t="s">
        <v>396</v>
      </c>
      <c r="N161" s="105">
        <v>1</v>
      </c>
    </row>
    <row r="162" spans="3:14" x14ac:dyDescent="0.35">
      <c r="C162" s="103" t="s">
        <v>599</v>
      </c>
      <c r="D162" s="104" t="s">
        <v>385</v>
      </c>
      <c r="G162" s="102" t="s">
        <v>455</v>
      </c>
      <c r="H162" s="102" t="s">
        <v>456</v>
      </c>
      <c r="I162" s="102" t="s">
        <v>600</v>
      </c>
      <c r="J162" s="102" t="s">
        <v>457</v>
      </c>
      <c r="K162" s="102" t="s">
        <v>458</v>
      </c>
      <c r="L162" s="102" t="s">
        <v>395</v>
      </c>
      <c r="M162" s="102" t="s">
        <v>396</v>
      </c>
      <c r="N162" s="105">
        <v>1</v>
      </c>
    </row>
    <row r="163" spans="3:14" x14ac:dyDescent="0.35">
      <c r="C163" s="103" t="s">
        <v>601</v>
      </c>
      <c r="D163" s="104" t="s">
        <v>385</v>
      </c>
      <c r="G163" s="102" t="s">
        <v>455</v>
      </c>
      <c r="H163" s="102" t="s">
        <v>456</v>
      </c>
      <c r="I163" s="102" t="s">
        <v>602</v>
      </c>
      <c r="J163" s="102" t="s">
        <v>457</v>
      </c>
      <c r="K163" s="102" t="s">
        <v>458</v>
      </c>
      <c r="L163" s="102" t="s">
        <v>395</v>
      </c>
      <c r="M163" s="102" t="s">
        <v>396</v>
      </c>
      <c r="N163" s="105">
        <v>1</v>
      </c>
    </row>
    <row r="164" spans="3:14" x14ac:dyDescent="0.35">
      <c r="C164" s="103" t="s">
        <v>603</v>
      </c>
      <c r="D164" s="104" t="s">
        <v>385</v>
      </c>
      <c r="G164" s="102" t="s">
        <v>604</v>
      </c>
      <c r="H164" s="102" t="s">
        <v>605</v>
      </c>
      <c r="I164" s="102" t="s">
        <v>392</v>
      </c>
      <c r="J164" s="102" t="s">
        <v>606</v>
      </c>
      <c r="K164" s="102" t="s">
        <v>607</v>
      </c>
      <c r="L164" s="102" t="s">
        <v>395</v>
      </c>
      <c r="M164" s="102" t="s">
        <v>396</v>
      </c>
      <c r="N164" s="105">
        <v>1</v>
      </c>
    </row>
    <row r="165" spans="3:14" x14ac:dyDescent="0.35">
      <c r="C165" s="103" t="s">
        <v>608</v>
      </c>
      <c r="D165" s="104" t="s">
        <v>385</v>
      </c>
      <c r="G165" s="102" t="s">
        <v>604</v>
      </c>
      <c r="H165" s="102" t="s">
        <v>605</v>
      </c>
      <c r="I165" s="102" t="s">
        <v>398</v>
      </c>
      <c r="J165" s="102" t="s">
        <v>606</v>
      </c>
      <c r="K165" s="102" t="s">
        <v>607</v>
      </c>
      <c r="L165" s="102" t="s">
        <v>395</v>
      </c>
      <c r="M165" s="102" t="s">
        <v>396</v>
      </c>
      <c r="N165" s="105">
        <v>1</v>
      </c>
    </row>
    <row r="166" spans="3:14" x14ac:dyDescent="0.35">
      <c r="C166" s="103" t="s">
        <v>609</v>
      </c>
      <c r="D166" s="104" t="s">
        <v>385</v>
      </c>
      <c r="G166" s="102" t="s">
        <v>604</v>
      </c>
      <c r="H166" s="102" t="s">
        <v>605</v>
      </c>
      <c r="I166" s="102" t="s">
        <v>400</v>
      </c>
      <c r="J166" s="102" t="s">
        <v>606</v>
      </c>
      <c r="K166" s="102" t="s">
        <v>607</v>
      </c>
      <c r="L166" s="102" t="s">
        <v>395</v>
      </c>
      <c r="M166" s="102" t="s">
        <v>396</v>
      </c>
      <c r="N166" s="106">
        <v>0</v>
      </c>
    </row>
    <row r="167" spans="3:14" x14ac:dyDescent="0.35">
      <c r="C167" s="103" t="s">
        <v>610</v>
      </c>
      <c r="D167" s="104" t="s">
        <v>385</v>
      </c>
      <c r="G167" s="102" t="s">
        <v>604</v>
      </c>
      <c r="H167" s="102" t="s">
        <v>605</v>
      </c>
      <c r="I167" s="102" t="s">
        <v>402</v>
      </c>
      <c r="J167" s="102" t="s">
        <v>606</v>
      </c>
      <c r="K167" s="102" t="s">
        <v>607</v>
      </c>
      <c r="L167" s="102" t="s">
        <v>395</v>
      </c>
      <c r="M167" s="102" t="s">
        <v>396</v>
      </c>
      <c r="N167" s="105">
        <v>1</v>
      </c>
    </row>
    <row r="168" spans="3:14" x14ac:dyDescent="0.35">
      <c r="C168" s="103" t="s">
        <v>611</v>
      </c>
      <c r="D168" s="104" t="s">
        <v>385</v>
      </c>
      <c r="G168" s="102" t="s">
        <v>604</v>
      </c>
      <c r="H168" s="102" t="s">
        <v>605</v>
      </c>
      <c r="I168" s="102" t="s">
        <v>403</v>
      </c>
      <c r="J168" s="102" t="s">
        <v>606</v>
      </c>
      <c r="K168" s="102" t="s">
        <v>607</v>
      </c>
      <c r="L168" s="102" t="s">
        <v>395</v>
      </c>
      <c r="M168" s="102" t="s">
        <v>396</v>
      </c>
      <c r="N168" s="105">
        <v>1</v>
      </c>
    </row>
    <row r="169" spans="3:14" x14ac:dyDescent="0.35">
      <c r="C169" s="103" t="s">
        <v>612</v>
      </c>
      <c r="D169" s="104" t="s">
        <v>385</v>
      </c>
      <c r="G169" s="102" t="s">
        <v>604</v>
      </c>
      <c r="H169" s="102" t="s">
        <v>605</v>
      </c>
      <c r="I169" s="102" t="s">
        <v>613</v>
      </c>
      <c r="J169" s="102" t="s">
        <v>606</v>
      </c>
      <c r="K169" s="102" t="s">
        <v>607</v>
      </c>
      <c r="L169" s="102" t="s">
        <v>395</v>
      </c>
      <c r="M169" s="102" t="s">
        <v>396</v>
      </c>
      <c r="N169" s="106">
        <v>0</v>
      </c>
    </row>
    <row r="170" spans="3:14" x14ac:dyDescent="0.35">
      <c r="C170" s="103" t="s">
        <v>614</v>
      </c>
      <c r="D170" s="104" t="s">
        <v>385</v>
      </c>
      <c r="G170" s="102" t="s">
        <v>604</v>
      </c>
      <c r="H170" s="102" t="s">
        <v>605</v>
      </c>
      <c r="I170" s="102" t="s">
        <v>405</v>
      </c>
      <c r="J170" s="102" t="s">
        <v>606</v>
      </c>
      <c r="K170" s="102" t="s">
        <v>607</v>
      </c>
      <c r="L170" s="102" t="s">
        <v>395</v>
      </c>
      <c r="M170" s="102" t="s">
        <v>396</v>
      </c>
      <c r="N170" s="105">
        <v>1</v>
      </c>
    </row>
    <row r="171" spans="3:14" x14ac:dyDescent="0.35">
      <c r="C171" s="103" t="s">
        <v>615</v>
      </c>
      <c r="D171" s="104" t="s">
        <v>385</v>
      </c>
      <c r="G171" s="102" t="s">
        <v>604</v>
      </c>
      <c r="H171" s="102" t="s">
        <v>605</v>
      </c>
      <c r="I171" s="102" t="s">
        <v>407</v>
      </c>
      <c r="J171" s="102" t="s">
        <v>606</v>
      </c>
      <c r="K171" s="102" t="s">
        <v>607</v>
      </c>
      <c r="L171" s="102" t="s">
        <v>395</v>
      </c>
      <c r="M171" s="102" t="s">
        <v>396</v>
      </c>
      <c r="N171" s="105">
        <v>1</v>
      </c>
    </row>
    <row r="172" spans="3:14" x14ac:dyDescent="0.35">
      <c r="C172" s="103" t="s">
        <v>616</v>
      </c>
      <c r="D172" s="104" t="s">
        <v>385</v>
      </c>
      <c r="G172" s="102" t="s">
        <v>604</v>
      </c>
      <c r="H172" s="102" t="s">
        <v>605</v>
      </c>
      <c r="I172" s="102" t="s">
        <v>409</v>
      </c>
      <c r="J172" s="102" t="s">
        <v>606</v>
      </c>
      <c r="K172" s="102" t="s">
        <v>607</v>
      </c>
      <c r="L172" s="102" t="s">
        <v>395</v>
      </c>
      <c r="M172" s="102" t="s">
        <v>396</v>
      </c>
      <c r="N172" s="105">
        <v>1</v>
      </c>
    </row>
    <row r="173" spans="3:14" x14ac:dyDescent="0.35">
      <c r="C173" s="103" t="s">
        <v>617</v>
      </c>
      <c r="D173" s="104" t="s">
        <v>385</v>
      </c>
      <c r="G173" s="102" t="s">
        <v>604</v>
      </c>
      <c r="H173" s="102" t="s">
        <v>605</v>
      </c>
      <c r="I173" s="102" t="s">
        <v>411</v>
      </c>
      <c r="J173" s="102" t="s">
        <v>606</v>
      </c>
      <c r="K173" s="102" t="s">
        <v>607</v>
      </c>
      <c r="L173" s="102" t="s">
        <v>395</v>
      </c>
      <c r="M173" s="102" t="s">
        <v>396</v>
      </c>
      <c r="N173" s="105">
        <v>1</v>
      </c>
    </row>
    <row r="174" spans="3:14" x14ac:dyDescent="0.35">
      <c r="C174" s="103" t="s">
        <v>618</v>
      </c>
      <c r="D174" s="104" t="s">
        <v>385</v>
      </c>
      <c r="G174" s="102" t="s">
        <v>604</v>
      </c>
      <c r="H174" s="102" t="s">
        <v>605</v>
      </c>
      <c r="I174" s="102" t="s">
        <v>413</v>
      </c>
      <c r="J174" s="102" t="s">
        <v>606</v>
      </c>
      <c r="K174" s="102" t="s">
        <v>607</v>
      </c>
      <c r="L174" s="102" t="s">
        <v>395</v>
      </c>
      <c r="M174" s="102" t="s">
        <v>396</v>
      </c>
      <c r="N174" s="105">
        <v>1</v>
      </c>
    </row>
    <row r="175" spans="3:14" x14ac:dyDescent="0.35">
      <c r="C175" s="103" t="s">
        <v>619</v>
      </c>
      <c r="D175" s="104" t="s">
        <v>385</v>
      </c>
      <c r="G175" s="102" t="s">
        <v>604</v>
      </c>
      <c r="H175" s="102" t="s">
        <v>605</v>
      </c>
      <c r="I175" s="102" t="s">
        <v>415</v>
      </c>
      <c r="J175" s="102" t="s">
        <v>606</v>
      </c>
      <c r="K175" s="102" t="s">
        <v>607</v>
      </c>
      <c r="L175" s="102" t="s">
        <v>395</v>
      </c>
      <c r="M175" s="102" t="s">
        <v>396</v>
      </c>
      <c r="N175" s="105">
        <v>1</v>
      </c>
    </row>
    <row r="176" spans="3:14" x14ac:dyDescent="0.35">
      <c r="C176" s="103" t="s">
        <v>620</v>
      </c>
      <c r="D176" s="104" t="s">
        <v>385</v>
      </c>
      <c r="G176" s="102" t="s">
        <v>604</v>
      </c>
      <c r="H176" s="102" t="s">
        <v>605</v>
      </c>
      <c r="I176" s="102" t="s">
        <v>416</v>
      </c>
      <c r="J176" s="102" t="s">
        <v>606</v>
      </c>
      <c r="K176" s="102" t="s">
        <v>607</v>
      </c>
      <c r="L176" s="102" t="s">
        <v>395</v>
      </c>
      <c r="M176" s="102" t="s">
        <v>396</v>
      </c>
      <c r="N176" s="105">
        <v>1</v>
      </c>
    </row>
    <row r="177" spans="3:14" x14ac:dyDescent="0.35">
      <c r="C177" s="103" t="s">
        <v>621</v>
      </c>
      <c r="D177" s="104" t="s">
        <v>385</v>
      </c>
      <c r="G177" s="102" t="s">
        <v>604</v>
      </c>
      <c r="H177" s="102" t="s">
        <v>605</v>
      </c>
      <c r="I177" s="102" t="s">
        <v>418</v>
      </c>
      <c r="J177" s="102" t="s">
        <v>606</v>
      </c>
      <c r="K177" s="102" t="s">
        <v>607</v>
      </c>
      <c r="L177" s="102" t="s">
        <v>395</v>
      </c>
      <c r="M177" s="102" t="s">
        <v>396</v>
      </c>
      <c r="N177" s="105">
        <v>1</v>
      </c>
    </row>
    <row r="178" spans="3:14" x14ac:dyDescent="0.35">
      <c r="C178" s="103" t="s">
        <v>622</v>
      </c>
      <c r="D178" s="104" t="s">
        <v>385</v>
      </c>
      <c r="G178" s="102" t="s">
        <v>604</v>
      </c>
      <c r="H178" s="102" t="s">
        <v>605</v>
      </c>
      <c r="I178" s="102" t="s">
        <v>420</v>
      </c>
      <c r="J178" s="102" t="s">
        <v>606</v>
      </c>
      <c r="K178" s="102" t="s">
        <v>607</v>
      </c>
      <c r="L178" s="102" t="s">
        <v>395</v>
      </c>
      <c r="M178" s="102" t="s">
        <v>396</v>
      </c>
      <c r="N178" s="105">
        <v>1</v>
      </c>
    </row>
    <row r="179" spans="3:14" x14ac:dyDescent="0.35">
      <c r="C179" s="107" t="s">
        <v>623</v>
      </c>
      <c r="D179" s="108" t="s">
        <v>385</v>
      </c>
      <c r="G179" s="102" t="s">
        <v>604</v>
      </c>
      <c r="H179" s="102" t="s">
        <v>605</v>
      </c>
      <c r="I179" s="102" t="s">
        <v>422</v>
      </c>
      <c r="J179" s="102" t="s">
        <v>606</v>
      </c>
      <c r="K179" s="102" t="s">
        <v>607</v>
      </c>
      <c r="L179" s="102" t="s">
        <v>395</v>
      </c>
      <c r="M179" s="102" t="s">
        <v>396</v>
      </c>
      <c r="N179" s="105">
        <v>1</v>
      </c>
    </row>
    <row r="180" spans="3:14" x14ac:dyDescent="0.35">
      <c r="G180" s="102" t="s">
        <v>604</v>
      </c>
      <c r="H180" s="102" t="s">
        <v>605</v>
      </c>
      <c r="I180" s="102" t="s">
        <v>424</v>
      </c>
      <c r="J180" s="102" t="s">
        <v>606</v>
      </c>
      <c r="K180" s="102" t="s">
        <v>607</v>
      </c>
      <c r="L180" s="102" t="s">
        <v>395</v>
      </c>
      <c r="M180" s="102" t="s">
        <v>396</v>
      </c>
      <c r="N180" s="106">
        <v>0</v>
      </c>
    </row>
    <row r="181" spans="3:14" x14ac:dyDescent="0.35">
      <c r="G181" s="102" t="s">
        <v>604</v>
      </c>
      <c r="H181" s="102" t="s">
        <v>605</v>
      </c>
      <c r="I181" s="102" t="s">
        <v>624</v>
      </c>
      <c r="J181" s="102" t="s">
        <v>606</v>
      </c>
      <c r="K181" s="102" t="s">
        <v>607</v>
      </c>
      <c r="L181" s="102" t="s">
        <v>395</v>
      </c>
      <c r="M181" s="102" t="s">
        <v>396</v>
      </c>
      <c r="N181" s="106">
        <v>0</v>
      </c>
    </row>
    <row r="182" spans="3:14" x14ac:dyDescent="0.35">
      <c r="G182" s="102" t="s">
        <v>604</v>
      </c>
      <c r="H182" s="102" t="s">
        <v>605</v>
      </c>
      <c r="I182" s="102" t="s">
        <v>426</v>
      </c>
      <c r="J182" s="102" t="s">
        <v>606</v>
      </c>
      <c r="K182" s="102" t="s">
        <v>607</v>
      </c>
      <c r="L182" s="102" t="s">
        <v>395</v>
      </c>
      <c r="M182" s="102" t="s">
        <v>396</v>
      </c>
      <c r="N182" s="105">
        <v>1</v>
      </c>
    </row>
    <row r="183" spans="3:14" x14ac:dyDescent="0.35">
      <c r="G183" s="102" t="s">
        <v>604</v>
      </c>
      <c r="H183" s="102" t="s">
        <v>605</v>
      </c>
      <c r="I183" s="102" t="s">
        <v>428</v>
      </c>
      <c r="J183" s="102" t="s">
        <v>606</v>
      </c>
      <c r="K183" s="102" t="s">
        <v>607</v>
      </c>
      <c r="L183" s="102" t="s">
        <v>395</v>
      </c>
      <c r="M183" s="102" t="s">
        <v>396</v>
      </c>
      <c r="N183" s="105">
        <v>1</v>
      </c>
    </row>
    <row r="184" spans="3:14" x14ac:dyDescent="0.35">
      <c r="G184" s="102" t="s">
        <v>604</v>
      </c>
      <c r="H184" s="102" t="s">
        <v>605</v>
      </c>
      <c r="I184" s="102" t="s">
        <v>430</v>
      </c>
      <c r="J184" s="102" t="s">
        <v>606</v>
      </c>
      <c r="K184" s="102" t="s">
        <v>607</v>
      </c>
      <c r="L184" s="102" t="s">
        <v>395</v>
      </c>
      <c r="M184" s="102" t="s">
        <v>396</v>
      </c>
      <c r="N184" s="105">
        <v>1</v>
      </c>
    </row>
    <row r="185" spans="3:14" x14ac:dyDescent="0.35">
      <c r="G185" s="102" t="s">
        <v>604</v>
      </c>
      <c r="H185" s="102" t="s">
        <v>605</v>
      </c>
      <c r="I185" s="102" t="s">
        <v>432</v>
      </c>
      <c r="J185" s="102" t="s">
        <v>606</v>
      </c>
      <c r="K185" s="102" t="s">
        <v>607</v>
      </c>
      <c r="L185" s="102" t="s">
        <v>395</v>
      </c>
      <c r="M185" s="102" t="s">
        <v>396</v>
      </c>
      <c r="N185" s="105">
        <v>1</v>
      </c>
    </row>
    <row r="186" spans="3:14" x14ac:dyDescent="0.35">
      <c r="G186" s="102" t="s">
        <v>604</v>
      </c>
      <c r="H186" s="102" t="s">
        <v>605</v>
      </c>
      <c r="I186" s="102" t="s">
        <v>434</v>
      </c>
      <c r="J186" s="102" t="s">
        <v>606</v>
      </c>
      <c r="K186" s="102" t="s">
        <v>607</v>
      </c>
      <c r="L186" s="102" t="s">
        <v>395</v>
      </c>
      <c r="M186" s="102" t="s">
        <v>396</v>
      </c>
      <c r="N186" s="105">
        <v>1</v>
      </c>
    </row>
    <row r="187" spans="3:14" x14ac:dyDescent="0.35">
      <c r="G187" s="102" t="s">
        <v>604</v>
      </c>
      <c r="H187" s="102" t="s">
        <v>605</v>
      </c>
      <c r="I187" s="102" t="s">
        <v>436</v>
      </c>
      <c r="J187" s="102" t="s">
        <v>606</v>
      </c>
      <c r="K187" s="102" t="s">
        <v>607</v>
      </c>
      <c r="L187" s="102" t="s">
        <v>395</v>
      </c>
      <c r="M187" s="102" t="s">
        <v>396</v>
      </c>
      <c r="N187" s="105">
        <v>1</v>
      </c>
    </row>
    <row r="188" spans="3:14" x14ac:dyDescent="0.35">
      <c r="G188" s="102" t="s">
        <v>604</v>
      </c>
      <c r="H188" s="102" t="s">
        <v>605</v>
      </c>
      <c r="I188" s="102" t="s">
        <v>438</v>
      </c>
      <c r="J188" s="102" t="s">
        <v>606</v>
      </c>
      <c r="K188" s="102" t="s">
        <v>607</v>
      </c>
      <c r="L188" s="102" t="s">
        <v>395</v>
      </c>
      <c r="M188" s="102" t="s">
        <v>396</v>
      </c>
      <c r="N188" s="105">
        <v>1</v>
      </c>
    </row>
    <row r="189" spans="3:14" x14ac:dyDescent="0.35">
      <c r="G189" s="102" t="s">
        <v>604</v>
      </c>
      <c r="H189" s="102" t="s">
        <v>605</v>
      </c>
      <c r="I189" s="102" t="s">
        <v>440</v>
      </c>
      <c r="J189" s="102" t="s">
        <v>606</v>
      </c>
      <c r="K189" s="102" t="s">
        <v>607</v>
      </c>
      <c r="L189" s="102" t="s">
        <v>395</v>
      </c>
      <c r="M189" s="102" t="s">
        <v>396</v>
      </c>
      <c r="N189" s="105">
        <v>1</v>
      </c>
    </row>
    <row r="190" spans="3:14" x14ac:dyDescent="0.35">
      <c r="G190" s="102" t="s">
        <v>604</v>
      </c>
      <c r="H190" s="102" t="s">
        <v>605</v>
      </c>
      <c r="I190" s="102" t="s">
        <v>442</v>
      </c>
      <c r="J190" s="102" t="s">
        <v>606</v>
      </c>
      <c r="K190" s="102" t="s">
        <v>607</v>
      </c>
      <c r="L190" s="102" t="s">
        <v>395</v>
      </c>
      <c r="M190" s="102" t="s">
        <v>396</v>
      </c>
      <c r="N190" s="105">
        <v>1</v>
      </c>
    </row>
    <row r="191" spans="3:14" x14ac:dyDescent="0.35">
      <c r="G191" s="102" t="s">
        <v>604</v>
      </c>
      <c r="H191" s="102" t="s">
        <v>605</v>
      </c>
      <c r="I191" s="102" t="s">
        <v>443</v>
      </c>
      <c r="J191" s="102" t="s">
        <v>606</v>
      </c>
      <c r="K191" s="102" t="s">
        <v>607</v>
      </c>
      <c r="L191" s="102" t="s">
        <v>395</v>
      </c>
      <c r="M191" s="102" t="s">
        <v>396</v>
      </c>
      <c r="N191" s="105">
        <v>1</v>
      </c>
    </row>
    <row r="192" spans="3:14" x14ac:dyDescent="0.35">
      <c r="G192" s="102" t="s">
        <v>604</v>
      </c>
      <c r="H192" s="102" t="s">
        <v>605</v>
      </c>
      <c r="I192" s="102" t="s">
        <v>445</v>
      </c>
      <c r="J192" s="102" t="s">
        <v>606</v>
      </c>
      <c r="K192" s="102" t="s">
        <v>607</v>
      </c>
      <c r="L192" s="102" t="s">
        <v>395</v>
      </c>
      <c r="M192" s="102" t="s">
        <v>396</v>
      </c>
      <c r="N192" s="105">
        <v>1</v>
      </c>
    </row>
    <row r="193" spans="7:14" x14ac:dyDescent="0.35">
      <c r="G193" s="102" t="s">
        <v>604</v>
      </c>
      <c r="H193" s="102" t="s">
        <v>605</v>
      </c>
      <c r="I193" s="102" t="s">
        <v>447</v>
      </c>
      <c r="J193" s="102" t="s">
        <v>606</v>
      </c>
      <c r="K193" s="102" t="s">
        <v>607</v>
      </c>
      <c r="L193" s="102" t="s">
        <v>395</v>
      </c>
      <c r="M193" s="102" t="s">
        <v>396</v>
      </c>
      <c r="N193" s="105">
        <v>1</v>
      </c>
    </row>
    <row r="194" spans="7:14" x14ac:dyDescent="0.35">
      <c r="G194" s="102" t="s">
        <v>604</v>
      </c>
      <c r="H194" s="102" t="s">
        <v>605</v>
      </c>
      <c r="I194" s="102" t="s">
        <v>449</v>
      </c>
      <c r="J194" s="102" t="s">
        <v>606</v>
      </c>
      <c r="K194" s="102" t="s">
        <v>607</v>
      </c>
      <c r="L194" s="102" t="s">
        <v>395</v>
      </c>
      <c r="M194" s="102" t="s">
        <v>396</v>
      </c>
      <c r="N194" s="106">
        <v>0</v>
      </c>
    </row>
    <row r="195" spans="7:14" x14ac:dyDescent="0.35">
      <c r="G195" s="102" t="s">
        <v>604</v>
      </c>
      <c r="H195" s="102" t="s">
        <v>605</v>
      </c>
      <c r="I195" s="102" t="s">
        <v>453</v>
      </c>
      <c r="J195" s="102" t="s">
        <v>606</v>
      </c>
      <c r="K195" s="102" t="s">
        <v>607</v>
      </c>
      <c r="L195" s="102" t="s">
        <v>395</v>
      </c>
      <c r="M195" s="102" t="s">
        <v>396</v>
      </c>
      <c r="N195" s="105">
        <v>1</v>
      </c>
    </row>
    <row r="196" spans="7:14" x14ac:dyDescent="0.35">
      <c r="G196" s="102" t="s">
        <v>604</v>
      </c>
      <c r="H196" s="102" t="s">
        <v>605</v>
      </c>
      <c r="I196" s="102" t="s">
        <v>489</v>
      </c>
      <c r="J196" s="102" t="s">
        <v>606</v>
      </c>
      <c r="K196" s="102" t="s">
        <v>607</v>
      </c>
      <c r="L196" s="102" t="s">
        <v>395</v>
      </c>
      <c r="M196" s="102" t="s">
        <v>396</v>
      </c>
      <c r="N196" s="105">
        <v>1</v>
      </c>
    </row>
    <row r="197" spans="7:14" x14ac:dyDescent="0.35">
      <c r="G197" s="102" t="s">
        <v>604</v>
      </c>
      <c r="H197" s="102" t="s">
        <v>605</v>
      </c>
      <c r="I197" s="102" t="s">
        <v>491</v>
      </c>
      <c r="J197" s="102" t="s">
        <v>606</v>
      </c>
      <c r="K197" s="102" t="s">
        <v>607</v>
      </c>
      <c r="L197" s="102" t="s">
        <v>395</v>
      </c>
      <c r="M197" s="102" t="s">
        <v>396</v>
      </c>
      <c r="N197" s="105">
        <v>1</v>
      </c>
    </row>
    <row r="198" spans="7:14" x14ac:dyDescent="0.35">
      <c r="G198" s="102" t="s">
        <v>604</v>
      </c>
      <c r="H198" s="102" t="s">
        <v>605</v>
      </c>
      <c r="I198" s="102" t="s">
        <v>493</v>
      </c>
      <c r="J198" s="102" t="s">
        <v>606</v>
      </c>
      <c r="K198" s="102" t="s">
        <v>607</v>
      </c>
      <c r="L198" s="102" t="s">
        <v>395</v>
      </c>
      <c r="M198" s="102" t="s">
        <v>396</v>
      </c>
      <c r="N198" s="105">
        <v>1</v>
      </c>
    </row>
    <row r="199" spans="7:14" x14ac:dyDescent="0.35">
      <c r="G199" s="102" t="s">
        <v>604</v>
      </c>
      <c r="H199" s="102" t="s">
        <v>605</v>
      </c>
      <c r="I199" s="102" t="s">
        <v>495</v>
      </c>
      <c r="J199" s="102" t="s">
        <v>606</v>
      </c>
      <c r="K199" s="102" t="s">
        <v>607</v>
      </c>
      <c r="L199" s="102" t="s">
        <v>395</v>
      </c>
      <c r="M199" s="102" t="s">
        <v>396</v>
      </c>
      <c r="N199" s="105">
        <v>1</v>
      </c>
    </row>
    <row r="200" spans="7:14" x14ac:dyDescent="0.35">
      <c r="G200" s="102" t="s">
        <v>604</v>
      </c>
      <c r="H200" s="102" t="s">
        <v>605</v>
      </c>
      <c r="I200" s="102" t="s">
        <v>497</v>
      </c>
      <c r="J200" s="102" t="s">
        <v>606</v>
      </c>
      <c r="K200" s="102" t="s">
        <v>607</v>
      </c>
      <c r="L200" s="102" t="s">
        <v>395</v>
      </c>
      <c r="M200" s="102" t="s">
        <v>396</v>
      </c>
      <c r="N200" s="105">
        <v>1</v>
      </c>
    </row>
    <row r="201" spans="7:14" x14ac:dyDescent="0.35">
      <c r="G201" s="102" t="s">
        <v>604</v>
      </c>
      <c r="H201" s="102" t="s">
        <v>605</v>
      </c>
      <c r="I201" s="102" t="s">
        <v>499</v>
      </c>
      <c r="J201" s="102" t="s">
        <v>606</v>
      </c>
      <c r="K201" s="102" t="s">
        <v>607</v>
      </c>
      <c r="L201" s="102" t="s">
        <v>395</v>
      </c>
      <c r="M201" s="102" t="s">
        <v>396</v>
      </c>
      <c r="N201" s="105">
        <v>1</v>
      </c>
    </row>
    <row r="202" spans="7:14" x14ac:dyDescent="0.35">
      <c r="G202" s="102" t="s">
        <v>604</v>
      </c>
      <c r="H202" s="102" t="s">
        <v>605</v>
      </c>
      <c r="I202" s="102" t="s">
        <v>501</v>
      </c>
      <c r="J202" s="102" t="s">
        <v>606</v>
      </c>
      <c r="K202" s="102" t="s">
        <v>607</v>
      </c>
      <c r="L202" s="102" t="s">
        <v>395</v>
      </c>
      <c r="M202" s="102" t="s">
        <v>396</v>
      </c>
      <c r="N202" s="105">
        <v>1</v>
      </c>
    </row>
    <row r="203" spans="7:14" x14ac:dyDescent="0.35">
      <c r="G203" s="102" t="s">
        <v>604</v>
      </c>
      <c r="H203" s="102" t="s">
        <v>605</v>
      </c>
      <c r="I203" s="102" t="s">
        <v>503</v>
      </c>
      <c r="J203" s="102" t="s">
        <v>606</v>
      </c>
      <c r="K203" s="102" t="s">
        <v>607</v>
      </c>
      <c r="L203" s="102" t="s">
        <v>395</v>
      </c>
      <c r="M203" s="102" t="s">
        <v>396</v>
      </c>
      <c r="N203" s="105">
        <v>1</v>
      </c>
    </row>
    <row r="204" spans="7:14" x14ac:dyDescent="0.35">
      <c r="G204" s="102" t="s">
        <v>604</v>
      </c>
      <c r="H204" s="102" t="s">
        <v>605</v>
      </c>
      <c r="I204" s="102" t="s">
        <v>505</v>
      </c>
      <c r="J204" s="102" t="s">
        <v>606</v>
      </c>
      <c r="K204" s="102" t="s">
        <v>607</v>
      </c>
      <c r="L204" s="102" t="s">
        <v>395</v>
      </c>
      <c r="M204" s="102" t="s">
        <v>396</v>
      </c>
      <c r="N204" s="105">
        <v>1</v>
      </c>
    </row>
    <row r="205" spans="7:14" x14ac:dyDescent="0.35">
      <c r="G205" s="102" t="s">
        <v>604</v>
      </c>
      <c r="H205" s="102" t="s">
        <v>605</v>
      </c>
      <c r="I205" s="102" t="s">
        <v>507</v>
      </c>
      <c r="J205" s="102" t="s">
        <v>606</v>
      </c>
      <c r="K205" s="102" t="s">
        <v>607</v>
      </c>
      <c r="L205" s="102" t="s">
        <v>395</v>
      </c>
      <c r="M205" s="102" t="s">
        <v>396</v>
      </c>
      <c r="N205" s="105">
        <v>1</v>
      </c>
    </row>
    <row r="206" spans="7:14" x14ac:dyDescent="0.35">
      <c r="G206" s="102" t="s">
        <v>604</v>
      </c>
      <c r="H206" s="102" t="s">
        <v>605</v>
      </c>
      <c r="I206" s="102" t="s">
        <v>509</v>
      </c>
      <c r="J206" s="102" t="s">
        <v>606</v>
      </c>
      <c r="K206" s="102" t="s">
        <v>607</v>
      </c>
      <c r="L206" s="102" t="s">
        <v>395</v>
      </c>
      <c r="M206" s="102" t="s">
        <v>396</v>
      </c>
      <c r="N206" s="105">
        <v>1</v>
      </c>
    </row>
    <row r="207" spans="7:14" x14ac:dyDescent="0.35">
      <c r="G207" s="102" t="s">
        <v>604</v>
      </c>
      <c r="H207" s="102" t="s">
        <v>605</v>
      </c>
      <c r="I207" s="102" t="s">
        <v>511</v>
      </c>
      <c r="J207" s="102" t="s">
        <v>606</v>
      </c>
      <c r="K207" s="102" t="s">
        <v>607</v>
      </c>
      <c r="L207" s="102" t="s">
        <v>395</v>
      </c>
      <c r="M207" s="102" t="s">
        <v>396</v>
      </c>
      <c r="N207" s="106">
        <v>0</v>
      </c>
    </row>
    <row r="208" spans="7:14" x14ac:dyDescent="0.35">
      <c r="G208" s="102" t="s">
        <v>604</v>
      </c>
      <c r="H208" s="102" t="s">
        <v>605</v>
      </c>
      <c r="I208" s="102" t="s">
        <v>513</v>
      </c>
      <c r="J208" s="102" t="s">
        <v>606</v>
      </c>
      <c r="K208" s="102" t="s">
        <v>607</v>
      </c>
      <c r="L208" s="102" t="s">
        <v>395</v>
      </c>
      <c r="M208" s="102" t="s">
        <v>396</v>
      </c>
      <c r="N208" s="105">
        <v>1</v>
      </c>
    </row>
    <row r="209" spans="7:14" x14ac:dyDescent="0.35">
      <c r="G209" s="102" t="s">
        <v>604</v>
      </c>
      <c r="H209" s="102" t="s">
        <v>605</v>
      </c>
      <c r="I209" s="102" t="s">
        <v>515</v>
      </c>
      <c r="J209" s="102" t="s">
        <v>606</v>
      </c>
      <c r="K209" s="102" t="s">
        <v>607</v>
      </c>
      <c r="L209" s="102" t="s">
        <v>395</v>
      </c>
      <c r="M209" s="102" t="s">
        <v>396</v>
      </c>
      <c r="N209" s="105">
        <v>1</v>
      </c>
    </row>
    <row r="210" spans="7:14" x14ac:dyDescent="0.35">
      <c r="G210" s="102" t="s">
        <v>604</v>
      </c>
      <c r="H210" s="102" t="s">
        <v>605</v>
      </c>
      <c r="I210" s="102" t="s">
        <v>517</v>
      </c>
      <c r="J210" s="102" t="s">
        <v>606</v>
      </c>
      <c r="K210" s="102" t="s">
        <v>607</v>
      </c>
      <c r="L210" s="102" t="s">
        <v>395</v>
      </c>
      <c r="M210" s="102" t="s">
        <v>396</v>
      </c>
      <c r="N210" s="105">
        <v>1</v>
      </c>
    </row>
    <row r="211" spans="7:14" x14ac:dyDescent="0.35">
      <c r="G211" s="102" t="s">
        <v>604</v>
      </c>
      <c r="H211" s="102" t="s">
        <v>605</v>
      </c>
      <c r="I211" s="102" t="s">
        <v>625</v>
      </c>
      <c r="J211" s="102" t="s">
        <v>606</v>
      </c>
      <c r="K211" s="102" t="s">
        <v>607</v>
      </c>
      <c r="L211" s="102" t="s">
        <v>395</v>
      </c>
      <c r="M211" s="102" t="s">
        <v>396</v>
      </c>
      <c r="N211" s="106">
        <v>0</v>
      </c>
    </row>
    <row r="212" spans="7:14" x14ac:dyDescent="0.35">
      <c r="G212" s="102" t="s">
        <v>604</v>
      </c>
      <c r="H212" s="102" t="s">
        <v>605</v>
      </c>
      <c r="I212" s="102" t="s">
        <v>519</v>
      </c>
      <c r="J212" s="102" t="s">
        <v>606</v>
      </c>
      <c r="K212" s="102" t="s">
        <v>607</v>
      </c>
      <c r="L212" s="102" t="s">
        <v>395</v>
      </c>
      <c r="M212" s="102" t="s">
        <v>396</v>
      </c>
      <c r="N212" s="105">
        <v>1</v>
      </c>
    </row>
    <row r="213" spans="7:14" x14ac:dyDescent="0.35">
      <c r="G213" s="102" t="s">
        <v>604</v>
      </c>
      <c r="H213" s="102" t="s">
        <v>605</v>
      </c>
      <c r="I213" s="102" t="s">
        <v>521</v>
      </c>
      <c r="J213" s="102" t="s">
        <v>606</v>
      </c>
      <c r="K213" s="102" t="s">
        <v>607</v>
      </c>
      <c r="L213" s="102" t="s">
        <v>395</v>
      </c>
      <c r="M213" s="102" t="s">
        <v>396</v>
      </c>
      <c r="N213" s="105">
        <v>1</v>
      </c>
    </row>
    <row r="214" spans="7:14" x14ac:dyDescent="0.35">
      <c r="G214" s="102" t="s">
        <v>626</v>
      </c>
      <c r="H214" s="102" t="s">
        <v>627</v>
      </c>
      <c r="I214" s="102" t="s">
        <v>392</v>
      </c>
      <c r="J214" s="102" t="s">
        <v>628</v>
      </c>
      <c r="K214" s="102" t="s">
        <v>629</v>
      </c>
      <c r="L214" s="102" t="s">
        <v>630</v>
      </c>
      <c r="M214" s="102" t="s">
        <v>631</v>
      </c>
      <c r="N214" s="105">
        <v>1</v>
      </c>
    </row>
    <row r="215" spans="7:14" x14ac:dyDescent="0.35">
      <c r="G215" s="102" t="s">
        <v>626</v>
      </c>
      <c r="H215" s="102" t="s">
        <v>627</v>
      </c>
      <c r="I215" s="102" t="s">
        <v>398</v>
      </c>
      <c r="J215" s="102" t="s">
        <v>628</v>
      </c>
      <c r="K215" s="102" t="s">
        <v>629</v>
      </c>
      <c r="L215" s="102" t="s">
        <v>630</v>
      </c>
      <c r="M215" s="102" t="s">
        <v>631</v>
      </c>
      <c r="N215" s="105">
        <v>1</v>
      </c>
    </row>
    <row r="216" spans="7:14" x14ac:dyDescent="0.35">
      <c r="G216" s="102" t="s">
        <v>626</v>
      </c>
      <c r="H216" s="102" t="s">
        <v>627</v>
      </c>
      <c r="I216" s="102" t="s">
        <v>400</v>
      </c>
      <c r="J216" s="102" t="s">
        <v>628</v>
      </c>
      <c r="K216" s="102" t="s">
        <v>629</v>
      </c>
      <c r="L216" s="102" t="s">
        <v>630</v>
      </c>
      <c r="M216" s="102" t="s">
        <v>631</v>
      </c>
      <c r="N216" s="106">
        <v>0</v>
      </c>
    </row>
    <row r="217" spans="7:14" x14ac:dyDescent="0.35">
      <c r="G217" s="102" t="s">
        <v>626</v>
      </c>
      <c r="H217" s="102" t="s">
        <v>627</v>
      </c>
      <c r="I217" s="102" t="s">
        <v>402</v>
      </c>
      <c r="J217" s="102" t="s">
        <v>628</v>
      </c>
      <c r="K217" s="102" t="s">
        <v>629</v>
      </c>
      <c r="L217" s="102" t="s">
        <v>630</v>
      </c>
      <c r="M217" s="102" t="s">
        <v>631</v>
      </c>
      <c r="N217" s="105">
        <v>1</v>
      </c>
    </row>
    <row r="218" spans="7:14" x14ac:dyDescent="0.35">
      <c r="G218" s="102" t="s">
        <v>626</v>
      </c>
      <c r="H218" s="102" t="s">
        <v>627</v>
      </c>
      <c r="I218" s="102" t="s">
        <v>403</v>
      </c>
      <c r="J218" s="102" t="s">
        <v>628</v>
      </c>
      <c r="K218" s="102" t="s">
        <v>629</v>
      </c>
      <c r="L218" s="102" t="s">
        <v>630</v>
      </c>
      <c r="M218" s="102" t="s">
        <v>631</v>
      </c>
      <c r="N218" s="105">
        <v>1</v>
      </c>
    </row>
    <row r="219" spans="7:14" x14ac:dyDescent="0.35">
      <c r="G219" s="102" t="s">
        <v>626</v>
      </c>
      <c r="H219" s="102" t="s">
        <v>627</v>
      </c>
      <c r="I219" s="102" t="s">
        <v>405</v>
      </c>
      <c r="J219" s="102" t="s">
        <v>628</v>
      </c>
      <c r="K219" s="102" t="s">
        <v>629</v>
      </c>
      <c r="L219" s="102" t="s">
        <v>630</v>
      </c>
      <c r="M219" s="102" t="s">
        <v>631</v>
      </c>
      <c r="N219" s="105">
        <v>1</v>
      </c>
    </row>
    <row r="220" spans="7:14" x14ac:dyDescent="0.35">
      <c r="G220" s="102" t="s">
        <v>626</v>
      </c>
      <c r="H220" s="102" t="s">
        <v>627</v>
      </c>
      <c r="I220" s="102" t="s">
        <v>407</v>
      </c>
      <c r="J220" s="102" t="s">
        <v>628</v>
      </c>
      <c r="K220" s="102" t="s">
        <v>629</v>
      </c>
      <c r="L220" s="102" t="s">
        <v>630</v>
      </c>
      <c r="M220" s="102" t="s">
        <v>631</v>
      </c>
      <c r="N220" s="105">
        <v>1</v>
      </c>
    </row>
    <row r="221" spans="7:14" x14ac:dyDescent="0.35">
      <c r="G221" s="102" t="s">
        <v>626</v>
      </c>
      <c r="H221" s="102" t="s">
        <v>627</v>
      </c>
      <c r="I221" s="102" t="s">
        <v>409</v>
      </c>
      <c r="J221" s="102" t="s">
        <v>628</v>
      </c>
      <c r="K221" s="102" t="s">
        <v>629</v>
      </c>
      <c r="L221" s="102" t="s">
        <v>630</v>
      </c>
      <c r="M221" s="102" t="s">
        <v>631</v>
      </c>
      <c r="N221" s="105">
        <v>1</v>
      </c>
    </row>
    <row r="222" spans="7:14" x14ac:dyDescent="0.35">
      <c r="G222" s="102" t="s">
        <v>626</v>
      </c>
      <c r="H222" s="102" t="s">
        <v>627</v>
      </c>
      <c r="I222" s="102" t="s">
        <v>632</v>
      </c>
      <c r="J222" s="102" t="s">
        <v>628</v>
      </c>
      <c r="K222" s="102" t="s">
        <v>629</v>
      </c>
      <c r="L222" s="102" t="s">
        <v>630</v>
      </c>
      <c r="M222" s="102" t="s">
        <v>631</v>
      </c>
      <c r="N222" s="106">
        <v>0</v>
      </c>
    </row>
    <row r="223" spans="7:14" x14ac:dyDescent="0.35">
      <c r="G223" s="102" t="s">
        <v>626</v>
      </c>
      <c r="H223" s="102" t="s">
        <v>627</v>
      </c>
      <c r="I223" s="102" t="s">
        <v>411</v>
      </c>
      <c r="J223" s="102" t="s">
        <v>628</v>
      </c>
      <c r="K223" s="102" t="s">
        <v>629</v>
      </c>
      <c r="L223" s="102" t="s">
        <v>630</v>
      </c>
      <c r="M223" s="102" t="s">
        <v>631</v>
      </c>
      <c r="N223" s="105">
        <v>1</v>
      </c>
    </row>
    <row r="224" spans="7:14" x14ac:dyDescent="0.35">
      <c r="G224" s="102" t="s">
        <v>626</v>
      </c>
      <c r="H224" s="102" t="s">
        <v>627</v>
      </c>
      <c r="I224" s="102" t="s">
        <v>413</v>
      </c>
      <c r="J224" s="102" t="s">
        <v>628</v>
      </c>
      <c r="K224" s="102" t="s">
        <v>629</v>
      </c>
      <c r="L224" s="102" t="s">
        <v>630</v>
      </c>
      <c r="M224" s="102" t="s">
        <v>631</v>
      </c>
      <c r="N224" s="105">
        <v>1</v>
      </c>
    </row>
    <row r="225" spans="7:14" x14ac:dyDescent="0.35">
      <c r="G225" s="102" t="s">
        <v>626</v>
      </c>
      <c r="H225" s="102" t="s">
        <v>627</v>
      </c>
      <c r="I225" s="102" t="s">
        <v>415</v>
      </c>
      <c r="J225" s="102" t="s">
        <v>628</v>
      </c>
      <c r="K225" s="102" t="s">
        <v>629</v>
      </c>
      <c r="L225" s="102" t="s">
        <v>630</v>
      </c>
      <c r="M225" s="102" t="s">
        <v>631</v>
      </c>
      <c r="N225" s="105">
        <v>1</v>
      </c>
    </row>
    <row r="226" spans="7:14" x14ac:dyDescent="0.35">
      <c r="G226" s="102" t="s">
        <v>626</v>
      </c>
      <c r="H226" s="102" t="s">
        <v>627</v>
      </c>
      <c r="I226" s="102" t="s">
        <v>416</v>
      </c>
      <c r="J226" s="102" t="s">
        <v>628</v>
      </c>
      <c r="K226" s="102" t="s">
        <v>629</v>
      </c>
      <c r="L226" s="102" t="s">
        <v>630</v>
      </c>
      <c r="M226" s="102" t="s">
        <v>631</v>
      </c>
      <c r="N226" s="105">
        <v>1</v>
      </c>
    </row>
    <row r="227" spans="7:14" x14ac:dyDescent="0.35">
      <c r="G227" s="102" t="s">
        <v>626</v>
      </c>
      <c r="H227" s="102" t="s">
        <v>627</v>
      </c>
      <c r="I227" s="102" t="s">
        <v>418</v>
      </c>
      <c r="J227" s="102" t="s">
        <v>628</v>
      </c>
      <c r="K227" s="102" t="s">
        <v>629</v>
      </c>
      <c r="L227" s="102" t="s">
        <v>630</v>
      </c>
      <c r="M227" s="102" t="s">
        <v>631</v>
      </c>
      <c r="N227" s="105">
        <v>1</v>
      </c>
    </row>
    <row r="228" spans="7:14" x14ac:dyDescent="0.35">
      <c r="G228" s="102" t="s">
        <v>626</v>
      </c>
      <c r="H228" s="102" t="s">
        <v>627</v>
      </c>
      <c r="I228" s="102" t="s">
        <v>420</v>
      </c>
      <c r="J228" s="102" t="s">
        <v>628</v>
      </c>
      <c r="K228" s="102" t="s">
        <v>629</v>
      </c>
      <c r="L228" s="102" t="s">
        <v>630</v>
      </c>
      <c r="M228" s="102" t="s">
        <v>631</v>
      </c>
      <c r="N228" s="105">
        <v>1</v>
      </c>
    </row>
    <row r="229" spans="7:14" x14ac:dyDescent="0.35">
      <c r="G229" s="102" t="s">
        <v>626</v>
      </c>
      <c r="H229" s="102" t="s">
        <v>627</v>
      </c>
      <c r="I229" s="102" t="s">
        <v>422</v>
      </c>
      <c r="J229" s="102" t="s">
        <v>628</v>
      </c>
      <c r="K229" s="102" t="s">
        <v>629</v>
      </c>
      <c r="L229" s="102" t="s">
        <v>630</v>
      </c>
      <c r="M229" s="102" t="s">
        <v>631</v>
      </c>
      <c r="N229" s="105">
        <v>1</v>
      </c>
    </row>
    <row r="230" spans="7:14" x14ac:dyDescent="0.35">
      <c r="G230" s="102" t="s">
        <v>626</v>
      </c>
      <c r="H230" s="102" t="s">
        <v>627</v>
      </c>
      <c r="I230" s="102" t="s">
        <v>424</v>
      </c>
      <c r="J230" s="102" t="s">
        <v>628</v>
      </c>
      <c r="K230" s="102" t="s">
        <v>629</v>
      </c>
      <c r="L230" s="102" t="s">
        <v>630</v>
      </c>
      <c r="M230" s="102" t="s">
        <v>631</v>
      </c>
      <c r="N230" s="106">
        <v>0</v>
      </c>
    </row>
    <row r="231" spans="7:14" x14ac:dyDescent="0.35">
      <c r="G231" s="102" t="s">
        <v>626</v>
      </c>
      <c r="H231" s="102" t="s">
        <v>627</v>
      </c>
      <c r="I231" s="102" t="s">
        <v>426</v>
      </c>
      <c r="J231" s="102" t="s">
        <v>628</v>
      </c>
      <c r="K231" s="102" t="s">
        <v>629</v>
      </c>
      <c r="L231" s="102" t="s">
        <v>630</v>
      </c>
      <c r="M231" s="102" t="s">
        <v>631</v>
      </c>
      <c r="N231" s="105">
        <v>1</v>
      </c>
    </row>
    <row r="232" spans="7:14" x14ac:dyDescent="0.35">
      <c r="G232" s="102" t="s">
        <v>626</v>
      </c>
      <c r="H232" s="102" t="s">
        <v>627</v>
      </c>
      <c r="I232" s="102" t="s">
        <v>428</v>
      </c>
      <c r="J232" s="102" t="s">
        <v>628</v>
      </c>
      <c r="K232" s="102" t="s">
        <v>629</v>
      </c>
      <c r="L232" s="102" t="s">
        <v>630</v>
      </c>
      <c r="M232" s="102" t="s">
        <v>631</v>
      </c>
      <c r="N232" s="105">
        <v>1</v>
      </c>
    </row>
    <row r="233" spans="7:14" x14ac:dyDescent="0.35">
      <c r="G233" s="102" t="s">
        <v>626</v>
      </c>
      <c r="H233" s="102" t="s">
        <v>627</v>
      </c>
      <c r="I233" s="102" t="s">
        <v>430</v>
      </c>
      <c r="J233" s="102" t="s">
        <v>628</v>
      </c>
      <c r="K233" s="102" t="s">
        <v>629</v>
      </c>
      <c r="L233" s="102" t="s">
        <v>630</v>
      </c>
      <c r="M233" s="102" t="s">
        <v>631</v>
      </c>
      <c r="N233" s="105">
        <v>1</v>
      </c>
    </row>
    <row r="234" spans="7:14" x14ac:dyDescent="0.35">
      <c r="G234" s="102" t="s">
        <v>626</v>
      </c>
      <c r="H234" s="102" t="s">
        <v>627</v>
      </c>
      <c r="I234" s="102" t="s">
        <v>432</v>
      </c>
      <c r="J234" s="102" t="s">
        <v>628</v>
      </c>
      <c r="K234" s="102" t="s">
        <v>629</v>
      </c>
      <c r="L234" s="102" t="s">
        <v>630</v>
      </c>
      <c r="M234" s="102" t="s">
        <v>631</v>
      </c>
      <c r="N234" s="105">
        <v>1</v>
      </c>
    </row>
    <row r="235" spans="7:14" x14ac:dyDescent="0.35">
      <c r="G235" s="102" t="s">
        <v>626</v>
      </c>
      <c r="H235" s="102" t="s">
        <v>627</v>
      </c>
      <c r="I235" s="102" t="s">
        <v>434</v>
      </c>
      <c r="J235" s="102" t="s">
        <v>628</v>
      </c>
      <c r="K235" s="102" t="s">
        <v>629</v>
      </c>
      <c r="L235" s="102" t="s">
        <v>630</v>
      </c>
      <c r="M235" s="102" t="s">
        <v>631</v>
      </c>
      <c r="N235" s="105">
        <v>1</v>
      </c>
    </row>
    <row r="236" spans="7:14" x14ac:dyDescent="0.35">
      <c r="G236" s="102" t="s">
        <v>626</v>
      </c>
      <c r="H236" s="102" t="s">
        <v>627</v>
      </c>
      <c r="I236" s="102" t="s">
        <v>436</v>
      </c>
      <c r="J236" s="102" t="s">
        <v>628</v>
      </c>
      <c r="K236" s="102" t="s">
        <v>629</v>
      </c>
      <c r="L236" s="102" t="s">
        <v>630</v>
      </c>
      <c r="M236" s="102" t="s">
        <v>631</v>
      </c>
      <c r="N236" s="105">
        <v>1</v>
      </c>
    </row>
    <row r="237" spans="7:14" x14ac:dyDescent="0.35">
      <c r="G237" s="102" t="s">
        <v>626</v>
      </c>
      <c r="H237" s="102" t="s">
        <v>627</v>
      </c>
      <c r="I237" s="102" t="s">
        <v>438</v>
      </c>
      <c r="J237" s="102" t="s">
        <v>628</v>
      </c>
      <c r="K237" s="102" t="s">
        <v>629</v>
      </c>
      <c r="L237" s="102" t="s">
        <v>630</v>
      </c>
      <c r="M237" s="102" t="s">
        <v>631</v>
      </c>
      <c r="N237" s="105">
        <v>1</v>
      </c>
    </row>
    <row r="238" spans="7:14" x14ac:dyDescent="0.35">
      <c r="G238" s="102" t="s">
        <v>626</v>
      </c>
      <c r="H238" s="102" t="s">
        <v>627</v>
      </c>
      <c r="I238" s="102" t="s">
        <v>440</v>
      </c>
      <c r="J238" s="102" t="s">
        <v>628</v>
      </c>
      <c r="K238" s="102" t="s">
        <v>629</v>
      </c>
      <c r="L238" s="102" t="s">
        <v>630</v>
      </c>
      <c r="M238" s="102" t="s">
        <v>631</v>
      </c>
      <c r="N238" s="105">
        <v>1</v>
      </c>
    </row>
    <row r="239" spans="7:14" x14ac:dyDescent="0.35">
      <c r="G239" s="102" t="s">
        <v>626</v>
      </c>
      <c r="H239" s="102" t="s">
        <v>627</v>
      </c>
      <c r="I239" s="102" t="s">
        <v>442</v>
      </c>
      <c r="J239" s="102" t="s">
        <v>628</v>
      </c>
      <c r="K239" s="102" t="s">
        <v>629</v>
      </c>
      <c r="L239" s="102" t="s">
        <v>630</v>
      </c>
      <c r="M239" s="102" t="s">
        <v>631</v>
      </c>
      <c r="N239" s="105">
        <v>1</v>
      </c>
    </row>
    <row r="240" spans="7:14" x14ac:dyDescent="0.35">
      <c r="G240" s="102" t="s">
        <v>626</v>
      </c>
      <c r="H240" s="102" t="s">
        <v>627</v>
      </c>
      <c r="I240" s="102" t="s">
        <v>443</v>
      </c>
      <c r="J240" s="102" t="s">
        <v>628</v>
      </c>
      <c r="K240" s="102" t="s">
        <v>629</v>
      </c>
      <c r="L240" s="102" t="s">
        <v>630</v>
      </c>
      <c r="M240" s="102" t="s">
        <v>631</v>
      </c>
      <c r="N240" s="105">
        <v>1</v>
      </c>
    </row>
    <row r="241" spans="7:14" x14ac:dyDescent="0.35">
      <c r="G241" s="102" t="s">
        <v>626</v>
      </c>
      <c r="H241" s="102" t="s">
        <v>627</v>
      </c>
      <c r="I241" s="102" t="s">
        <v>445</v>
      </c>
      <c r="J241" s="102" t="s">
        <v>628</v>
      </c>
      <c r="K241" s="102" t="s">
        <v>629</v>
      </c>
      <c r="L241" s="102" t="s">
        <v>630</v>
      </c>
      <c r="M241" s="102" t="s">
        <v>631</v>
      </c>
      <c r="N241" s="105">
        <v>1</v>
      </c>
    </row>
    <row r="242" spans="7:14" x14ac:dyDescent="0.35">
      <c r="G242" s="102" t="s">
        <v>626</v>
      </c>
      <c r="H242" s="102" t="s">
        <v>627</v>
      </c>
      <c r="I242" s="102" t="s">
        <v>447</v>
      </c>
      <c r="J242" s="102" t="s">
        <v>628</v>
      </c>
      <c r="K242" s="102" t="s">
        <v>629</v>
      </c>
      <c r="L242" s="102" t="s">
        <v>630</v>
      </c>
      <c r="M242" s="102" t="s">
        <v>631</v>
      </c>
      <c r="N242" s="105">
        <v>1</v>
      </c>
    </row>
    <row r="243" spans="7:14" x14ac:dyDescent="0.35">
      <c r="G243" s="102" t="s">
        <v>626</v>
      </c>
      <c r="H243" s="102" t="s">
        <v>627</v>
      </c>
      <c r="I243" s="102" t="s">
        <v>449</v>
      </c>
      <c r="J243" s="102" t="s">
        <v>628</v>
      </c>
      <c r="K243" s="102" t="s">
        <v>629</v>
      </c>
      <c r="L243" s="102" t="s">
        <v>630</v>
      </c>
      <c r="M243" s="102" t="s">
        <v>631</v>
      </c>
      <c r="N243" s="106">
        <v>0</v>
      </c>
    </row>
    <row r="244" spans="7:14" x14ac:dyDescent="0.35">
      <c r="G244" s="102" t="s">
        <v>626</v>
      </c>
      <c r="H244" s="102" t="s">
        <v>627</v>
      </c>
      <c r="I244" s="102" t="s">
        <v>453</v>
      </c>
      <c r="J244" s="102" t="s">
        <v>628</v>
      </c>
      <c r="K244" s="102" t="s">
        <v>629</v>
      </c>
      <c r="L244" s="102" t="s">
        <v>630</v>
      </c>
      <c r="M244" s="102" t="s">
        <v>631</v>
      </c>
      <c r="N244" s="105">
        <v>1</v>
      </c>
    </row>
    <row r="245" spans="7:14" x14ac:dyDescent="0.35">
      <c r="G245" s="102" t="s">
        <v>626</v>
      </c>
      <c r="H245" s="102" t="s">
        <v>627</v>
      </c>
      <c r="I245" s="102" t="s">
        <v>489</v>
      </c>
      <c r="J245" s="102" t="s">
        <v>628</v>
      </c>
      <c r="K245" s="102" t="s">
        <v>629</v>
      </c>
      <c r="L245" s="102" t="s">
        <v>630</v>
      </c>
      <c r="M245" s="102" t="s">
        <v>631</v>
      </c>
      <c r="N245" s="105">
        <v>1</v>
      </c>
    </row>
    <row r="246" spans="7:14" x14ac:dyDescent="0.35">
      <c r="G246" s="102" t="s">
        <v>626</v>
      </c>
      <c r="H246" s="102" t="s">
        <v>627</v>
      </c>
      <c r="I246" s="102" t="s">
        <v>491</v>
      </c>
      <c r="J246" s="102" t="s">
        <v>628</v>
      </c>
      <c r="K246" s="102" t="s">
        <v>629</v>
      </c>
      <c r="L246" s="102" t="s">
        <v>630</v>
      </c>
      <c r="M246" s="102" t="s">
        <v>631</v>
      </c>
      <c r="N246" s="105">
        <v>1</v>
      </c>
    </row>
    <row r="247" spans="7:14" x14ac:dyDescent="0.35">
      <c r="G247" s="102" t="s">
        <v>626</v>
      </c>
      <c r="H247" s="102" t="s">
        <v>627</v>
      </c>
      <c r="I247" s="102" t="s">
        <v>493</v>
      </c>
      <c r="J247" s="102" t="s">
        <v>628</v>
      </c>
      <c r="K247" s="102" t="s">
        <v>629</v>
      </c>
      <c r="L247" s="102" t="s">
        <v>630</v>
      </c>
      <c r="M247" s="102" t="s">
        <v>631</v>
      </c>
      <c r="N247" s="105">
        <v>1</v>
      </c>
    </row>
    <row r="248" spans="7:14" x14ac:dyDescent="0.35">
      <c r="G248" s="102" t="s">
        <v>626</v>
      </c>
      <c r="H248" s="102" t="s">
        <v>627</v>
      </c>
      <c r="I248" s="102" t="s">
        <v>495</v>
      </c>
      <c r="J248" s="102" t="s">
        <v>628</v>
      </c>
      <c r="K248" s="102" t="s">
        <v>629</v>
      </c>
      <c r="L248" s="102" t="s">
        <v>630</v>
      </c>
      <c r="M248" s="102" t="s">
        <v>631</v>
      </c>
      <c r="N248" s="105">
        <v>1</v>
      </c>
    </row>
    <row r="249" spans="7:14" x14ac:dyDescent="0.35">
      <c r="G249" s="102" t="s">
        <v>626</v>
      </c>
      <c r="H249" s="102" t="s">
        <v>627</v>
      </c>
      <c r="I249" s="102" t="s">
        <v>497</v>
      </c>
      <c r="J249" s="102" t="s">
        <v>628</v>
      </c>
      <c r="K249" s="102" t="s">
        <v>629</v>
      </c>
      <c r="L249" s="102" t="s">
        <v>630</v>
      </c>
      <c r="M249" s="102" t="s">
        <v>631</v>
      </c>
      <c r="N249" s="105">
        <v>1</v>
      </c>
    </row>
    <row r="250" spans="7:14" x14ac:dyDescent="0.35">
      <c r="G250" s="102" t="s">
        <v>626</v>
      </c>
      <c r="H250" s="102" t="s">
        <v>627</v>
      </c>
      <c r="I250" s="102" t="s">
        <v>499</v>
      </c>
      <c r="J250" s="102" t="s">
        <v>628</v>
      </c>
      <c r="K250" s="102" t="s">
        <v>629</v>
      </c>
      <c r="L250" s="102" t="s">
        <v>630</v>
      </c>
      <c r="M250" s="102" t="s">
        <v>631</v>
      </c>
      <c r="N250" s="105">
        <v>1</v>
      </c>
    </row>
    <row r="251" spans="7:14" x14ac:dyDescent="0.35">
      <c r="G251" s="102" t="s">
        <v>626</v>
      </c>
      <c r="H251" s="102" t="s">
        <v>627</v>
      </c>
      <c r="I251" s="102" t="s">
        <v>501</v>
      </c>
      <c r="J251" s="102" t="s">
        <v>628</v>
      </c>
      <c r="K251" s="102" t="s">
        <v>629</v>
      </c>
      <c r="L251" s="102" t="s">
        <v>630</v>
      </c>
      <c r="M251" s="102" t="s">
        <v>631</v>
      </c>
      <c r="N251" s="105">
        <v>1</v>
      </c>
    </row>
    <row r="252" spans="7:14" x14ac:dyDescent="0.35">
      <c r="G252" s="102" t="s">
        <v>626</v>
      </c>
      <c r="H252" s="102" t="s">
        <v>627</v>
      </c>
      <c r="I252" s="102" t="s">
        <v>503</v>
      </c>
      <c r="J252" s="102" t="s">
        <v>628</v>
      </c>
      <c r="K252" s="102" t="s">
        <v>629</v>
      </c>
      <c r="L252" s="102" t="s">
        <v>630</v>
      </c>
      <c r="M252" s="102" t="s">
        <v>631</v>
      </c>
      <c r="N252" s="105">
        <v>1</v>
      </c>
    </row>
    <row r="253" spans="7:14" x14ac:dyDescent="0.35">
      <c r="G253" s="102" t="s">
        <v>626</v>
      </c>
      <c r="H253" s="102" t="s">
        <v>627</v>
      </c>
      <c r="I253" s="102" t="s">
        <v>505</v>
      </c>
      <c r="J253" s="102" t="s">
        <v>628</v>
      </c>
      <c r="K253" s="102" t="s">
        <v>629</v>
      </c>
      <c r="L253" s="102" t="s">
        <v>630</v>
      </c>
      <c r="M253" s="102" t="s">
        <v>631</v>
      </c>
      <c r="N253" s="105">
        <v>1</v>
      </c>
    </row>
    <row r="254" spans="7:14" x14ac:dyDescent="0.35">
      <c r="G254" s="102" t="s">
        <v>626</v>
      </c>
      <c r="H254" s="102" t="s">
        <v>627</v>
      </c>
      <c r="I254" s="102" t="s">
        <v>633</v>
      </c>
      <c r="J254" s="102" t="s">
        <v>628</v>
      </c>
      <c r="K254" s="102" t="s">
        <v>629</v>
      </c>
      <c r="L254" s="102" t="s">
        <v>630</v>
      </c>
      <c r="M254" s="102" t="s">
        <v>631</v>
      </c>
      <c r="N254" s="106">
        <v>0</v>
      </c>
    </row>
    <row r="255" spans="7:14" x14ac:dyDescent="0.35">
      <c r="G255" s="102" t="s">
        <v>626</v>
      </c>
      <c r="H255" s="102" t="s">
        <v>627</v>
      </c>
      <c r="I255" s="102" t="s">
        <v>507</v>
      </c>
      <c r="J255" s="102" t="s">
        <v>628</v>
      </c>
      <c r="K255" s="102" t="s">
        <v>629</v>
      </c>
      <c r="L255" s="102" t="s">
        <v>630</v>
      </c>
      <c r="M255" s="102" t="s">
        <v>631</v>
      </c>
      <c r="N255" s="105">
        <v>1</v>
      </c>
    </row>
    <row r="256" spans="7:14" x14ac:dyDescent="0.35">
      <c r="G256" s="102" t="s">
        <v>626</v>
      </c>
      <c r="H256" s="102" t="s">
        <v>627</v>
      </c>
      <c r="I256" s="102" t="s">
        <v>509</v>
      </c>
      <c r="J256" s="102" t="s">
        <v>628</v>
      </c>
      <c r="K256" s="102" t="s">
        <v>629</v>
      </c>
      <c r="L256" s="102" t="s">
        <v>630</v>
      </c>
      <c r="M256" s="102" t="s">
        <v>631</v>
      </c>
      <c r="N256" s="105">
        <v>1</v>
      </c>
    </row>
    <row r="257" spans="7:14" x14ac:dyDescent="0.35">
      <c r="G257" s="102" t="s">
        <v>626</v>
      </c>
      <c r="H257" s="102" t="s">
        <v>627</v>
      </c>
      <c r="I257" s="102" t="s">
        <v>511</v>
      </c>
      <c r="J257" s="102" t="s">
        <v>628</v>
      </c>
      <c r="K257" s="102" t="s">
        <v>629</v>
      </c>
      <c r="L257" s="102" t="s">
        <v>630</v>
      </c>
      <c r="M257" s="102" t="s">
        <v>631</v>
      </c>
      <c r="N257" s="106">
        <v>0</v>
      </c>
    </row>
    <row r="258" spans="7:14" x14ac:dyDescent="0.35">
      <c r="G258" s="102" t="s">
        <v>626</v>
      </c>
      <c r="H258" s="102" t="s">
        <v>627</v>
      </c>
      <c r="I258" s="102" t="s">
        <v>513</v>
      </c>
      <c r="J258" s="102" t="s">
        <v>628</v>
      </c>
      <c r="K258" s="102" t="s">
        <v>629</v>
      </c>
      <c r="L258" s="102" t="s">
        <v>630</v>
      </c>
      <c r="M258" s="102" t="s">
        <v>631</v>
      </c>
      <c r="N258" s="105">
        <v>1</v>
      </c>
    </row>
    <row r="259" spans="7:14" x14ac:dyDescent="0.35">
      <c r="G259" s="102" t="s">
        <v>626</v>
      </c>
      <c r="H259" s="102" t="s">
        <v>627</v>
      </c>
      <c r="I259" s="102" t="s">
        <v>515</v>
      </c>
      <c r="J259" s="102" t="s">
        <v>628</v>
      </c>
      <c r="K259" s="102" t="s">
        <v>629</v>
      </c>
      <c r="L259" s="102" t="s">
        <v>630</v>
      </c>
      <c r="M259" s="102" t="s">
        <v>631</v>
      </c>
      <c r="N259" s="105">
        <v>1</v>
      </c>
    </row>
    <row r="260" spans="7:14" x14ac:dyDescent="0.35">
      <c r="G260" s="102" t="s">
        <v>626</v>
      </c>
      <c r="H260" s="102" t="s">
        <v>627</v>
      </c>
      <c r="I260" s="102" t="s">
        <v>517</v>
      </c>
      <c r="J260" s="102" t="s">
        <v>628</v>
      </c>
      <c r="K260" s="102" t="s">
        <v>629</v>
      </c>
      <c r="L260" s="102" t="s">
        <v>630</v>
      </c>
      <c r="M260" s="102" t="s">
        <v>631</v>
      </c>
      <c r="N260" s="105">
        <v>1</v>
      </c>
    </row>
    <row r="261" spans="7:14" x14ac:dyDescent="0.35">
      <c r="G261" s="102" t="s">
        <v>626</v>
      </c>
      <c r="H261" s="102" t="s">
        <v>627</v>
      </c>
      <c r="I261" s="102" t="s">
        <v>519</v>
      </c>
      <c r="J261" s="102" t="s">
        <v>628</v>
      </c>
      <c r="K261" s="102" t="s">
        <v>629</v>
      </c>
      <c r="L261" s="102" t="s">
        <v>630</v>
      </c>
      <c r="M261" s="102" t="s">
        <v>631</v>
      </c>
      <c r="N261" s="105">
        <v>1</v>
      </c>
    </row>
    <row r="262" spans="7:14" x14ac:dyDescent="0.35">
      <c r="G262" s="102" t="s">
        <v>626</v>
      </c>
      <c r="H262" s="102" t="s">
        <v>627</v>
      </c>
      <c r="I262" s="102" t="s">
        <v>521</v>
      </c>
      <c r="J262" s="102" t="s">
        <v>628</v>
      </c>
      <c r="K262" s="102" t="s">
        <v>629</v>
      </c>
      <c r="L262" s="102" t="s">
        <v>630</v>
      </c>
      <c r="M262" s="102" t="s">
        <v>631</v>
      </c>
      <c r="N262" s="105">
        <v>1</v>
      </c>
    </row>
    <row r="263" spans="7:14" x14ac:dyDescent="0.35">
      <c r="G263" s="102" t="s">
        <v>626</v>
      </c>
      <c r="H263" s="102" t="s">
        <v>627</v>
      </c>
      <c r="I263" s="102" t="s">
        <v>523</v>
      </c>
      <c r="J263" s="102" t="s">
        <v>628</v>
      </c>
      <c r="K263" s="102" t="s">
        <v>629</v>
      </c>
      <c r="L263" s="102" t="s">
        <v>630</v>
      </c>
      <c r="M263" s="102" t="s">
        <v>631</v>
      </c>
      <c r="N263" s="105">
        <v>1</v>
      </c>
    </row>
    <row r="264" spans="7:14" x14ac:dyDescent="0.35">
      <c r="G264" s="102" t="s">
        <v>626</v>
      </c>
      <c r="H264" s="102" t="s">
        <v>627</v>
      </c>
      <c r="I264" s="102" t="s">
        <v>634</v>
      </c>
      <c r="J264" s="102" t="s">
        <v>628</v>
      </c>
      <c r="K264" s="102" t="s">
        <v>629</v>
      </c>
      <c r="L264" s="102" t="s">
        <v>630</v>
      </c>
      <c r="M264" s="102" t="s">
        <v>631</v>
      </c>
      <c r="N264" s="106">
        <v>0</v>
      </c>
    </row>
    <row r="265" spans="7:14" x14ac:dyDescent="0.35">
      <c r="G265" s="102" t="s">
        <v>626</v>
      </c>
      <c r="H265" s="102" t="s">
        <v>627</v>
      </c>
      <c r="I265" s="102" t="s">
        <v>525</v>
      </c>
      <c r="J265" s="102" t="s">
        <v>628</v>
      </c>
      <c r="K265" s="102" t="s">
        <v>629</v>
      </c>
      <c r="L265" s="102" t="s">
        <v>630</v>
      </c>
      <c r="M265" s="102" t="s">
        <v>631</v>
      </c>
      <c r="N265" s="105">
        <v>1</v>
      </c>
    </row>
    <row r="266" spans="7:14" x14ac:dyDescent="0.35">
      <c r="G266" s="102" t="s">
        <v>626</v>
      </c>
      <c r="H266" s="102" t="s">
        <v>627</v>
      </c>
      <c r="I266" s="102" t="s">
        <v>527</v>
      </c>
      <c r="J266" s="102" t="s">
        <v>628</v>
      </c>
      <c r="K266" s="102" t="s">
        <v>629</v>
      </c>
      <c r="L266" s="102" t="s">
        <v>630</v>
      </c>
      <c r="M266" s="102" t="s">
        <v>631</v>
      </c>
      <c r="N266" s="105">
        <v>1</v>
      </c>
    </row>
    <row r="267" spans="7:14" x14ac:dyDescent="0.35">
      <c r="G267" s="102" t="s">
        <v>626</v>
      </c>
      <c r="H267" s="102" t="s">
        <v>627</v>
      </c>
      <c r="I267" s="102" t="s">
        <v>529</v>
      </c>
      <c r="J267" s="102" t="s">
        <v>628</v>
      </c>
      <c r="K267" s="102" t="s">
        <v>629</v>
      </c>
      <c r="L267" s="102" t="s">
        <v>630</v>
      </c>
      <c r="M267" s="102" t="s">
        <v>631</v>
      </c>
      <c r="N267" s="105">
        <v>1</v>
      </c>
    </row>
    <row r="268" spans="7:14" x14ac:dyDescent="0.35">
      <c r="G268" s="102" t="s">
        <v>626</v>
      </c>
      <c r="H268" s="102" t="s">
        <v>627</v>
      </c>
      <c r="I268" s="102" t="s">
        <v>531</v>
      </c>
      <c r="J268" s="102" t="s">
        <v>628</v>
      </c>
      <c r="K268" s="102" t="s">
        <v>629</v>
      </c>
      <c r="L268" s="102" t="s">
        <v>630</v>
      </c>
      <c r="M268" s="102" t="s">
        <v>631</v>
      </c>
      <c r="N268" s="105">
        <v>1</v>
      </c>
    </row>
    <row r="269" spans="7:14" x14ac:dyDescent="0.35">
      <c r="G269" s="102" t="s">
        <v>626</v>
      </c>
      <c r="H269" s="102" t="s">
        <v>627</v>
      </c>
      <c r="I269" s="102" t="s">
        <v>533</v>
      </c>
      <c r="J269" s="102" t="s">
        <v>628</v>
      </c>
      <c r="K269" s="102" t="s">
        <v>629</v>
      </c>
      <c r="L269" s="102" t="s">
        <v>630</v>
      </c>
      <c r="M269" s="102" t="s">
        <v>631</v>
      </c>
      <c r="N269" s="105">
        <v>1</v>
      </c>
    </row>
    <row r="270" spans="7:14" x14ac:dyDescent="0.35">
      <c r="G270" s="102" t="s">
        <v>626</v>
      </c>
      <c r="H270" s="102" t="s">
        <v>627</v>
      </c>
      <c r="I270" s="102" t="s">
        <v>535</v>
      </c>
      <c r="J270" s="102" t="s">
        <v>628</v>
      </c>
      <c r="K270" s="102" t="s">
        <v>629</v>
      </c>
      <c r="L270" s="102" t="s">
        <v>630</v>
      </c>
      <c r="M270" s="102" t="s">
        <v>631</v>
      </c>
      <c r="N270" s="105">
        <v>1</v>
      </c>
    </row>
    <row r="271" spans="7:14" x14ac:dyDescent="0.35">
      <c r="G271" s="102" t="s">
        <v>626</v>
      </c>
      <c r="H271" s="102" t="s">
        <v>627</v>
      </c>
      <c r="I271" s="102" t="s">
        <v>635</v>
      </c>
      <c r="J271" s="102" t="s">
        <v>628</v>
      </c>
      <c r="K271" s="102" t="s">
        <v>629</v>
      </c>
      <c r="L271" s="102" t="s">
        <v>630</v>
      </c>
      <c r="M271" s="102" t="s">
        <v>631</v>
      </c>
      <c r="N271" s="106">
        <v>0</v>
      </c>
    </row>
    <row r="272" spans="7:14" x14ac:dyDescent="0.35">
      <c r="G272" s="102" t="s">
        <v>626</v>
      </c>
      <c r="H272" s="102" t="s">
        <v>627</v>
      </c>
      <c r="I272" s="102" t="s">
        <v>537</v>
      </c>
      <c r="J272" s="102" t="s">
        <v>628</v>
      </c>
      <c r="K272" s="102" t="s">
        <v>629</v>
      </c>
      <c r="L272" s="102" t="s">
        <v>630</v>
      </c>
      <c r="M272" s="102" t="s">
        <v>631</v>
      </c>
      <c r="N272" s="105">
        <v>1</v>
      </c>
    </row>
    <row r="273" spans="7:14" x14ac:dyDescent="0.35">
      <c r="G273" s="102" t="s">
        <v>626</v>
      </c>
      <c r="H273" s="102" t="s">
        <v>627</v>
      </c>
      <c r="I273" s="102" t="s">
        <v>539</v>
      </c>
      <c r="J273" s="102" t="s">
        <v>628</v>
      </c>
      <c r="K273" s="102" t="s">
        <v>629</v>
      </c>
      <c r="L273" s="102" t="s">
        <v>630</v>
      </c>
      <c r="M273" s="102" t="s">
        <v>631</v>
      </c>
      <c r="N273" s="105">
        <v>1</v>
      </c>
    </row>
    <row r="274" spans="7:14" x14ac:dyDescent="0.35">
      <c r="G274" s="102" t="s">
        <v>626</v>
      </c>
      <c r="H274" s="102" t="s">
        <v>627</v>
      </c>
      <c r="I274" s="102" t="s">
        <v>541</v>
      </c>
      <c r="J274" s="102" t="s">
        <v>628</v>
      </c>
      <c r="K274" s="102" t="s">
        <v>629</v>
      </c>
      <c r="L274" s="102" t="s">
        <v>630</v>
      </c>
      <c r="M274" s="102" t="s">
        <v>631</v>
      </c>
      <c r="N274" s="105">
        <v>1</v>
      </c>
    </row>
    <row r="275" spans="7:14" x14ac:dyDescent="0.35">
      <c r="G275" s="102" t="s">
        <v>626</v>
      </c>
      <c r="H275" s="102" t="s">
        <v>627</v>
      </c>
      <c r="I275" s="102" t="s">
        <v>543</v>
      </c>
      <c r="J275" s="102" t="s">
        <v>628</v>
      </c>
      <c r="K275" s="102" t="s">
        <v>629</v>
      </c>
      <c r="L275" s="102" t="s">
        <v>630</v>
      </c>
      <c r="M275" s="102" t="s">
        <v>631</v>
      </c>
      <c r="N275" s="105">
        <v>1</v>
      </c>
    </row>
    <row r="276" spans="7:14" x14ac:dyDescent="0.35">
      <c r="G276" s="102" t="s">
        <v>626</v>
      </c>
      <c r="H276" s="102" t="s">
        <v>627</v>
      </c>
      <c r="I276" s="102" t="s">
        <v>545</v>
      </c>
      <c r="J276" s="102" t="s">
        <v>628</v>
      </c>
      <c r="K276" s="102" t="s">
        <v>629</v>
      </c>
      <c r="L276" s="102" t="s">
        <v>630</v>
      </c>
      <c r="M276" s="102" t="s">
        <v>631</v>
      </c>
      <c r="N276" s="105">
        <v>1</v>
      </c>
    </row>
    <row r="277" spans="7:14" x14ac:dyDescent="0.35">
      <c r="G277" s="102" t="s">
        <v>626</v>
      </c>
      <c r="H277" s="102" t="s">
        <v>627</v>
      </c>
      <c r="I277" s="102" t="s">
        <v>547</v>
      </c>
      <c r="J277" s="102" t="s">
        <v>628</v>
      </c>
      <c r="K277" s="102" t="s">
        <v>629</v>
      </c>
      <c r="L277" s="102" t="s">
        <v>630</v>
      </c>
      <c r="M277" s="102" t="s">
        <v>631</v>
      </c>
      <c r="N277" s="105">
        <v>1</v>
      </c>
    </row>
    <row r="278" spans="7:14" x14ac:dyDescent="0.35">
      <c r="G278" s="102" t="s">
        <v>626</v>
      </c>
      <c r="H278" s="102" t="s">
        <v>627</v>
      </c>
      <c r="I278" s="102" t="s">
        <v>549</v>
      </c>
      <c r="J278" s="102" t="s">
        <v>628</v>
      </c>
      <c r="K278" s="102" t="s">
        <v>629</v>
      </c>
      <c r="L278" s="102" t="s">
        <v>630</v>
      </c>
      <c r="M278" s="102" t="s">
        <v>631</v>
      </c>
      <c r="N278" s="105">
        <v>1</v>
      </c>
    </row>
    <row r="279" spans="7:14" x14ac:dyDescent="0.35">
      <c r="G279" s="102" t="s">
        <v>626</v>
      </c>
      <c r="H279" s="102" t="s">
        <v>627</v>
      </c>
      <c r="I279" s="102" t="s">
        <v>551</v>
      </c>
      <c r="J279" s="102" t="s">
        <v>628</v>
      </c>
      <c r="K279" s="102" t="s">
        <v>629</v>
      </c>
      <c r="L279" s="102" t="s">
        <v>630</v>
      </c>
      <c r="M279" s="102" t="s">
        <v>631</v>
      </c>
      <c r="N279" s="105">
        <v>1</v>
      </c>
    </row>
    <row r="280" spans="7:14" x14ac:dyDescent="0.35">
      <c r="G280" s="102" t="s">
        <v>626</v>
      </c>
      <c r="H280" s="102" t="s">
        <v>627</v>
      </c>
      <c r="I280" s="102" t="s">
        <v>553</v>
      </c>
      <c r="J280" s="102" t="s">
        <v>628</v>
      </c>
      <c r="K280" s="102" t="s">
        <v>629</v>
      </c>
      <c r="L280" s="102" t="s">
        <v>630</v>
      </c>
      <c r="M280" s="102" t="s">
        <v>631</v>
      </c>
      <c r="N280" s="105">
        <v>1</v>
      </c>
    </row>
    <row r="281" spans="7:14" x14ac:dyDescent="0.35">
      <c r="G281" s="102" t="s">
        <v>626</v>
      </c>
      <c r="H281" s="102" t="s">
        <v>627</v>
      </c>
      <c r="I281" s="102" t="s">
        <v>636</v>
      </c>
      <c r="J281" s="102" t="s">
        <v>628</v>
      </c>
      <c r="K281" s="102" t="s">
        <v>629</v>
      </c>
      <c r="L281" s="102" t="s">
        <v>630</v>
      </c>
      <c r="M281" s="102" t="s">
        <v>631</v>
      </c>
      <c r="N281" s="106">
        <v>0</v>
      </c>
    </row>
    <row r="282" spans="7:14" x14ac:dyDescent="0.35">
      <c r="G282" s="102" t="s">
        <v>626</v>
      </c>
      <c r="H282" s="102" t="s">
        <v>627</v>
      </c>
      <c r="I282" s="102" t="s">
        <v>555</v>
      </c>
      <c r="J282" s="102" t="s">
        <v>628</v>
      </c>
      <c r="K282" s="102" t="s">
        <v>629</v>
      </c>
      <c r="L282" s="102" t="s">
        <v>630</v>
      </c>
      <c r="M282" s="102" t="s">
        <v>631</v>
      </c>
      <c r="N282" s="105">
        <v>1</v>
      </c>
    </row>
    <row r="283" spans="7:14" x14ac:dyDescent="0.35">
      <c r="G283" s="102" t="s">
        <v>626</v>
      </c>
      <c r="H283" s="102" t="s">
        <v>627</v>
      </c>
      <c r="I283" s="102" t="s">
        <v>557</v>
      </c>
      <c r="J283" s="102" t="s">
        <v>628</v>
      </c>
      <c r="K283" s="102" t="s">
        <v>629</v>
      </c>
      <c r="L283" s="102" t="s">
        <v>630</v>
      </c>
      <c r="M283" s="102" t="s">
        <v>631</v>
      </c>
      <c r="N283" s="105">
        <v>1</v>
      </c>
    </row>
    <row r="284" spans="7:14" x14ac:dyDescent="0.35">
      <c r="G284" s="102" t="s">
        <v>626</v>
      </c>
      <c r="H284" s="102" t="s">
        <v>627</v>
      </c>
      <c r="I284" s="102" t="s">
        <v>559</v>
      </c>
      <c r="J284" s="102" t="s">
        <v>628</v>
      </c>
      <c r="K284" s="102" t="s">
        <v>629</v>
      </c>
      <c r="L284" s="102" t="s">
        <v>630</v>
      </c>
      <c r="M284" s="102" t="s">
        <v>631</v>
      </c>
      <c r="N284" s="106">
        <v>0</v>
      </c>
    </row>
    <row r="285" spans="7:14" x14ac:dyDescent="0.35">
      <c r="G285" s="102" t="s">
        <v>626</v>
      </c>
      <c r="H285" s="102" t="s">
        <v>627</v>
      </c>
      <c r="I285" s="102" t="s">
        <v>561</v>
      </c>
      <c r="J285" s="102" t="s">
        <v>628</v>
      </c>
      <c r="K285" s="102" t="s">
        <v>629</v>
      </c>
      <c r="L285" s="102" t="s">
        <v>630</v>
      </c>
      <c r="M285" s="102" t="s">
        <v>631</v>
      </c>
      <c r="N285" s="105">
        <v>1</v>
      </c>
    </row>
    <row r="286" spans="7:14" x14ac:dyDescent="0.35">
      <c r="G286" s="102" t="s">
        <v>626</v>
      </c>
      <c r="H286" s="102" t="s">
        <v>627</v>
      </c>
      <c r="I286" s="102" t="s">
        <v>562</v>
      </c>
      <c r="J286" s="102" t="s">
        <v>628</v>
      </c>
      <c r="K286" s="102" t="s">
        <v>629</v>
      </c>
      <c r="L286" s="102" t="s">
        <v>630</v>
      </c>
      <c r="M286" s="102" t="s">
        <v>631</v>
      </c>
      <c r="N286" s="105">
        <v>1</v>
      </c>
    </row>
    <row r="287" spans="7:14" x14ac:dyDescent="0.35">
      <c r="G287" s="102" t="s">
        <v>626</v>
      </c>
      <c r="H287" s="102" t="s">
        <v>627</v>
      </c>
      <c r="I287" s="102" t="s">
        <v>564</v>
      </c>
      <c r="J287" s="102" t="s">
        <v>628</v>
      </c>
      <c r="K287" s="102" t="s">
        <v>629</v>
      </c>
      <c r="L287" s="102" t="s">
        <v>630</v>
      </c>
      <c r="M287" s="102" t="s">
        <v>631</v>
      </c>
      <c r="N287" s="105">
        <v>1</v>
      </c>
    </row>
    <row r="288" spans="7:14" x14ac:dyDescent="0.35">
      <c r="G288" s="102" t="s">
        <v>626</v>
      </c>
      <c r="H288" s="102" t="s">
        <v>627</v>
      </c>
      <c r="I288" s="102" t="s">
        <v>566</v>
      </c>
      <c r="J288" s="102" t="s">
        <v>628</v>
      </c>
      <c r="K288" s="102" t="s">
        <v>629</v>
      </c>
      <c r="L288" s="102" t="s">
        <v>630</v>
      </c>
      <c r="M288" s="102" t="s">
        <v>631</v>
      </c>
      <c r="N288" s="105">
        <v>1</v>
      </c>
    </row>
    <row r="289" spans="7:14" x14ac:dyDescent="0.35">
      <c r="G289" s="102" t="s">
        <v>626</v>
      </c>
      <c r="H289" s="102" t="s">
        <v>627</v>
      </c>
      <c r="I289" s="102" t="s">
        <v>568</v>
      </c>
      <c r="J289" s="102" t="s">
        <v>628</v>
      </c>
      <c r="K289" s="102" t="s">
        <v>629</v>
      </c>
      <c r="L289" s="102" t="s">
        <v>630</v>
      </c>
      <c r="M289" s="102" t="s">
        <v>631</v>
      </c>
      <c r="N289" s="105">
        <v>1</v>
      </c>
    </row>
    <row r="290" spans="7:14" x14ac:dyDescent="0.35">
      <c r="G290" s="102" t="s">
        <v>626</v>
      </c>
      <c r="H290" s="102" t="s">
        <v>627</v>
      </c>
      <c r="I290" s="102" t="s">
        <v>570</v>
      </c>
      <c r="J290" s="102" t="s">
        <v>628</v>
      </c>
      <c r="K290" s="102" t="s">
        <v>629</v>
      </c>
      <c r="L290" s="102" t="s">
        <v>630</v>
      </c>
      <c r="M290" s="102" t="s">
        <v>631</v>
      </c>
      <c r="N290" s="105">
        <v>1</v>
      </c>
    </row>
    <row r="291" spans="7:14" x14ac:dyDescent="0.35">
      <c r="G291" s="102" t="s">
        <v>626</v>
      </c>
      <c r="H291" s="102" t="s">
        <v>627</v>
      </c>
      <c r="I291" s="102" t="s">
        <v>572</v>
      </c>
      <c r="J291" s="102" t="s">
        <v>628</v>
      </c>
      <c r="K291" s="102" t="s">
        <v>629</v>
      </c>
      <c r="L291" s="102" t="s">
        <v>630</v>
      </c>
      <c r="M291" s="102" t="s">
        <v>631</v>
      </c>
      <c r="N291" s="105">
        <v>1</v>
      </c>
    </row>
    <row r="292" spans="7:14" x14ac:dyDescent="0.35">
      <c r="G292" s="102" t="s">
        <v>626</v>
      </c>
      <c r="H292" s="102" t="s">
        <v>627</v>
      </c>
      <c r="I292" s="102" t="s">
        <v>574</v>
      </c>
      <c r="J292" s="102" t="s">
        <v>628</v>
      </c>
      <c r="K292" s="102" t="s">
        <v>629</v>
      </c>
      <c r="L292" s="102" t="s">
        <v>630</v>
      </c>
      <c r="M292" s="102" t="s">
        <v>631</v>
      </c>
      <c r="N292" s="105">
        <v>1</v>
      </c>
    </row>
    <row r="293" spans="7:14" x14ac:dyDescent="0.35">
      <c r="G293" s="102" t="s">
        <v>626</v>
      </c>
      <c r="H293" s="102" t="s">
        <v>627</v>
      </c>
      <c r="I293" s="102" t="s">
        <v>576</v>
      </c>
      <c r="J293" s="102" t="s">
        <v>628</v>
      </c>
      <c r="K293" s="102" t="s">
        <v>629</v>
      </c>
      <c r="L293" s="102" t="s">
        <v>630</v>
      </c>
      <c r="M293" s="102" t="s">
        <v>631</v>
      </c>
      <c r="N293" s="105">
        <v>1</v>
      </c>
    </row>
    <row r="294" spans="7:14" x14ac:dyDescent="0.35">
      <c r="G294" s="102" t="s">
        <v>626</v>
      </c>
      <c r="H294" s="102" t="s">
        <v>627</v>
      </c>
      <c r="I294" s="102" t="s">
        <v>578</v>
      </c>
      <c r="J294" s="102" t="s">
        <v>628</v>
      </c>
      <c r="K294" s="102" t="s">
        <v>629</v>
      </c>
      <c r="L294" s="102" t="s">
        <v>630</v>
      </c>
      <c r="M294" s="102" t="s">
        <v>631</v>
      </c>
      <c r="N294" s="105">
        <v>1</v>
      </c>
    </row>
    <row r="295" spans="7:14" x14ac:dyDescent="0.35">
      <c r="G295" s="102" t="s">
        <v>626</v>
      </c>
      <c r="H295" s="102" t="s">
        <v>627</v>
      </c>
      <c r="I295" s="102" t="s">
        <v>580</v>
      </c>
      <c r="J295" s="102" t="s">
        <v>628</v>
      </c>
      <c r="K295" s="102" t="s">
        <v>629</v>
      </c>
      <c r="L295" s="102" t="s">
        <v>630</v>
      </c>
      <c r="M295" s="102" t="s">
        <v>631</v>
      </c>
      <c r="N295" s="105">
        <v>1</v>
      </c>
    </row>
    <row r="296" spans="7:14" x14ac:dyDescent="0.35">
      <c r="G296" s="102" t="s">
        <v>626</v>
      </c>
      <c r="H296" s="102" t="s">
        <v>627</v>
      </c>
      <c r="I296" s="102" t="s">
        <v>582</v>
      </c>
      <c r="J296" s="102" t="s">
        <v>628</v>
      </c>
      <c r="K296" s="102" t="s">
        <v>629</v>
      </c>
      <c r="L296" s="102" t="s">
        <v>630</v>
      </c>
      <c r="M296" s="102" t="s">
        <v>631</v>
      </c>
      <c r="N296" s="105">
        <v>1</v>
      </c>
    </row>
    <row r="297" spans="7:14" x14ac:dyDescent="0.35">
      <c r="G297" s="102" t="s">
        <v>637</v>
      </c>
      <c r="H297" s="102" t="s">
        <v>638</v>
      </c>
      <c r="I297" s="102" t="s">
        <v>639</v>
      </c>
      <c r="J297" s="102" t="s">
        <v>640</v>
      </c>
      <c r="K297" s="102" t="s">
        <v>641</v>
      </c>
      <c r="L297" s="102" t="s">
        <v>630</v>
      </c>
      <c r="M297" s="102" t="s">
        <v>631</v>
      </c>
      <c r="N297" s="106">
        <v>0</v>
      </c>
    </row>
    <row r="298" spans="7:14" x14ac:dyDescent="0.35">
      <c r="G298" s="102" t="s">
        <v>637</v>
      </c>
      <c r="H298" s="102" t="s">
        <v>638</v>
      </c>
      <c r="I298" s="102" t="s">
        <v>392</v>
      </c>
      <c r="J298" s="102" t="s">
        <v>640</v>
      </c>
      <c r="K298" s="102" t="s">
        <v>641</v>
      </c>
      <c r="L298" s="102" t="s">
        <v>630</v>
      </c>
      <c r="M298" s="102" t="s">
        <v>631</v>
      </c>
      <c r="N298" s="105">
        <v>1</v>
      </c>
    </row>
    <row r="299" spans="7:14" x14ac:dyDescent="0.35">
      <c r="G299" s="102" t="s">
        <v>637</v>
      </c>
      <c r="H299" s="102" t="s">
        <v>638</v>
      </c>
      <c r="I299" s="102" t="s">
        <v>398</v>
      </c>
      <c r="J299" s="102" t="s">
        <v>640</v>
      </c>
      <c r="K299" s="102" t="s">
        <v>641</v>
      </c>
      <c r="L299" s="102" t="s">
        <v>630</v>
      </c>
      <c r="M299" s="102" t="s">
        <v>631</v>
      </c>
      <c r="N299" s="105">
        <v>1</v>
      </c>
    </row>
    <row r="300" spans="7:14" x14ac:dyDescent="0.35">
      <c r="G300" s="102" t="s">
        <v>637</v>
      </c>
      <c r="H300" s="102" t="s">
        <v>638</v>
      </c>
      <c r="I300" s="102" t="s">
        <v>400</v>
      </c>
      <c r="J300" s="102" t="s">
        <v>640</v>
      </c>
      <c r="K300" s="102" t="s">
        <v>641</v>
      </c>
      <c r="L300" s="102" t="s">
        <v>630</v>
      </c>
      <c r="M300" s="102" t="s">
        <v>631</v>
      </c>
      <c r="N300" s="106">
        <v>0</v>
      </c>
    </row>
    <row r="301" spans="7:14" x14ac:dyDescent="0.35">
      <c r="G301" s="102" t="s">
        <v>637</v>
      </c>
      <c r="H301" s="102" t="s">
        <v>638</v>
      </c>
      <c r="I301" s="102" t="s">
        <v>402</v>
      </c>
      <c r="J301" s="102" t="s">
        <v>640</v>
      </c>
      <c r="K301" s="102" t="s">
        <v>641</v>
      </c>
      <c r="L301" s="102" t="s">
        <v>630</v>
      </c>
      <c r="M301" s="102" t="s">
        <v>631</v>
      </c>
      <c r="N301" s="105">
        <v>1</v>
      </c>
    </row>
    <row r="302" spans="7:14" x14ac:dyDescent="0.35">
      <c r="G302" s="102" t="s">
        <v>637</v>
      </c>
      <c r="H302" s="102" t="s">
        <v>638</v>
      </c>
      <c r="I302" s="102" t="s">
        <v>403</v>
      </c>
      <c r="J302" s="102" t="s">
        <v>640</v>
      </c>
      <c r="K302" s="102" t="s">
        <v>641</v>
      </c>
      <c r="L302" s="102" t="s">
        <v>630</v>
      </c>
      <c r="M302" s="102" t="s">
        <v>631</v>
      </c>
      <c r="N302" s="105">
        <v>1</v>
      </c>
    </row>
    <row r="303" spans="7:14" x14ac:dyDescent="0.35">
      <c r="G303" s="102" t="s">
        <v>637</v>
      </c>
      <c r="H303" s="102" t="s">
        <v>638</v>
      </c>
      <c r="I303" s="102" t="s">
        <v>405</v>
      </c>
      <c r="J303" s="102" t="s">
        <v>640</v>
      </c>
      <c r="K303" s="102" t="s">
        <v>641</v>
      </c>
      <c r="L303" s="102" t="s">
        <v>630</v>
      </c>
      <c r="M303" s="102" t="s">
        <v>631</v>
      </c>
      <c r="N303" s="105">
        <v>1</v>
      </c>
    </row>
    <row r="304" spans="7:14" x14ac:dyDescent="0.35">
      <c r="G304" s="102" t="s">
        <v>637</v>
      </c>
      <c r="H304" s="102" t="s">
        <v>638</v>
      </c>
      <c r="I304" s="102" t="s">
        <v>407</v>
      </c>
      <c r="J304" s="102" t="s">
        <v>640</v>
      </c>
      <c r="K304" s="102" t="s">
        <v>641</v>
      </c>
      <c r="L304" s="102" t="s">
        <v>630</v>
      </c>
      <c r="M304" s="102" t="s">
        <v>631</v>
      </c>
      <c r="N304" s="105">
        <v>1</v>
      </c>
    </row>
    <row r="305" spans="7:14" x14ac:dyDescent="0.35">
      <c r="G305" s="102" t="s">
        <v>637</v>
      </c>
      <c r="H305" s="102" t="s">
        <v>638</v>
      </c>
      <c r="I305" s="102" t="s">
        <v>409</v>
      </c>
      <c r="J305" s="102" t="s">
        <v>640</v>
      </c>
      <c r="K305" s="102" t="s">
        <v>641</v>
      </c>
      <c r="L305" s="102" t="s">
        <v>630</v>
      </c>
      <c r="M305" s="102" t="s">
        <v>631</v>
      </c>
      <c r="N305" s="105">
        <v>1</v>
      </c>
    </row>
    <row r="306" spans="7:14" x14ac:dyDescent="0.35">
      <c r="G306" s="102" t="s">
        <v>637</v>
      </c>
      <c r="H306" s="102" t="s">
        <v>638</v>
      </c>
      <c r="I306" s="102" t="s">
        <v>411</v>
      </c>
      <c r="J306" s="102" t="s">
        <v>640</v>
      </c>
      <c r="K306" s="102" t="s">
        <v>641</v>
      </c>
      <c r="L306" s="102" t="s">
        <v>630</v>
      </c>
      <c r="M306" s="102" t="s">
        <v>631</v>
      </c>
      <c r="N306" s="105">
        <v>1</v>
      </c>
    </row>
    <row r="307" spans="7:14" x14ac:dyDescent="0.35">
      <c r="G307" s="102" t="s">
        <v>637</v>
      </c>
      <c r="H307" s="102" t="s">
        <v>638</v>
      </c>
      <c r="I307" s="102" t="s">
        <v>413</v>
      </c>
      <c r="J307" s="102" t="s">
        <v>640</v>
      </c>
      <c r="K307" s="102" t="s">
        <v>641</v>
      </c>
      <c r="L307" s="102" t="s">
        <v>630</v>
      </c>
      <c r="M307" s="102" t="s">
        <v>631</v>
      </c>
      <c r="N307" s="105">
        <v>1</v>
      </c>
    </row>
    <row r="308" spans="7:14" x14ac:dyDescent="0.35">
      <c r="G308" s="102" t="s">
        <v>637</v>
      </c>
      <c r="H308" s="102" t="s">
        <v>638</v>
      </c>
      <c r="I308" s="102" t="s">
        <v>415</v>
      </c>
      <c r="J308" s="102" t="s">
        <v>640</v>
      </c>
      <c r="K308" s="102" t="s">
        <v>641</v>
      </c>
      <c r="L308" s="102" t="s">
        <v>630</v>
      </c>
      <c r="M308" s="102" t="s">
        <v>631</v>
      </c>
      <c r="N308" s="105">
        <v>1</v>
      </c>
    </row>
    <row r="309" spans="7:14" x14ac:dyDescent="0.35">
      <c r="G309" s="102" t="s">
        <v>637</v>
      </c>
      <c r="H309" s="102" t="s">
        <v>638</v>
      </c>
      <c r="I309" s="102" t="s">
        <v>416</v>
      </c>
      <c r="J309" s="102" t="s">
        <v>640</v>
      </c>
      <c r="K309" s="102" t="s">
        <v>641</v>
      </c>
      <c r="L309" s="102" t="s">
        <v>630</v>
      </c>
      <c r="M309" s="102" t="s">
        <v>631</v>
      </c>
      <c r="N309" s="105">
        <v>1</v>
      </c>
    </row>
    <row r="310" spans="7:14" x14ac:dyDescent="0.35">
      <c r="G310" s="102" t="s">
        <v>637</v>
      </c>
      <c r="H310" s="102" t="s">
        <v>638</v>
      </c>
      <c r="I310" s="102" t="s">
        <v>418</v>
      </c>
      <c r="J310" s="102" t="s">
        <v>640</v>
      </c>
      <c r="K310" s="102" t="s">
        <v>641</v>
      </c>
      <c r="L310" s="102" t="s">
        <v>630</v>
      </c>
      <c r="M310" s="102" t="s">
        <v>631</v>
      </c>
      <c r="N310" s="105">
        <v>1</v>
      </c>
    </row>
    <row r="311" spans="7:14" x14ac:dyDescent="0.35">
      <c r="G311" s="102" t="s">
        <v>637</v>
      </c>
      <c r="H311" s="102" t="s">
        <v>638</v>
      </c>
      <c r="I311" s="102" t="s">
        <v>420</v>
      </c>
      <c r="J311" s="102" t="s">
        <v>640</v>
      </c>
      <c r="K311" s="102" t="s">
        <v>641</v>
      </c>
      <c r="L311" s="102" t="s">
        <v>630</v>
      </c>
      <c r="M311" s="102" t="s">
        <v>631</v>
      </c>
      <c r="N311" s="105">
        <v>1</v>
      </c>
    </row>
    <row r="312" spans="7:14" x14ac:dyDescent="0.35">
      <c r="G312" s="102" t="s">
        <v>637</v>
      </c>
      <c r="H312" s="102" t="s">
        <v>638</v>
      </c>
      <c r="I312" s="102" t="s">
        <v>422</v>
      </c>
      <c r="J312" s="102" t="s">
        <v>640</v>
      </c>
      <c r="K312" s="102" t="s">
        <v>641</v>
      </c>
      <c r="L312" s="102" t="s">
        <v>630</v>
      </c>
      <c r="M312" s="102" t="s">
        <v>631</v>
      </c>
      <c r="N312" s="105">
        <v>1</v>
      </c>
    </row>
    <row r="313" spans="7:14" x14ac:dyDescent="0.35">
      <c r="G313" s="102" t="s">
        <v>637</v>
      </c>
      <c r="H313" s="102" t="s">
        <v>638</v>
      </c>
      <c r="I313" s="102" t="s">
        <v>424</v>
      </c>
      <c r="J313" s="102" t="s">
        <v>640</v>
      </c>
      <c r="K313" s="102" t="s">
        <v>641</v>
      </c>
      <c r="L313" s="102" t="s">
        <v>630</v>
      </c>
      <c r="M313" s="102" t="s">
        <v>631</v>
      </c>
      <c r="N313" s="106">
        <v>0</v>
      </c>
    </row>
    <row r="314" spans="7:14" x14ac:dyDescent="0.35">
      <c r="G314" s="102" t="s">
        <v>637</v>
      </c>
      <c r="H314" s="102" t="s">
        <v>638</v>
      </c>
      <c r="I314" s="102" t="s">
        <v>426</v>
      </c>
      <c r="J314" s="102" t="s">
        <v>640</v>
      </c>
      <c r="K314" s="102" t="s">
        <v>641</v>
      </c>
      <c r="L314" s="102" t="s">
        <v>630</v>
      </c>
      <c r="M314" s="102" t="s">
        <v>631</v>
      </c>
      <c r="N314" s="105">
        <v>1</v>
      </c>
    </row>
    <row r="315" spans="7:14" x14ac:dyDescent="0.35">
      <c r="G315" s="102" t="s">
        <v>637</v>
      </c>
      <c r="H315" s="102" t="s">
        <v>638</v>
      </c>
      <c r="I315" s="102" t="s">
        <v>428</v>
      </c>
      <c r="J315" s="102" t="s">
        <v>640</v>
      </c>
      <c r="K315" s="102" t="s">
        <v>641</v>
      </c>
      <c r="L315" s="102" t="s">
        <v>630</v>
      </c>
      <c r="M315" s="102" t="s">
        <v>631</v>
      </c>
      <c r="N315" s="105">
        <v>1</v>
      </c>
    </row>
    <row r="316" spans="7:14" x14ac:dyDescent="0.35">
      <c r="G316" s="102" t="s">
        <v>637</v>
      </c>
      <c r="H316" s="102" t="s">
        <v>638</v>
      </c>
      <c r="I316" s="102" t="s">
        <v>430</v>
      </c>
      <c r="J316" s="102" t="s">
        <v>640</v>
      </c>
      <c r="K316" s="102" t="s">
        <v>641</v>
      </c>
      <c r="L316" s="102" t="s">
        <v>630</v>
      </c>
      <c r="M316" s="102" t="s">
        <v>631</v>
      </c>
      <c r="N316" s="105">
        <v>1</v>
      </c>
    </row>
    <row r="317" spans="7:14" x14ac:dyDescent="0.35">
      <c r="G317" s="102" t="s">
        <v>637</v>
      </c>
      <c r="H317" s="102" t="s">
        <v>638</v>
      </c>
      <c r="I317" s="102" t="s">
        <v>432</v>
      </c>
      <c r="J317" s="102" t="s">
        <v>640</v>
      </c>
      <c r="K317" s="102" t="s">
        <v>641</v>
      </c>
      <c r="L317" s="102" t="s">
        <v>630</v>
      </c>
      <c r="M317" s="102" t="s">
        <v>631</v>
      </c>
      <c r="N317" s="105">
        <v>1</v>
      </c>
    </row>
    <row r="318" spans="7:14" x14ac:dyDescent="0.35">
      <c r="G318" s="102" t="s">
        <v>637</v>
      </c>
      <c r="H318" s="102" t="s">
        <v>638</v>
      </c>
      <c r="I318" s="102" t="s">
        <v>434</v>
      </c>
      <c r="J318" s="102" t="s">
        <v>640</v>
      </c>
      <c r="K318" s="102" t="s">
        <v>641</v>
      </c>
      <c r="L318" s="102" t="s">
        <v>630</v>
      </c>
      <c r="M318" s="102" t="s">
        <v>631</v>
      </c>
      <c r="N318" s="105">
        <v>1</v>
      </c>
    </row>
    <row r="319" spans="7:14" x14ac:dyDescent="0.35">
      <c r="G319" s="102" t="s">
        <v>637</v>
      </c>
      <c r="H319" s="102" t="s">
        <v>638</v>
      </c>
      <c r="I319" s="102" t="s">
        <v>436</v>
      </c>
      <c r="J319" s="102" t="s">
        <v>640</v>
      </c>
      <c r="K319" s="102" t="s">
        <v>641</v>
      </c>
      <c r="L319" s="102" t="s">
        <v>630</v>
      </c>
      <c r="M319" s="102" t="s">
        <v>631</v>
      </c>
      <c r="N319" s="105">
        <v>1</v>
      </c>
    </row>
    <row r="320" spans="7:14" x14ac:dyDescent="0.35">
      <c r="G320" s="102" t="s">
        <v>637</v>
      </c>
      <c r="H320" s="102" t="s">
        <v>638</v>
      </c>
      <c r="I320" s="102" t="s">
        <v>438</v>
      </c>
      <c r="J320" s="102" t="s">
        <v>640</v>
      </c>
      <c r="K320" s="102" t="s">
        <v>641</v>
      </c>
      <c r="L320" s="102" t="s">
        <v>630</v>
      </c>
      <c r="M320" s="102" t="s">
        <v>631</v>
      </c>
      <c r="N320" s="105">
        <v>1</v>
      </c>
    </row>
    <row r="321" spans="7:14" x14ac:dyDescent="0.35">
      <c r="G321" s="102" t="s">
        <v>637</v>
      </c>
      <c r="H321" s="102" t="s">
        <v>638</v>
      </c>
      <c r="I321" s="102" t="s">
        <v>440</v>
      </c>
      <c r="J321" s="102" t="s">
        <v>640</v>
      </c>
      <c r="K321" s="102" t="s">
        <v>641</v>
      </c>
      <c r="L321" s="102" t="s">
        <v>630</v>
      </c>
      <c r="M321" s="102" t="s">
        <v>631</v>
      </c>
      <c r="N321" s="105">
        <v>1</v>
      </c>
    </row>
    <row r="322" spans="7:14" x14ac:dyDescent="0.35">
      <c r="G322" s="102" t="s">
        <v>637</v>
      </c>
      <c r="H322" s="102" t="s">
        <v>638</v>
      </c>
      <c r="I322" s="102" t="s">
        <v>442</v>
      </c>
      <c r="J322" s="102" t="s">
        <v>640</v>
      </c>
      <c r="K322" s="102" t="s">
        <v>641</v>
      </c>
      <c r="L322" s="102" t="s">
        <v>630</v>
      </c>
      <c r="M322" s="102" t="s">
        <v>631</v>
      </c>
      <c r="N322" s="105">
        <v>1</v>
      </c>
    </row>
    <row r="323" spans="7:14" x14ac:dyDescent="0.35">
      <c r="G323" s="102" t="s">
        <v>637</v>
      </c>
      <c r="H323" s="102" t="s">
        <v>638</v>
      </c>
      <c r="I323" s="102" t="s">
        <v>443</v>
      </c>
      <c r="J323" s="102" t="s">
        <v>640</v>
      </c>
      <c r="K323" s="102" t="s">
        <v>641</v>
      </c>
      <c r="L323" s="102" t="s">
        <v>630</v>
      </c>
      <c r="M323" s="102" t="s">
        <v>631</v>
      </c>
      <c r="N323" s="105">
        <v>1</v>
      </c>
    </row>
    <row r="324" spans="7:14" x14ac:dyDescent="0.35">
      <c r="G324" s="102" t="s">
        <v>637</v>
      </c>
      <c r="H324" s="102" t="s">
        <v>638</v>
      </c>
      <c r="I324" s="102" t="s">
        <v>445</v>
      </c>
      <c r="J324" s="102" t="s">
        <v>640</v>
      </c>
      <c r="K324" s="102" t="s">
        <v>641</v>
      </c>
      <c r="L324" s="102" t="s">
        <v>630</v>
      </c>
      <c r="M324" s="102" t="s">
        <v>631</v>
      </c>
      <c r="N324" s="105">
        <v>1</v>
      </c>
    </row>
    <row r="325" spans="7:14" x14ac:dyDescent="0.35">
      <c r="G325" s="102" t="s">
        <v>637</v>
      </c>
      <c r="H325" s="102" t="s">
        <v>638</v>
      </c>
      <c r="I325" s="102" t="s">
        <v>447</v>
      </c>
      <c r="J325" s="102" t="s">
        <v>640</v>
      </c>
      <c r="K325" s="102" t="s">
        <v>641</v>
      </c>
      <c r="L325" s="102" t="s">
        <v>630</v>
      </c>
      <c r="M325" s="102" t="s">
        <v>631</v>
      </c>
      <c r="N325" s="105">
        <v>1</v>
      </c>
    </row>
    <row r="326" spans="7:14" x14ac:dyDescent="0.35">
      <c r="G326" s="102" t="s">
        <v>637</v>
      </c>
      <c r="H326" s="102" t="s">
        <v>638</v>
      </c>
      <c r="I326" s="102" t="s">
        <v>453</v>
      </c>
      <c r="J326" s="102" t="s">
        <v>640</v>
      </c>
      <c r="K326" s="102" t="s">
        <v>641</v>
      </c>
      <c r="L326" s="102" t="s">
        <v>630</v>
      </c>
      <c r="M326" s="102" t="s">
        <v>631</v>
      </c>
      <c r="N326" s="105">
        <v>1</v>
      </c>
    </row>
    <row r="327" spans="7:14" x14ac:dyDescent="0.35">
      <c r="G327" s="102" t="s">
        <v>637</v>
      </c>
      <c r="H327" s="102" t="s">
        <v>638</v>
      </c>
      <c r="I327" s="102" t="s">
        <v>489</v>
      </c>
      <c r="J327" s="102" t="s">
        <v>640</v>
      </c>
      <c r="K327" s="102" t="s">
        <v>641</v>
      </c>
      <c r="L327" s="102" t="s">
        <v>630</v>
      </c>
      <c r="M327" s="102" t="s">
        <v>631</v>
      </c>
      <c r="N327" s="105">
        <v>1</v>
      </c>
    </row>
    <row r="328" spans="7:14" x14ac:dyDescent="0.35">
      <c r="G328" s="102" t="s">
        <v>637</v>
      </c>
      <c r="H328" s="102" t="s">
        <v>638</v>
      </c>
      <c r="I328" s="102" t="s">
        <v>491</v>
      </c>
      <c r="J328" s="102" t="s">
        <v>640</v>
      </c>
      <c r="K328" s="102" t="s">
        <v>641</v>
      </c>
      <c r="L328" s="102" t="s">
        <v>630</v>
      </c>
      <c r="M328" s="102" t="s">
        <v>631</v>
      </c>
      <c r="N328" s="105">
        <v>1</v>
      </c>
    </row>
    <row r="329" spans="7:14" x14ac:dyDescent="0.35">
      <c r="G329" s="102" t="s">
        <v>637</v>
      </c>
      <c r="H329" s="102" t="s">
        <v>638</v>
      </c>
      <c r="I329" s="102" t="s">
        <v>493</v>
      </c>
      <c r="J329" s="102" t="s">
        <v>640</v>
      </c>
      <c r="K329" s="102" t="s">
        <v>641</v>
      </c>
      <c r="L329" s="102" t="s">
        <v>630</v>
      </c>
      <c r="M329" s="102" t="s">
        <v>631</v>
      </c>
      <c r="N329" s="105">
        <v>1</v>
      </c>
    </row>
    <row r="330" spans="7:14" x14ac:dyDescent="0.35">
      <c r="G330" s="102" t="s">
        <v>637</v>
      </c>
      <c r="H330" s="102" t="s">
        <v>638</v>
      </c>
      <c r="I330" s="102" t="s">
        <v>642</v>
      </c>
      <c r="J330" s="102" t="s">
        <v>640</v>
      </c>
      <c r="K330" s="102" t="s">
        <v>641</v>
      </c>
      <c r="L330" s="102" t="s">
        <v>630</v>
      </c>
      <c r="M330" s="102" t="s">
        <v>631</v>
      </c>
      <c r="N330" s="106">
        <v>0</v>
      </c>
    </row>
    <row r="331" spans="7:14" x14ac:dyDescent="0.35">
      <c r="G331" s="102" t="s">
        <v>637</v>
      </c>
      <c r="H331" s="102" t="s">
        <v>638</v>
      </c>
      <c r="I331" s="102" t="s">
        <v>495</v>
      </c>
      <c r="J331" s="102" t="s">
        <v>640</v>
      </c>
      <c r="K331" s="102" t="s">
        <v>641</v>
      </c>
      <c r="L331" s="102" t="s">
        <v>630</v>
      </c>
      <c r="M331" s="102" t="s">
        <v>631</v>
      </c>
      <c r="N331" s="105">
        <v>1</v>
      </c>
    </row>
    <row r="332" spans="7:14" x14ac:dyDescent="0.35">
      <c r="G332" s="102" t="s">
        <v>637</v>
      </c>
      <c r="H332" s="102" t="s">
        <v>638</v>
      </c>
      <c r="I332" s="102" t="s">
        <v>497</v>
      </c>
      <c r="J332" s="102" t="s">
        <v>640</v>
      </c>
      <c r="K332" s="102" t="s">
        <v>641</v>
      </c>
      <c r="L332" s="102" t="s">
        <v>630</v>
      </c>
      <c r="M332" s="102" t="s">
        <v>631</v>
      </c>
      <c r="N332" s="105">
        <v>1</v>
      </c>
    </row>
    <row r="333" spans="7:14" x14ac:dyDescent="0.35">
      <c r="G333" s="102" t="s">
        <v>637</v>
      </c>
      <c r="H333" s="102" t="s">
        <v>638</v>
      </c>
      <c r="I333" s="102" t="s">
        <v>499</v>
      </c>
      <c r="J333" s="102" t="s">
        <v>640</v>
      </c>
      <c r="K333" s="102" t="s">
        <v>641</v>
      </c>
      <c r="L333" s="102" t="s">
        <v>630</v>
      </c>
      <c r="M333" s="102" t="s">
        <v>631</v>
      </c>
      <c r="N333" s="105">
        <v>1</v>
      </c>
    </row>
    <row r="334" spans="7:14" x14ac:dyDescent="0.35">
      <c r="G334" s="102" t="s">
        <v>637</v>
      </c>
      <c r="H334" s="102" t="s">
        <v>638</v>
      </c>
      <c r="I334" s="102" t="s">
        <v>501</v>
      </c>
      <c r="J334" s="102" t="s">
        <v>640</v>
      </c>
      <c r="K334" s="102" t="s">
        <v>641</v>
      </c>
      <c r="L334" s="102" t="s">
        <v>630</v>
      </c>
      <c r="M334" s="102" t="s">
        <v>631</v>
      </c>
      <c r="N334" s="105">
        <v>1</v>
      </c>
    </row>
    <row r="335" spans="7:14" x14ac:dyDescent="0.35">
      <c r="G335" s="102" t="s">
        <v>637</v>
      </c>
      <c r="H335" s="102" t="s">
        <v>638</v>
      </c>
      <c r="I335" s="102" t="s">
        <v>503</v>
      </c>
      <c r="J335" s="102" t="s">
        <v>640</v>
      </c>
      <c r="K335" s="102" t="s">
        <v>641</v>
      </c>
      <c r="L335" s="102" t="s">
        <v>630</v>
      </c>
      <c r="M335" s="102" t="s">
        <v>631</v>
      </c>
      <c r="N335" s="105">
        <v>1</v>
      </c>
    </row>
    <row r="336" spans="7:14" x14ac:dyDescent="0.35">
      <c r="G336" s="102" t="s">
        <v>637</v>
      </c>
      <c r="H336" s="102" t="s">
        <v>638</v>
      </c>
      <c r="I336" s="102" t="s">
        <v>505</v>
      </c>
      <c r="J336" s="102" t="s">
        <v>640</v>
      </c>
      <c r="K336" s="102" t="s">
        <v>641</v>
      </c>
      <c r="L336" s="102" t="s">
        <v>630</v>
      </c>
      <c r="M336" s="102" t="s">
        <v>631</v>
      </c>
      <c r="N336" s="105">
        <v>1</v>
      </c>
    </row>
    <row r="337" spans="7:14" x14ac:dyDescent="0.35">
      <c r="G337" s="102" t="s">
        <v>637</v>
      </c>
      <c r="H337" s="102" t="s">
        <v>638</v>
      </c>
      <c r="I337" s="102" t="s">
        <v>507</v>
      </c>
      <c r="J337" s="102" t="s">
        <v>640</v>
      </c>
      <c r="K337" s="102" t="s">
        <v>641</v>
      </c>
      <c r="L337" s="102" t="s">
        <v>630</v>
      </c>
      <c r="M337" s="102" t="s">
        <v>631</v>
      </c>
      <c r="N337" s="105">
        <v>1</v>
      </c>
    </row>
    <row r="338" spans="7:14" x14ac:dyDescent="0.35">
      <c r="G338" s="102" t="s">
        <v>637</v>
      </c>
      <c r="H338" s="102" t="s">
        <v>638</v>
      </c>
      <c r="I338" s="102" t="s">
        <v>509</v>
      </c>
      <c r="J338" s="102" t="s">
        <v>640</v>
      </c>
      <c r="K338" s="102" t="s">
        <v>641</v>
      </c>
      <c r="L338" s="102" t="s">
        <v>630</v>
      </c>
      <c r="M338" s="102" t="s">
        <v>631</v>
      </c>
      <c r="N338" s="105">
        <v>1</v>
      </c>
    </row>
    <row r="339" spans="7:14" x14ac:dyDescent="0.35">
      <c r="G339" s="102" t="s">
        <v>637</v>
      </c>
      <c r="H339" s="102" t="s">
        <v>638</v>
      </c>
      <c r="I339" s="102" t="s">
        <v>511</v>
      </c>
      <c r="J339" s="102" t="s">
        <v>640</v>
      </c>
      <c r="K339" s="102" t="s">
        <v>641</v>
      </c>
      <c r="L339" s="102" t="s">
        <v>630</v>
      </c>
      <c r="M339" s="102" t="s">
        <v>631</v>
      </c>
      <c r="N339" s="106">
        <v>0</v>
      </c>
    </row>
    <row r="340" spans="7:14" x14ac:dyDescent="0.35">
      <c r="G340" s="102" t="s">
        <v>637</v>
      </c>
      <c r="H340" s="102" t="s">
        <v>638</v>
      </c>
      <c r="I340" s="102" t="s">
        <v>513</v>
      </c>
      <c r="J340" s="102" t="s">
        <v>640</v>
      </c>
      <c r="K340" s="102" t="s">
        <v>641</v>
      </c>
      <c r="L340" s="102" t="s">
        <v>630</v>
      </c>
      <c r="M340" s="102" t="s">
        <v>631</v>
      </c>
      <c r="N340" s="105">
        <v>1</v>
      </c>
    </row>
    <row r="341" spans="7:14" x14ac:dyDescent="0.35">
      <c r="G341" s="102" t="s">
        <v>637</v>
      </c>
      <c r="H341" s="102" t="s">
        <v>638</v>
      </c>
      <c r="I341" s="102" t="s">
        <v>515</v>
      </c>
      <c r="J341" s="102" t="s">
        <v>640</v>
      </c>
      <c r="K341" s="102" t="s">
        <v>641</v>
      </c>
      <c r="L341" s="102" t="s">
        <v>630</v>
      </c>
      <c r="M341" s="102" t="s">
        <v>631</v>
      </c>
      <c r="N341" s="105">
        <v>1</v>
      </c>
    </row>
    <row r="342" spans="7:14" x14ac:dyDescent="0.35">
      <c r="G342" s="102" t="s">
        <v>637</v>
      </c>
      <c r="H342" s="102" t="s">
        <v>638</v>
      </c>
      <c r="I342" s="102" t="s">
        <v>517</v>
      </c>
      <c r="J342" s="102" t="s">
        <v>640</v>
      </c>
      <c r="K342" s="102" t="s">
        <v>641</v>
      </c>
      <c r="L342" s="102" t="s">
        <v>630</v>
      </c>
      <c r="M342" s="102" t="s">
        <v>631</v>
      </c>
      <c r="N342" s="105">
        <v>1</v>
      </c>
    </row>
    <row r="343" spans="7:14" x14ac:dyDescent="0.35">
      <c r="G343" s="102" t="s">
        <v>637</v>
      </c>
      <c r="H343" s="102" t="s">
        <v>638</v>
      </c>
      <c r="I343" s="102" t="s">
        <v>519</v>
      </c>
      <c r="J343" s="102" t="s">
        <v>640</v>
      </c>
      <c r="K343" s="102" t="s">
        <v>641</v>
      </c>
      <c r="L343" s="102" t="s">
        <v>630</v>
      </c>
      <c r="M343" s="102" t="s">
        <v>631</v>
      </c>
      <c r="N343" s="105">
        <v>1</v>
      </c>
    </row>
    <row r="344" spans="7:14" x14ac:dyDescent="0.35">
      <c r="G344" s="102" t="s">
        <v>637</v>
      </c>
      <c r="H344" s="102" t="s">
        <v>638</v>
      </c>
      <c r="I344" s="102" t="s">
        <v>521</v>
      </c>
      <c r="J344" s="102" t="s">
        <v>640</v>
      </c>
      <c r="K344" s="102" t="s">
        <v>641</v>
      </c>
      <c r="L344" s="102" t="s">
        <v>630</v>
      </c>
      <c r="M344" s="102" t="s">
        <v>631</v>
      </c>
      <c r="N344" s="105">
        <v>1</v>
      </c>
    </row>
    <row r="345" spans="7:14" x14ac:dyDescent="0.35">
      <c r="G345" s="102" t="s">
        <v>637</v>
      </c>
      <c r="H345" s="102" t="s">
        <v>638</v>
      </c>
      <c r="I345" s="102" t="s">
        <v>523</v>
      </c>
      <c r="J345" s="102" t="s">
        <v>640</v>
      </c>
      <c r="K345" s="102" t="s">
        <v>641</v>
      </c>
      <c r="L345" s="102" t="s">
        <v>630</v>
      </c>
      <c r="M345" s="102" t="s">
        <v>631</v>
      </c>
      <c r="N345" s="105">
        <v>1</v>
      </c>
    </row>
    <row r="346" spans="7:14" x14ac:dyDescent="0.35">
      <c r="G346" s="102" t="s">
        <v>637</v>
      </c>
      <c r="H346" s="102" t="s">
        <v>638</v>
      </c>
      <c r="I346" s="102" t="s">
        <v>525</v>
      </c>
      <c r="J346" s="102" t="s">
        <v>640</v>
      </c>
      <c r="K346" s="102" t="s">
        <v>641</v>
      </c>
      <c r="L346" s="102" t="s">
        <v>630</v>
      </c>
      <c r="M346" s="102" t="s">
        <v>631</v>
      </c>
      <c r="N346" s="105">
        <v>1</v>
      </c>
    </row>
    <row r="347" spans="7:14" x14ac:dyDescent="0.35">
      <c r="G347" s="102" t="s">
        <v>637</v>
      </c>
      <c r="H347" s="102" t="s">
        <v>638</v>
      </c>
      <c r="I347" s="102" t="s">
        <v>527</v>
      </c>
      <c r="J347" s="102" t="s">
        <v>640</v>
      </c>
      <c r="K347" s="102" t="s">
        <v>641</v>
      </c>
      <c r="L347" s="102" t="s">
        <v>630</v>
      </c>
      <c r="M347" s="102" t="s">
        <v>631</v>
      </c>
      <c r="N347" s="105">
        <v>1</v>
      </c>
    </row>
    <row r="348" spans="7:14" x14ac:dyDescent="0.35">
      <c r="G348" s="102" t="s">
        <v>637</v>
      </c>
      <c r="H348" s="102" t="s">
        <v>638</v>
      </c>
      <c r="I348" s="102" t="s">
        <v>529</v>
      </c>
      <c r="J348" s="102" t="s">
        <v>640</v>
      </c>
      <c r="K348" s="102" t="s">
        <v>641</v>
      </c>
      <c r="L348" s="102" t="s">
        <v>630</v>
      </c>
      <c r="M348" s="102" t="s">
        <v>631</v>
      </c>
      <c r="N348" s="105">
        <v>1</v>
      </c>
    </row>
    <row r="349" spans="7:14" x14ac:dyDescent="0.35">
      <c r="G349" s="102" t="s">
        <v>637</v>
      </c>
      <c r="H349" s="102" t="s">
        <v>638</v>
      </c>
      <c r="I349" s="102" t="s">
        <v>531</v>
      </c>
      <c r="J349" s="102" t="s">
        <v>640</v>
      </c>
      <c r="K349" s="102" t="s">
        <v>641</v>
      </c>
      <c r="L349" s="102" t="s">
        <v>630</v>
      </c>
      <c r="M349" s="102" t="s">
        <v>631</v>
      </c>
      <c r="N349" s="105">
        <v>1</v>
      </c>
    </row>
    <row r="350" spans="7:14" x14ac:dyDescent="0.35">
      <c r="G350" s="102" t="s">
        <v>637</v>
      </c>
      <c r="H350" s="102" t="s">
        <v>638</v>
      </c>
      <c r="I350" s="102" t="s">
        <v>533</v>
      </c>
      <c r="J350" s="102" t="s">
        <v>640</v>
      </c>
      <c r="K350" s="102" t="s">
        <v>641</v>
      </c>
      <c r="L350" s="102" t="s">
        <v>630</v>
      </c>
      <c r="M350" s="102" t="s">
        <v>631</v>
      </c>
      <c r="N350" s="105">
        <v>1</v>
      </c>
    </row>
    <row r="351" spans="7:14" x14ac:dyDescent="0.35">
      <c r="G351" s="102" t="s">
        <v>637</v>
      </c>
      <c r="H351" s="102" t="s">
        <v>638</v>
      </c>
      <c r="I351" s="102" t="s">
        <v>535</v>
      </c>
      <c r="J351" s="102" t="s">
        <v>640</v>
      </c>
      <c r="K351" s="102" t="s">
        <v>641</v>
      </c>
      <c r="L351" s="102" t="s">
        <v>630</v>
      </c>
      <c r="M351" s="102" t="s">
        <v>631</v>
      </c>
      <c r="N351" s="105">
        <v>1</v>
      </c>
    </row>
    <row r="352" spans="7:14" x14ac:dyDescent="0.35">
      <c r="G352" s="102" t="s">
        <v>637</v>
      </c>
      <c r="H352" s="102" t="s">
        <v>638</v>
      </c>
      <c r="I352" s="102" t="s">
        <v>635</v>
      </c>
      <c r="J352" s="102" t="s">
        <v>640</v>
      </c>
      <c r="K352" s="102" t="s">
        <v>641</v>
      </c>
      <c r="L352" s="102" t="s">
        <v>630</v>
      </c>
      <c r="M352" s="102" t="s">
        <v>631</v>
      </c>
      <c r="N352" s="106">
        <v>0</v>
      </c>
    </row>
    <row r="353" spans="7:14" x14ac:dyDescent="0.35">
      <c r="G353" s="102" t="s">
        <v>637</v>
      </c>
      <c r="H353" s="102" t="s">
        <v>638</v>
      </c>
      <c r="I353" s="102" t="s">
        <v>537</v>
      </c>
      <c r="J353" s="102" t="s">
        <v>640</v>
      </c>
      <c r="K353" s="102" t="s">
        <v>641</v>
      </c>
      <c r="L353" s="102" t="s">
        <v>630</v>
      </c>
      <c r="M353" s="102" t="s">
        <v>631</v>
      </c>
      <c r="N353" s="105">
        <v>1</v>
      </c>
    </row>
    <row r="354" spans="7:14" x14ac:dyDescent="0.35">
      <c r="G354" s="102" t="s">
        <v>637</v>
      </c>
      <c r="H354" s="102" t="s">
        <v>638</v>
      </c>
      <c r="I354" s="102" t="s">
        <v>539</v>
      </c>
      <c r="J354" s="102" t="s">
        <v>640</v>
      </c>
      <c r="K354" s="102" t="s">
        <v>641</v>
      </c>
      <c r="L354" s="102" t="s">
        <v>630</v>
      </c>
      <c r="M354" s="102" t="s">
        <v>631</v>
      </c>
      <c r="N354" s="105">
        <v>1</v>
      </c>
    </row>
    <row r="355" spans="7:14" x14ac:dyDescent="0.35">
      <c r="G355" s="102" t="s">
        <v>637</v>
      </c>
      <c r="H355" s="102" t="s">
        <v>638</v>
      </c>
      <c r="I355" s="102" t="s">
        <v>541</v>
      </c>
      <c r="J355" s="102" t="s">
        <v>640</v>
      </c>
      <c r="K355" s="102" t="s">
        <v>641</v>
      </c>
      <c r="L355" s="102" t="s">
        <v>630</v>
      </c>
      <c r="M355" s="102" t="s">
        <v>631</v>
      </c>
      <c r="N355" s="105">
        <v>1</v>
      </c>
    </row>
    <row r="356" spans="7:14" x14ac:dyDescent="0.35">
      <c r="G356" s="102" t="s">
        <v>637</v>
      </c>
      <c r="H356" s="102" t="s">
        <v>638</v>
      </c>
      <c r="I356" s="102" t="s">
        <v>543</v>
      </c>
      <c r="J356" s="102" t="s">
        <v>640</v>
      </c>
      <c r="K356" s="102" t="s">
        <v>641</v>
      </c>
      <c r="L356" s="102" t="s">
        <v>630</v>
      </c>
      <c r="M356" s="102" t="s">
        <v>631</v>
      </c>
      <c r="N356" s="105">
        <v>1</v>
      </c>
    </row>
    <row r="357" spans="7:14" x14ac:dyDescent="0.35">
      <c r="G357" s="102" t="s">
        <v>637</v>
      </c>
      <c r="H357" s="102" t="s">
        <v>638</v>
      </c>
      <c r="I357" s="102" t="s">
        <v>545</v>
      </c>
      <c r="J357" s="102" t="s">
        <v>640</v>
      </c>
      <c r="K357" s="102" t="s">
        <v>641</v>
      </c>
      <c r="L357" s="102" t="s">
        <v>630</v>
      </c>
      <c r="M357" s="102" t="s">
        <v>631</v>
      </c>
      <c r="N357" s="105">
        <v>1</v>
      </c>
    </row>
    <row r="358" spans="7:14" x14ac:dyDescent="0.35">
      <c r="G358" s="102" t="s">
        <v>637</v>
      </c>
      <c r="H358" s="102" t="s">
        <v>638</v>
      </c>
      <c r="I358" s="102" t="s">
        <v>547</v>
      </c>
      <c r="J358" s="102" t="s">
        <v>640</v>
      </c>
      <c r="K358" s="102" t="s">
        <v>641</v>
      </c>
      <c r="L358" s="102" t="s">
        <v>630</v>
      </c>
      <c r="M358" s="102" t="s">
        <v>631</v>
      </c>
      <c r="N358" s="105">
        <v>1</v>
      </c>
    </row>
    <row r="359" spans="7:14" x14ac:dyDescent="0.35">
      <c r="G359" s="102" t="s">
        <v>637</v>
      </c>
      <c r="H359" s="102" t="s">
        <v>638</v>
      </c>
      <c r="I359" s="102" t="s">
        <v>549</v>
      </c>
      <c r="J359" s="102" t="s">
        <v>640</v>
      </c>
      <c r="K359" s="102" t="s">
        <v>641</v>
      </c>
      <c r="L359" s="102" t="s">
        <v>630</v>
      </c>
      <c r="M359" s="102" t="s">
        <v>631</v>
      </c>
      <c r="N359" s="105">
        <v>1</v>
      </c>
    </row>
    <row r="360" spans="7:14" x14ac:dyDescent="0.35">
      <c r="G360" s="102" t="s">
        <v>637</v>
      </c>
      <c r="H360" s="102" t="s">
        <v>638</v>
      </c>
      <c r="I360" s="102" t="s">
        <v>551</v>
      </c>
      <c r="J360" s="102" t="s">
        <v>640</v>
      </c>
      <c r="K360" s="102" t="s">
        <v>641</v>
      </c>
      <c r="L360" s="102" t="s">
        <v>630</v>
      </c>
      <c r="M360" s="102" t="s">
        <v>631</v>
      </c>
      <c r="N360" s="105">
        <v>1</v>
      </c>
    </row>
    <row r="361" spans="7:14" x14ac:dyDescent="0.35">
      <c r="G361" s="102" t="s">
        <v>637</v>
      </c>
      <c r="H361" s="102" t="s">
        <v>638</v>
      </c>
      <c r="I361" s="102" t="s">
        <v>553</v>
      </c>
      <c r="J361" s="102" t="s">
        <v>640</v>
      </c>
      <c r="K361" s="102" t="s">
        <v>641</v>
      </c>
      <c r="L361" s="102" t="s">
        <v>630</v>
      </c>
      <c r="M361" s="102" t="s">
        <v>631</v>
      </c>
      <c r="N361" s="105">
        <v>1</v>
      </c>
    </row>
    <row r="362" spans="7:14" x14ac:dyDescent="0.35">
      <c r="G362" s="102" t="s">
        <v>637</v>
      </c>
      <c r="H362" s="102" t="s">
        <v>638</v>
      </c>
      <c r="I362" s="102" t="s">
        <v>555</v>
      </c>
      <c r="J362" s="102" t="s">
        <v>640</v>
      </c>
      <c r="K362" s="102" t="s">
        <v>641</v>
      </c>
      <c r="L362" s="102" t="s">
        <v>630</v>
      </c>
      <c r="M362" s="102" t="s">
        <v>631</v>
      </c>
      <c r="N362" s="105">
        <v>1</v>
      </c>
    </row>
    <row r="363" spans="7:14" x14ac:dyDescent="0.35">
      <c r="G363" s="102" t="s">
        <v>637</v>
      </c>
      <c r="H363" s="102" t="s">
        <v>638</v>
      </c>
      <c r="I363" s="102" t="s">
        <v>557</v>
      </c>
      <c r="J363" s="102" t="s">
        <v>640</v>
      </c>
      <c r="K363" s="102" t="s">
        <v>641</v>
      </c>
      <c r="L363" s="102" t="s">
        <v>630</v>
      </c>
      <c r="M363" s="102" t="s">
        <v>631</v>
      </c>
      <c r="N363" s="105">
        <v>1</v>
      </c>
    </row>
    <row r="364" spans="7:14" x14ac:dyDescent="0.35">
      <c r="G364" s="102" t="s">
        <v>637</v>
      </c>
      <c r="H364" s="102" t="s">
        <v>638</v>
      </c>
      <c r="I364" s="102" t="s">
        <v>559</v>
      </c>
      <c r="J364" s="102" t="s">
        <v>640</v>
      </c>
      <c r="K364" s="102" t="s">
        <v>641</v>
      </c>
      <c r="L364" s="102" t="s">
        <v>630</v>
      </c>
      <c r="M364" s="102" t="s">
        <v>631</v>
      </c>
      <c r="N364" s="106">
        <v>0</v>
      </c>
    </row>
    <row r="365" spans="7:14" x14ac:dyDescent="0.35">
      <c r="G365" s="102" t="s">
        <v>637</v>
      </c>
      <c r="H365" s="102" t="s">
        <v>638</v>
      </c>
      <c r="I365" s="102" t="s">
        <v>561</v>
      </c>
      <c r="J365" s="102" t="s">
        <v>640</v>
      </c>
      <c r="K365" s="102" t="s">
        <v>641</v>
      </c>
      <c r="L365" s="102" t="s">
        <v>630</v>
      </c>
      <c r="M365" s="102" t="s">
        <v>631</v>
      </c>
      <c r="N365" s="105">
        <v>1</v>
      </c>
    </row>
    <row r="366" spans="7:14" x14ac:dyDescent="0.35">
      <c r="G366" s="102" t="s">
        <v>637</v>
      </c>
      <c r="H366" s="102" t="s">
        <v>638</v>
      </c>
      <c r="I366" s="102" t="s">
        <v>562</v>
      </c>
      <c r="J366" s="102" t="s">
        <v>640</v>
      </c>
      <c r="K366" s="102" t="s">
        <v>641</v>
      </c>
      <c r="L366" s="102" t="s">
        <v>630</v>
      </c>
      <c r="M366" s="102" t="s">
        <v>631</v>
      </c>
      <c r="N366" s="105">
        <v>1</v>
      </c>
    </row>
    <row r="367" spans="7:14" x14ac:dyDescent="0.35">
      <c r="G367" s="102" t="s">
        <v>637</v>
      </c>
      <c r="H367" s="102" t="s">
        <v>638</v>
      </c>
      <c r="I367" s="102" t="s">
        <v>564</v>
      </c>
      <c r="J367" s="102" t="s">
        <v>640</v>
      </c>
      <c r="K367" s="102" t="s">
        <v>641</v>
      </c>
      <c r="L367" s="102" t="s">
        <v>630</v>
      </c>
      <c r="M367" s="102" t="s">
        <v>631</v>
      </c>
      <c r="N367" s="105">
        <v>1</v>
      </c>
    </row>
    <row r="368" spans="7:14" x14ac:dyDescent="0.35">
      <c r="G368" s="102" t="s">
        <v>637</v>
      </c>
      <c r="H368" s="102" t="s">
        <v>638</v>
      </c>
      <c r="I368" s="102" t="s">
        <v>566</v>
      </c>
      <c r="J368" s="102" t="s">
        <v>640</v>
      </c>
      <c r="K368" s="102" t="s">
        <v>641</v>
      </c>
      <c r="L368" s="102" t="s">
        <v>630</v>
      </c>
      <c r="M368" s="102" t="s">
        <v>631</v>
      </c>
      <c r="N368" s="105">
        <v>1</v>
      </c>
    </row>
    <row r="369" spans="7:14" x14ac:dyDescent="0.35">
      <c r="G369" s="102" t="s">
        <v>637</v>
      </c>
      <c r="H369" s="102" t="s">
        <v>638</v>
      </c>
      <c r="I369" s="102" t="s">
        <v>568</v>
      </c>
      <c r="J369" s="102" t="s">
        <v>640</v>
      </c>
      <c r="K369" s="102" t="s">
        <v>641</v>
      </c>
      <c r="L369" s="102" t="s">
        <v>630</v>
      </c>
      <c r="M369" s="102" t="s">
        <v>631</v>
      </c>
      <c r="N369" s="105">
        <v>1</v>
      </c>
    </row>
    <row r="370" spans="7:14" x14ac:dyDescent="0.35">
      <c r="G370" s="102" t="s">
        <v>637</v>
      </c>
      <c r="H370" s="102" t="s">
        <v>638</v>
      </c>
      <c r="I370" s="102" t="s">
        <v>570</v>
      </c>
      <c r="J370" s="102" t="s">
        <v>640</v>
      </c>
      <c r="K370" s="102" t="s">
        <v>641</v>
      </c>
      <c r="L370" s="102" t="s">
        <v>630</v>
      </c>
      <c r="M370" s="102" t="s">
        <v>631</v>
      </c>
      <c r="N370" s="105">
        <v>1</v>
      </c>
    </row>
    <row r="371" spans="7:14" x14ac:dyDescent="0.35">
      <c r="G371" s="102" t="s">
        <v>637</v>
      </c>
      <c r="H371" s="102" t="s">
        <v>638</v>
      </c>
      <c r="I371" s="102" t="s">
        <v>572</v>
      </c>
      <c r="J371" s="102" t="s">
        <v>640</v>
      </c>
      <c r="K371" s="102" t="s">
        <v>641</v>
      </c>
      <c r="L371" s="102" t="s">
        <v>630</v>
      </c>
      <c r="M371" s="102" t="s">
        <v>631</v>
      </c>
      <c r="N371" s="105">
        <v>1</v>
      </c>
    </row>
    <row r="372" spans="7:14" x14ac:dyDescent="0.35">
      <c r="G372" s="102" t="s">
        <v>637</v>
      </c>
      <c r="H372" s="102" t="s">
        <v>638</v>
      </c>
      <c r="I372" s="102" t="s">
        <v>574</v>
      </c>
      <c r="J372" s="102" t="s">
        <v>640</v>
      </c>
      <c r="K372" s="102" t="s">
        <v>641</v>
      </c>
      <c r="L372" s="102" t="s">
        <v>630</v>
      </c>
      <c r="M372" s="102" t="s">
        <v>631</v>
      </c>
      <c r="N372" s="105">
        <v>1</v>
      </c>
    </row>
    <row r="373" spans="7:14" x14ac:dyDescent="0.35">
      <c r="G373" s="102" t="s">
        <v>643</v>
      </c>
      <c r="H373" s="102" t="s">
        <v>644</v>
      </c>
      <c r="I373" s="102" t="s">
        <v>392</v>
      </c>
      <c r="J373" s="102" t="s">
        <v>645</v>
      </c>
      <c r="K373" s="102" t="s">
        <v>646</v>
      </c>
      <c r="L373" s="102" t="s">
        <v>630</v>
      </c>
      <c r="M373" s="102" t="s">
        <v>631</v>
      </c>
      <c r="N373" s="105">
        <v>1</v>
      </c>
    </row>
    <row r="374" spans="7:14" x14ac:dyDescent="0.35">
      <c r="G374" s="102" t="s">
        <v>643</v>
      </c>
      <c r="H374" s="102" t="s">
        <v>644</v>
      </c>
      <c r="I374" s="102" t="s">
        <v>398</v>
      </c>
      <c r="J374" s="102" t="s">
        <v>645</v>
      </c>
      <c r="K374" s="102" t="s">
        <v>646</v>
      </c>
      <c r="L374" s="102" t="s">
        <v>630</v>
      </c>
      <c r="M374" s="102" t="s">
        <v>631</v>
      </c>
      <c r="N374" s="105">
        <v>1</v>
      </c>
    </row>
    <row r="375" spans="7:14" x14ac:dyDescent="0.35">
      <c r="G375" s="102" t="s">
        <v>643</v>
      </c>
      <c r="H375" s="102" t="s">
        <v>644</v>
      </c>
      <c r="I375" s="102" t="s">
        <v>400</v>
      </c>
      <c r="J375" s="102" t="s">
        <v>645</v>
      </c>
      <c r="K375" s="102" t="s">
        <v>646</v>
      </c>
      <c r="L375" s="102" t="s">
        <v>630</v>
      </c>
      <c r="M375" s="102" t="s">
        <v>631</v>
      </c>
      <c r="N375" s="106">
        <v>0</v>
      </c>
    </row>
    <row r="376" spans="7:14" x14ac:dyDescent="0.35">
      <c r="G376" s="102" t="s">
        <v>643</v>
      </c>
      <c r="H376" s="102" t="s">
        <v>644</v>
      </c>
      <c r="I376" s="102" t="s">
        <v>402</v>
      </c>
      <c r="J376" s="102" t="s">
        <v>645</v>
      </c>
      <c r="K376" s="102" t="s">
        <v>646</v>
      </c>
      <c r="L376" s="102" t="s">
        <v>630</v>
      </c>
      <c r="M376" s="102" t="s">
        <v>631</v>
      </c>
      <c r="N376" s="105">
        <v>1</v>
      </c>
    </row>
    <row r="377" spans="7:14" x14ac:dyDescent="0.35">
      <c r="G377" s="102" t="s">
        <v>643</v>
      </c>
      <c r="H377" s="102" t="s">
        <v>644</v>
      </c>
      <c r="I377" s="102" t="s">
        <v>403</v>
      </c>
      <c r="J377" s="102" t="s">
        <v>645</v>
      </c>
      <c r="K377" s="102" t="s">
        <v>646</v>
      </c>
      <c r="L377" s="102" t="s">
        <v>630</v>
      </c>
      <c r="M377" s="102" t="s">
        <v>631</v>
      </c>
      <c r="N377" s="105">
        <v>1</v>
      </c>
    </row>
    <row r="378" spans="7:14" x14ac:dyDescent="0.35">
      <c r="G378" s="102" t="s">
        <v>643</v>
      </c>
      <c r="H378" s="102" t="s">
        <v>644</v>
      </c>
      <c r="I378" s="102" t="s">
        <v>405</v>
      </c>
      <c r="J378" s="102" t="s">
        <v>645</v>
      </c>
      <c r="K378" s="102" t="s">
        <v>646</v>
      </c>
      <c r="L378" s="102" t="s">
        <v>630</v>
      </c>
      <c r="M378" s="102" t="s">
        <v>631</v>
      </c>
      <c r="N378" s="105">
        <v>1</v>
      </c>
    </row>
    <row r="379" spans="7:14" x14ac:dyDescent="0.35">
      <c r="G379" s="102" t="s">
        <v>643</v>
      </c>
      <c r="H379" s="102" t="s">
        <v>644</v>
      </c>
      <c r="I379" s="102" t="s">
        <v>407</v>
      </c>
      <c r="J379" s="102" t="s">
        <v>645</v>
      </c>
      <c r="K379" s="102" t="s">
        <v>646</v>
      </c>
      <c r="L379" s="102" t="s">
        <v>630</v>
      </c>
      <c r="M379" s="102" t="s">
        <v>631</v>
      </c>
      <c r="N379" s="105">
        <v>1</v>
      </c>
    </row>
    <row r="380" spans="7:14" x14ac:dyDescent="0.35">
      <c r="G380" s="102" t="s">
        <v>643</v>
      </c>
      <c r="H380" s="102" t="s">
        <v>644</v>
      </c>
      <c r="I380" s="102" t="s">
        <v>409</v>
      </c>
      <c r="J380" s="102" t="s">
        <v>645</v>
      </c>
      <c r="K380" s="102" t="s">
        <v>646</v>
      </c>
      <c r="L380" s="102" t="s">
        <v>630</v>
      </c>
      <c r="M380" s="102" t="s">
        <v>631</v>
      </c>
      <c r="N380" s="105">
        <v>1</v>
      </c>
    </row>
    <row r="381" spans="7:14" x14ac:dyDescent="0.35">
      <c r="G381" s="102" t="s">
        <v>643</v>
      </c>
      <c r="H381" s="102" t="s">
        <v>644</v>
      </c>
      <c r="I381" s="102" t="s">
        <v>411</v>
      </c>
      <c r="J381" s="102" t="s">
        <v>645</v>
      </c>
      <c r="K381" s="102" t="s">
        <v>646</v>
      </c>
      <c r="L381" s="102" t="s">
        <v>630</v>
      </c>
      <c r="M381" s="102" t="s">
        <v>631</v>
      </c>
      <c r="N381" s="105">
        <v>1</v>
      </c>
    </row>
    <row r="382" spans="7:14" x14ac:dyDescent="0.35">
      <c r="G382" s="102" t="s">
        <v>643</v>
      </c>
      <c r="H382" s="102" t="s">
        <v>644</v>
      </c>
      <c r="I382" s="102" t="s">
        <v>413</v>
      </c>
      <c r="J382" s="102" t="s">
        <v>645</v>
      </c>
      <c r="K382" s="102" t="s">
        <v>646</v>
      </c>
      <c r="L382" s="102" t="s">
        <v>630</v>
      </c>
      <c r="M382" s="102" t="s">
        <v>631</v>
      </c>
      <c r="N382" s="105">
        <v>1</v>
      </c>
    </row>
    <row r="383" spans="7:14" x14ac:dyDescent="0.35">
      <c r="G383" s="102" t="s">
        <v>643</v>
      </c>
      <c r="H383" s="102" t="s">
        <v>644</v>
      </c>
      <c r="I383" s="102" t="s">
        <v>415</v>
      </c>
      <c r="J383" s="102" t="s">
        <v>645</v>
      </c>
      <c r="K383" s="102" t="s">
        <v>646</v>
      </c>
      <c r="L383" s="102" t="s">
        <v>630</v>
      </c>
      <c r="M383" s="102" t="s">
        <v>631</v>
      </c>
      <c r="N383" s="105">
        <v>1</v>
      </c>
    </row>
    <row r="384" spans="7:14" x14ac:dyDescent="0.35">
      <c r="G384" s="102" t="s">
        <v>643</v>
      </c>
      <c r="H384" s="102" t="s">
        <v>644</v>
      </c>
      <c r="I384" s="102" t="s">
        <v>416</v>
      </c>
      <c r="J384" s="102" t="s">
        <v>645</v>
      </c>
      <c r="K384" s="102" t="s">
        <v>646</v>
      </c>
      <c r="L384" s="102" t="s">
        <v>630</v>
      </c>
      <c r="M384" s="102" t="s">
        <v>631</v>
      </c>
      <c r="N384" s="105">
        <v>1</v>
      </c>
    </row>
    <row r="385" spans="7:14" x14ac:dyDescent="0.35">
      <c r="G385" s="102" t="s">
        <v>643</v>
      </c>
      <c r="H385" s="102" t="s">
        <v>644</v>
      </c>
      <c r="I385" s="102" t="s">
        <v>418</v>
      </c>
      <c r="J385" s="102" t="s">
        <v>645</v>
      </c>
      <c r="K385" s="102" t="s">
        <v>646</v>
      </c>
      <c r="L385" s="102" t="s">
        <v>630</v>
      </c>
      <c r="M385" s="102" t="s">
        <v>631</v>
      </c>
      <c r="N385" s="105">
        <v>1</v>
      </c>
    </row>
    <row r="386" spans="7:14" x14ac:dyDescent="0.35">
      <c r="G386" s="102" t="s">
        <v>643</v>
      </c>
      <c r="H386" s="102" t="s">
        <v>644</v>
      </c>
      <c r="I386" s="102" t="s">
        <v>420</v>
      </c>
      <c r="J386" s="102" t="s">
        <v>645</v>
      </c>
      <c r="K386" s="102" t="s">
        <v>646</v>
      </c>
      <c r="L386" s="102" t="s">
        <v>630</v>
      </c>
      <c r="M386" s="102" t="s">
        <v>631</v>
      </c>
      <c r="N386" s="105">
        <v>1</v>
      </c>
    </row>
    <row r="387" spans="7:14" x14ac:dyDescent="0.35">
      <c r="G387" s="102" t="s">
        <v>643</v>
      </c>
      <c r="H387" s="102" t="s">
        <v>644</v>
      </c>
      <c r="I387" s="102" t="s">
        <v>422</v>
      </c>
      <c r="J387" s="102" t="s">
        <v>645</v>
      </c>
      <c r="K387" s="102" t="s">
        <v>646</v>
      </c>
      <c r="L387" s="102" t="s">
        <v>630</v>
      </c>
      <c r="M387" s="102" t="s">
        <v>631</v>
      </c>
      <c r="N387" s="105">
        <v>1</v>
      </c>
    </row>
    <row r="388" spans="7:14" x14ac:dyDescent="0.35">
      <c r="G388" s="102" t="s">
        <v>643</v>
      </c>
      <c r="H388" s="102" t="s">
        <v>644</v>
      </c>
      <c r="I388" s="102" t="s">
        <v>426</v>
      </c>
      <c r="J388" s="102" t="s">
        <v>645</v>
      </c>
      <c r="K388" s="102" t="s">
        <v>646</v>
      </c>
      <c r="L388" s="102" t="s">
        <v>630</v>
      </c>
      <c r="M388" s="102" t="s">
        <v>631</v>
      </c>
      <c r="N388" s="105">
        <v>1</v>
      </c>
    </row>
    <row r="389" spans="7:14" x14ac:dyDescent="0.35">
      <c r="G389" s="102" t="s">
        <v>643</v>
      </c>
      <c r="H389" s="102" t="s">
        <v>644</v>
      </c>
      <c r="I389" s="102" t="s">
        <v>428</v>
      </c>
      <c r="J389" s="102" t="s">
        <v>645</v>
      </c>
      <c r="K389" s="102" t="s">
        <v>646</v>
      </c>
      <c r="L389" s="102" t="s">
        <v>630</v>
      </c>
      <c r="M389" s="102" t="s">
        <v>631</v>
      </c>
      <c r="N389" s="105">
        <v>1</v>
      </c>
    </row>
    <row r="390" spans="7:14" x14ac:dyDescent="0.35">
      <c r="G390" s="102" t="s">
        <v>643</v>
      </c>
      <c r="H390" s="102" t="s">
        <v>644</v>
      </c>
      <c r="I390" s="102" t="s">
        <v>430</v>
      </c>
      <c r="J390" s="102" t="s">
        <v>645</v>
      </c>
      <c r="K390" s="102" t="s">
        <v>646</v>
      </c>
      <c r="L390" s="102" t="s">
        <v>630</v>
      </c>
      <c r="M390" s="102" t="s">
        <v>631</v>
      </c>
      <c r="N390" s="105">
        <v>1</v>
      </c>
    </row>
    <row r="391" spans="7:14" x14ac:dyDescent="0.35">
      <c r="G391" s="102" t="s">
        <v>643</v>
      </c>
      <c r="H391" s="102" t="s">
        <v>644</v>
      </c>
      <c r="I391" s="102" t="s">
        <v>432</v>
      </c>
      <c r="J391" s="102" t="s">
        <v>645</v>
      </c>
      <c r="K391" s="102" t="s">
        <v>646</v>
      </c>
      <c r="L391" s="102" t="s">
        <v>630</v>
      </c>
      <c r="M391" s="102" t="s">
        <v>631</v>
      </c>
      <c r="N391" s="105">
        <v>1</v>
      </c>
    </row>
    <row r="392" spans="7:14" x14ac:dyDescent="0.35">
      <c r="G392" s="102" t="s">
        <v>643</v>
      </c>
      <c r="H392" s="102" t="s">
        <v>644</v>
      </c>
      <c r="I392" s="102" t="s">
        <v>434</v>
      </c>
      <c r="J392" s="102" t="s">
        <v>645</v>
      </c>
      <c r="K392" s="102" t="s">
        <v>646</v>
      </c>
      <c r="L392" s="102" t="s">
        <v>630</v>
      </c>
      <c r="M392" s="102" t="s">
        <v>631</v>
      </c>
      <c r="N392" s="105">
        <v>1</v>
      </c>
    </row>
    <row r="393" spans="7:14" x14ac:dyDescent="0.35">
      <c r="G393" s="102" t="s">
        <v>643</v>
      </c>
      <c r="H393" s="102" t="s">
        <v>644</v>
      </c>
      <c r="I393" s="102" t="s">
        <v>436</v>
      </c>
      <c r="J393" s="102" t="s">
        <v>645</v>
      </c>
      <c r="K393" s="102" t="s">
        <v>646</v>
      </c>
      <c r="L393" s="102" t="s">
        <v>630</v>
      </c>
      <c r="M393" s="102" t="s">
        <v>631</v>
      </c>
      <c r="N393" s="105">
        <v>1</v>
      </c>
    </row>
    <row r="394" spans="7:14" x14ac:dyDescent="0.35">
      <c r="G394" s="102" t="s">
        <v>643</v>
      </c>
      <c r="H394" s="102" t="s">
        <v>644</v>
      </c>
      <c r="I394" s="102" t="s">
        <v>438</v>
      </c>
      <c r="J394" s="102" t="s">
        <v>645</v>
      </c>
      <c r="K394" s="102" t="s">
        <v>646</v>
      </c>
      <c r="L394" s="102" t="s">
        <v>630</v>
      </c>
      <c r="M394" s="102" t="s">
        <v>631</v>
      </c>
      <c r="N394" s="105">
        <v>1</v>
      </c>
    </row>
    <row r="395" spans="7:14" x14ac:dyDescent="0.35">
      <c r="G395" s="102" t="s">
        <v>643</v>
      </c>
      <c r="H395" s="102" t="s">
        <v>644</v>
      </c>
      <c r="I395" s="102" t="s">
        <v>440</v>
      </c>
      <c r="J395" s="102" t="s">
        <v>645</v>
      </c>
      <c r="K395" s="102" t="s">
        <v>646</v>
      </c>
      <c r="L395" s="102" t="s">
        <v>630</v>
      </c>
      <c r="M395" s="102" t="s">
        <v>631</v>
      </c>
      <c r="N395" s="105">
        <v>1</v>
      </c>
    </row>
    <row r="396" spans="7:14" x14ac:dyDescent="0.35">
      <c r="G396" s="102" t="s">
        <v>643</v>
      </c>
      <c r="H396" s="102" t="s">
        <v>644</v>
      </c>
      <c r="I396" s="102" t="s">
        <v>442</v>
      </c>
      <c r="J396" s="102" t="s">
        <v>645</v>
      </c>
      <c r="K396" s="102" t="s">
        <v>646</v>
      </c>
      <c r="L396" s="102" t="s">
        <v>630</v>
      </c>
      <c r="M396" s="102" t="s">
        <v>631</v>
      </c>
      <c r="N396" s="105">
        <v>1</v>
      </c>
    </row>
    <row r="397" spans="7:14" x14ac:dyDescent="0.35">
      <c r="G397" s="102" t="s">
        <v>643</v>
      </c>
      <c r="H397" s="102" t="s">
        <v>644</v>
      </c>
      <c r="I397" s="102" t="s">
        <v>443</v>
      </c>
      <c r="J397" s="102" t="s">
        <v>645</v>
      </c>
      <c r="K397" s="102" t="s">
        <v>646</v>
      </c>
      <c r="L397" s="102" t="s">
        <v>630</v>
      </c>
      <c r="M397" s="102" t="s">
        <v>631</v>
      </c>
      <c r="N397" s="105">
        <v>1</v>
      </c>
    </row>
    <row r="398" spans="7:14" x14ac:dyDescent="0.35">
      <c r="G398" s="102" t="s">
        <v>643</v>
      </c>
      <c r="H398" s="102" t="s">
        <v>644</v>
      </c>
      <c r="I398" s="102" t="s">
        <v>445</v>
      </c>
      <c r="J398" s="102" t="s">
        <v>645</v>
      </c>
      <c r="K398" s="102" t="s">
        <v>646</v>
      </c>
      <c r="L398" s="102" t="s">
        <v>630</v>
      </c>
      <c r="M398" s="102" t="s">
        <v>631</v>
      </c>
      <c r="N398" s="105">
        <v>1</v>
      </c>
    </row>
    <row r="399" spans="7:14" x14ac:dyDescent="0.35">
      <c r="G399" s="102" t="s">
        <v>643</v>
      </c>
      <c r="H399" s="102" t="s">
        <v>644</v>
      </c>
      <c r="I399" s="102" t="s">
        <v>447</v>
      </c>
      <c r="J399" s="102" t="s">
        <v>645</v>
      </c>
      <c r="K399" s="102" t="s">
        <v>646</v>
      </c>
      <c r="L399" s="102" t="s">
        <v>630</v>
      </c>
      <c r="M399" s="102" t="s">
        <v>631</v>
      </c>
      <c r="N399" s="105">
        <v>1</v>
      </c>
    </row>
    <row r="400" spans="7:14" x14ac:dyDescent="0.35">
      <c r="G400" s="102" t="s">
        <v>643</v>
      </c>
      <c r="H400" s="102" t="s">
        <v>644</v>
      </c>
      <c r="I400" s="102" t="s">
        <v>453</v>
      </c>
      <c r="J400" s="102" t="s">
        <v>645</v>
      </c>
      <c r="K400" s="102" t="s">
        <v>646</v>
      </c>
      <c r="L400" s="102" t="s">
        <v>630</v>
      </c>
      <c r="M400" s="102" t="s">
        <v>631</v>
      </c>
      <c r="N400" s="105">
        <v>1</v>
      </c>
    </row>
    <row r="401" spans="7:14" x14ac:dyDescent="0.35">
      <c r="G401" s="102" t="s">
        <v>643</v>
      </c>
      <c r="H401" s="102" t="s">
        <v>644</v>
      </c>
      <c r="I401" s="102" t="s">
        <v>489</v>
      </c>
      <c r="J401" s="102" t="s">
        <v>645</v>
      </c>
      <c r="K401" s="102" t="s">
        <v>646</v>
      </c>
      <c r="L401" s="102" t="s">
        <v>630</v>
      </c>
      <c r="M401" s="102" t="s">
        <v>631</v>
      </c>
      <c r="N401" s="105">
        <v>1</v>
      </c>
    </row>
    <row r="402" spans="7:14" x14ac:dyDescent="0.35">
      <c r="G402" s="102" t="s">
        <v>643</v>
      </c>
      <c r="H402" s="102" t="s">
        <v>644</v>
      </c>
      <c r="I402" s="102" t="s">
        <v>491</v>
      </c>
      <c r="J402" s="102" t="s">
        <v>645</v>
      </c>
      <c r="K402" s="102" t="s">
        <v>646</v>
      </c>
      <c r="L402" s="102" t="s">
        <v>630</v>
      </c>
      <c r="M402" s="102" t="s">
        <v>631</v>
      </c>
      <c r="N402" s="105">
        <v>1</v>
      </c>
    </row>
    <row r="403" spans="7:14" x14ac:dyDescent="0.35">
      <c r="G403" s="102" t="s">
        <v>643</v>
      </c>
      <c r="H403" s="102" t="s">
        <v>644</v>
      </c>
      <c r="I403" s="102" t="s">
        <v>493</v>
      </c>
      <c r="J403" s="102" t="s">
        <v>645</v>
      </c>
      <c r="K403" s="102" t="s">
        <v>646</v>
      </c>
      <c r="L403" s="102" t="s">
        <v>630</v>
      </c>
      <c r="M403" s="102" t="s">
        <v>631</v>
      </c>
      <c r="N403" s="105">
        <v>1</v>
      </c>
    </row>
    <row r="404" spans="7:14" x14ac:dyDescent="0.35">
      <c r="G404" s="102" t="s">
        <v>643</v>
      </c>
      <c r="H404" s="102" t="s">
        <v>644</v>
      </c>
      <c r="I404" s="102" t="s">
        <v>495</v>
      </c>
      <c r="J404" s="102" t="s">
        <v>645</v>
      </c>
      <c r="K404" s="102" t="s">
        <v>646</v>
      </c>
      <c r="L404" s="102" t="s">
        <v>630</v>
      </c>
      <c r="M404" s="102" t="s">
        <v>631</v>
      </c>
      <c r="N404" s="105">
        <v>1</v>
      </c>
    </row>
    <row r="405" spans="7:14" x14ac:dyDescent="0.35">
      <c r="G405" s="102" t="s">
        <v>643</v>
      </c>
      <c r="H405" s="102" t="s">
        <v>644</v>
      </c>
      <c r="I405" s="102" t="s">
        <v>497</v>
      </c>
      <c r="J405" s="102" t="s">
        <v>645</v>
      </c>
      <c r="K405" s="102" t="s">
        <v>646</v>
      </c>
      <c r="L405" s="102" t="s">
        <v>630</v>
      </c>
      <c r="M405" s="102" t="s">
        <v>631</v>
      </c>
      <c r="N405" s="105">
        <v>1</v>
      </c>
    </row>
    <row r="406" spans="7:14" x14ac:dyDescent="0.35">
      <c r="G406" s="102" t="s">
        <v>643</v>
      </c>
      <c r="H406" s="102" t="s">
        <v>644</v>
      </c>
      <c r="I406" s="102" t="s">
        <v>499</v>
      </c>
      <c r="J406" s="102" t="s">
        <v>645</v>
      </c>
      <c r="K406" s="102" t="s">
        <v>646</v>
      </c>
      <c r="L406" s="102" t="s">
        <v>630</v>
      </c>
      <c r="M406" s="102" t="s">
        <v>631</v>
      </c>
      <c r="N406" s="105">
        <v>1</v>
      </c>
    </row>
    <row r="407" spans="7:14" x14ac:dyDescent="0.35">
      <c r="G407" s="102" t="s">
        <v>643</v>
      </c>
      <c r="H407" s="102" t="s">
        <v>644</v>
      </c>
      <c r="I407" s="102" t="s">
        <v>501</v>
      </c>
      <c r="J407" s="102" t="s">
        <v>645</v>
      </c>
      <c r="K407" s="102" t="s">
        <v>646</v>
      </c>
      <c r="L407" s="102" t="s">
        <v>630</v>
      </c>
      <c r="M407" s="102" t="s">
        <v>631</v>
      </c>
      <c r="N407" s="105">
        <v>1</v>
      </c>
    </row>
    <row r="408" spans="7:14" x14ac:dyDescent="0.35">
      <c r="G408" s="102" t="s">
        <v>643</v>
      </c>
      <c r="H408" s="102" t="s">
        <v>644</v>
      </c>
      <c r="I408" s="102" t="s">
        <v>503</v>
      </c>
      <c r="J408" s="102" t="s">
        <v>645</v>
      </c>
      <c r="K408" s="102" t="s">
        <v>646</v>
      </c>
      <c r="L408" s="102" t="s">
        <v>630</v>
      </c>
      <c r="M408" s="102" t="s">
        <v>631</v>
      </c>
      <c r="N408" s="105">
        <v>1</v>
      </c>
    </row>
    <row r="409" spans="7:14" x14ac:dyDescent="0.35">
      <c r="G409" s="102" t="s">
        <v>643</v>
      </c>
      <c r="H409" s="102" t="s">
        <v>644</v>
      </c>
      <c r="I409" s="102" t="s">
        <v>505</v>
      </c>
      <c r="J409" s="102" t="s">
        <v>645</v>
      </c>
      <c r="K409" s="102" t="s">
        <v>646</v>
      </c>
      <c r="L409" s="102" t="s">
        <v>630</v>
      </c>
      <c r="M409" s="102" t="s">
        <v>631</v>
      </c>
      <c r="N409" s="105">
        <v>1</v>
      </c>
    </row>
    <row r="410" spans="7:14" x14ac:dyDescent="0.35">
      <c r="G410" s="102" t="s">
        <v>643</v>
      </c>
      <c r="H410" s="102" t="s">
        <v>644</v>
      </c>
      <c r="I410" s="102" t="s">
        <v>633</v>
      </c>
      <c r="J410" s="102" t="s">
        <v>645</v>
      </c>
      <c r="K410" s="102" t="s">
        <v>646</v>
      </c>
      <c r="L410" s="102" t="s">
        <v>630</v>
      </c>
      <c r="M410" s="102" t="s">
        <v>631</v>
      </c>
      <c r="N410" s="106">
        <v>0</v>
      </c>
    </row>
    <row r="411" spans="7:14" x14ac:dyDescent="0.35">
      <c r="G411" s="102" t="s">
        <v>643</v>
      </c>
      <c r="H411" s="102" t="s">
        <v>644</v>
      </c>
      <c r="I411" s="102" t="s">
        <v>507</v>
      </c>
      <c r="J411" s="102" t="s">
        <v>645</v>
      </c>
      <c r="K411" s="102" t="s">
        <v>646</v>
      </c>
      <c r="L411" s="102" t="s">
        <v>630</v>
      </c>
      <c r="M411" s="102" t="s">
        <v>631</v>
      </c>
      <c r="N411" s="105">
        <v>1</v>
      </c>
    </row>
    <row r="412" spans="7:14" x14ac:dyDescent="0.35">
      <c r="G412" s="102" t="s">
        <v>643</v>
      </c>
      <c r="H412" s="102" t="s">
        <v>644</v>
      </c>
      <c r="I412" s="102" t="s">
        <v>509</v>
      </c>
      <c r="J412" s="102" t="s">
        <v>645</v>
      </c>
      <c r="K412" s="102" t="s">
        <v>646</v>
      </c>
      <c r="L412" s="102" t="s">
        <v>630</v>
      </c>
      <c r="M412" s="102" t="s">
        <v>631</v>
      </c>
      <c r="N412" s="105">
        <v>1</v>
      </c>
    </row>
    <row r="413" spans="7:14" x14ac:dyDescent="0.35">
      <c r="G413" s="102" t="s">
        <v>643</v>
      </c>
      <c r="H413" s="102" t="s">
        <v>644</v>
      </c>
      <c r="I413" s="102" t="s">
        <v>511</v>
      </c>
      <c r="J413" s="102" t="s">
        <v>645</v>
      </c>
      <c r="K413" s="102" t="s">
        <v>646</v>
      </c>
      <c r="L413" s="102" t="s">
        <v>630</v>
      </c>
      <c r="M413" s="102" t="s">
        <v>631</v>
      </c>
      <c r="N413" s="106">
        <v>0</v>
      </c>
    </row>
    <row r="414" spans="7:14" x14ac:dyDescent="0.35">
      <c r="G414" s="102" t="s">
        <v>643</v>
      </c>
      <c r="H414" s="102" t="s">
        <v>644</v>
      </c>
      <c r="I414" s="102" t="s">
        <v>513</v>
      </c>
      <c r="J414" s="102" t="s">
        <v>645</v>
      </c>
      <c r="K414" s="102" t="s">
        <v>646</v>
      </c>
      <c r="L414" s="102" t="s">
        <v>630</v>
      </c>
      <c r="M414" s="102" t="s">
        <v>631</v>
      </c>
      <c r="N414" s="105">
        <v>1</v>
      </c>
    </row>
    <row r="415" spans="7:14" x14ac:dyDescent="0.35">
      <c r="G415" s="102" t="s">
        <v>643</v>
      </c>
      <c r="H415" s="102" t="s">
        <v>644</v>
      </c>
      <c r="I415" s="102" t="s">
        <v>515</v>
      </c>
      <c r="J415" s="102" t="s">
        <v>645</v>
      </c>
      <c r="K415" s="102" t="s">
        <v>646</v>
      </c>
      <c r="L415" s="102" t="s">
        <v>630</v>
      </c>
      <c r="M415" s="102" t="s">
        <v>631</v>
      </c>
      <c r="N415" s="105">
        <v>1</v>
      </c>
    </row>
    <row r="416" spans="7:14" x14ac:dyDescent="0.35">
      <c r="G416" s="102" t="s">
        <v>643</v>
      </c>
      <c r="H416" s="102" t="s">
        <v>644</v>
      </c>
      <c r="I416" s="102" t="s">
        <v>517</v>
      </c>
      <c r="J416" s="102" t="s">
        <v>645</v>
      </c>
      <c r="K416" s="102" t="s">
        <v>646</v>
      </c>
      <c r="L416" s="102" t="s">
        <v>630</v>
      </c>
      <c r="M416" s="102" t="s">
        <v>631</v>
      </c>
      <c r="N416" s="105">
        <v>1</v>
      </c>
    </row>
    <row r="417" spans="7:14" x14ac:dyDescent="0.35">
      <c r="G417" s="102" t="s">
        <v>643</v>
      </c>
      <c r="H417" s="102" t="s">
        <v>644</v>
      </c>
      <c r="I417" s="102" t="s">
        <v>519</v>
      </c>
      <c r="J417" s="102" t="s">
        <v>645</v>
      </c>
      <c r="K417" s="102" t="s">
        <v>646</v>
      </c>
      <c r="L417" s="102" t="s">
        <v>630</v>
      </c>
      <c r="M417" s="102" t="s">
        <v>631</v>
      </c>
      <c r="N417" s="105">
        <v>1</v>
      </c>
    </row>
    <row r="418" spans="7:14" x14ac:dyDescent="0.35">
      <c r="G418" s="102" t="s">
        <v>643</v>
      </c>
      <c r="H418" s="102" t="s">
        <v>644</v>
      </c>
      <c r="I418" s="102" t="s">
        <v>521</v>
      </c>
      <c r="J418" s="102" t="s">
        <v>645</v>
      </c>
      <c r="K418" s="102" t="s">
        <v>646</v>
      </c>
      <c r="L418" s="102" t="s">
        <v>630</v>
      </c>
      <c r="M418" s="102" t="s">
        <v>631</v>
      </c>
      <c r="N418" s="105">
        <v>1</v>
      </c>
    </row>
    <row r="419" spans="7:14" x14ac:dyDescent="0.35">
      <c r="G419" s="102" t="s">
        <v>643</v>
      </c>
      <c r="H419" s="102" t="s">
        <v>644</v>
      </c>
      <c r="I419" s="102" t="s">
        <v>523</v>
      </c>
      <c r="J419" s="102" t="s">
        <v>645</v>
      </c>
      <c r="K419" s="102" t="s">
        <v>646</v>
      </c>
      <c r="L419" s="102" t="s">
        <v>630</v>
      </c>
      <c r="M419" s="102" t="s">
        <v>631</v>
      </c>
      <c r="N419" s="105">
        <v>1</v>
      </c>
    </row>
    <row r="420" spans="7:14" x14ac:dyDescent="0.35">
      <c r="G420" s="102" t="s">
        <v>643</v>
      </c>
      <c r="H420" s="102" t="s">
        <v>644</v>
      </c>
      <c r="I420" s="102" t="s">
        <v>525</v>
      </c>
      <c r="J420" s="102" t="s">
        <v>645</v>
      </c>
      <c r="K420" s="102" t="s">
        <v>646</v>
      </c>
      <c r="L420" s="102" t="s">
        <v>630</v>
      </c>
      <c r="M420" s="102" t="s">
        <v>631</v>
      </c>
      <c r="N420" s="105">
        <v>1</v>
      </c>
    </row>
    <row r="421" spans="7:14" x14ac:dyDescent="0.35">
      <c r="G421" s="102" t="s">
        <v>643</v>
      </c>
      <c r="H421" s="102" t="s">
        <v>644</v>
      </c>
      <c r="I421" s="102" t="s">
        <v>527</v>
      </c>
      <c r="J421" s="102" t="s">
        <v>645</v>
      </c>
      <c r="K421" s="102" t="s">
        <v>646</v>
      </c>
      <c r="L421" s="102" t="s">
        <v>630</v>
      </c>
      <c r="M421" s="102" t="s">
        <v>631</v>
      </c>
      <c r="N421" s="105">
        <v>1</v>
      </c>
    </row>
    <row r="422" spans="7:14" x14ac:dyDescent="0.35">
      <c r="G422" s="102" t="s">
        <v>643</v>
      </c>
      <c r="H422" s="102" t="s">
        <v>644</v>
      </c>
      <c r="I422" s="102" t="s">
        <v>529</v>
      </c>
      <c r="J422" s="102" t="s">
        <v>645</v>
      </c>
      <c r="K422" s="102" t="s">
        <v>646</v>
      </c>
      <c r="L422" s="102" t="s">
        <v>630</v>
      </c>
      <c r="M422" s="102" t="s">
        <v>631</v>
      </c>
      <c r="N422" s="105">
        <v>1</v>
      </c>
    </row>
    <row r="423" spans="7:14" x14ac:dyDescent="0.35">
      <c r="G423" s="102" t="s">
        <v>643</v>
      </c>
      <c r="H423" s="102" t="s">
        <v>644</v>
      </c>
      <c r="I423" s="102" t="s">
        <v>531</v>
      </c>
      <c r="J423" s="102" t="s">
        <v>645</v>
      </c>
      <c r="K423" s="102" t="s">
        <v>646</v>
      </c>
      <c r="L423" s="102" t="s">
        <v>630</v>
      </c>
      <c r="M423" s="102" t="s">
        <v>631</v>
      </c>
      <c r="N423" s="105">
        <v>1</v>
      </c>
    </row>
    <row r="424" spans="7:14" x14ac:dyDescent="0.35">
      <c r="G424" s="102" t="s">
        <v>643</v>
      </c>
      <c r="H424" s="102" t="s">
        <v>644</v>
      </c>
      <c r="I424" s="102" t="s">
        <v>647</v>
      </c>
      <c r="J424" s="102" t="s">
        <v>648</v>
      </c>
      <c r="K424" s="102" t="s">
        <v>649</v>
      </c>
      <c r="L424" s="102" t="s">
        <v>630</v>
      </c>
      <c r="M424" s="102" t="s">
        <v>631</v>
      </c>
      <c r="N424" s="106">
        <v>0</v>
      </c>
    </row>
    <row r="425" spans="7:14" x14ac:dyDescent="0.35">
      <c r="G425" s="102" t="s">
        <v>643</v>
      </c>
      <c r="H425" s="102" t="s">
        <v>644</v>
      </c>
      <c r="I425" s="102" t="s">
        <v>533</v>
      </c>
      <c r="J425" s="102" t="s">
        <v>648</v>
      </c>
      <c r="K425" s="102" t="s">
        <v>649</v>
      </c>
      <c r="L425" s="102" t="s">
        <v>630</v>
      </c>
      <c r="M425" s="102" t="s">
        <v>631</v>
      </c>
      <c r="N425" s="105">
        <v>1</v>
      </c>
    </row>
    <row r="426" spans="7:14" x14ac:dyDescent="0.35">
      <c r="G426" s="102" t="s">
        <v>643</v>
      </c>
      <c r="H426" s="102" t="s">
        <v>644</v>
      </c>
      <c r="I426" s="102" t="s">
        <v>535</v>
      </c>
      <c r="J426" s="102" t="s">
        <v>648</v>
      </c>
      <c r="K426" s="102" t="s">
        <v>649</v>
      </c>
      <c r="L426" s="102" t="s">
        <v>630</v>
      </c>
      <c r="M426" s="102" t="s">
        <v>631</v>
      </c>
      <c r="N426" s="105">
        <v>1</v>
      </c>
    </row>
    <row r="427" spans="7:14" x14ac:dyDescent="0.35">
      <c r="G427" s="102" t="s">
        <v>643</v>
      </c>
      <c r="H427" s="102" t="s">
        <v>644</v>
      </c>
      <c r="I427" s="102" t="s">
        <v>537</v>
      </c>
      <c r="J427" s="102" t="s">
        <v>648</v>
      </c>
      <c r="K427" s="102" t="s">
        <v>649</v>
      </c>
      <c r="L427" s="102" t="s">
        <v>630</v>
      </c>
      <c r="M427" s="102" t="s">
        <v>631</v>
      </c>
      <c r="N427" s="105">
        <v>1</v>
      </c>
    </row>
    <row r="428" spans="7:14" x14ac:dyDescent="0.35">
      <c r="G428" s="102" t="s">
        <v>643</v>
      </c>
      <c r="H428" s="102" t="s">
        <v>644</v>
      </c>
      <c r="I428" s="102" t="s">
        <v>539</v>
      </c>
      <c r="J428" s="102" t="s">
        <v>648</v>
      </c>
      <c r="K428" s="102" t="s">
        <v>649</v>
      </c>
      <c r="L428" s="102" t="s">
        <v>630</v>
      </c>
      <c r="M428" s="102" t="s">
        <v>631</v>
      </c>
      <c r="N428" s="105">
        <v>1</v>
      </c>
    </row>
    <row r="429" spans="7:14" x14ac:dyDescent="0.35">
      <c r="G429" s="102" t="s">
        <v>643</v>
      </c>
      <c r="H429" s="102" t="s">
        <v>644</v>
      </c>
      <c r="I429" s="102" t="s">
        <v>541</v>
      </c>
      <c r="J429" s="102" t="s">
        <v>648</v>
      </c>
      <c r="K429" s="102" t="s">
        <v>649</v>
      </c>
      <c r="L429" s="102" t="s">
        <v>630</v>
      </c>
      <c r="M429" s="102" t="s">
        <v>631</v>
      </c>
      <c r="N429" s="105">
        <v>1</v>
      </c>
    </row>
    <row r="430" spans="7:14" x14ac:dyDescent="0.35">
      <c r="G430" s="102" t="s">
        <v>643</v>
      </c>
      <c r="H430" s="102" t="s">
        <v>644</v>
      </c>
      <c r="I430" s="102" t="s">
        <v>543</v>
      </c>
      <c r="J430" s="102" t="s">
        <v>648</v>
      </c>
      <c r="K430" s="102" t="s">
        <v>649</v>
      </c>
      <c r="L430" s="102" t="s">
        <v>630</v>
      </c>
      <c r="M430" s="102" t="s">
        <v>631</v>
      </c>
      <c r="N430" s="105">
        <v>1</v>
      </c>
    </row>
    <row r="431" spans="7:14" x14ac:dyDescent="0.35">
      <c r="G431" s="102" t="s">
        <v>650</v>
      </c>
      <c r="H431" s="102" t="s">
        <v>651</v>
      </c>
      <c r="I431" s="102" t="s">
        <v>392</v>
      </c>
      <c r="J431" s="102" t="s">
        <v>652</v>
      </c>
      <c r="K431" s="102" t="s">
        <v>653</v>
      </c>
      <c r="L431" s="102" t="s">
        <v>395</v>
      </c>
      <c r="M431" s="102" t="s">
        <v>396</v>
      </c>
      <c r="N431" s="105">
        <v>1</v>
      </c>
    </row>
    <row r="432" spans="7:14" x14ac:dyDescent="0.35">
      <c r="G432" s="102" t="s">
        <v>650</v>
      </c>
      <c r="H432" s="102" t="s">
        <v>651</v>
      </c>
      <c r="I432" s="102" t="s">
        <v>398</v>
      </c>
      <c r="J432" s="102" t="s">
        <v>652</v>
      </c>
      <c r="K432" s="102" t="s">
        <v>653</v>
      </c>
      <c r="L432" s="102" t="s">
        <v>395</v>
      </c>
      <c r="M432" s="102" t="s">
        <v>396</v>
      </c>
      <c r="N432" s="105">
        <v>1</v>
      </c>
    </row>
    <row r="433" spans="7:14" x14ac:dyDescent="0.35">
      <c r="G433" s="102" t="s">
        <v>650</v>
      </c>
      <c r="H433" s="102" t="s">
        <v>651</v>
      </c>
      <c r="I433" s="102" t="s">
        <v>400</v>
      </c>
      <c r="J433" s="102" t="s">
        <v>652</v>
      </c>
      <c r="K433" s="102" t="s">
        <v>653</v>
      </c>
      <c r="L433" s="102" t="s">
        <v>395</v>
      </c>
      <c r="M433" s="102" t="s">
        <v>396</v>
      </c>
      <c r="N433" s="106">
        <v>0</v>
      </c>
    </row>
    <row r="434" spans="7:14" x14ac:dyDescent="0.35">
      <c r="G434" s="102" t="s">
        <v>650</v>
      </c>
      <c r="H434" s="102" t="s">
        <v>651</v>
      </c>
      <c r="I434" s="102" t="s">
        <v>402</v>
      </c>
      <c r="J434" s="102" t="s">
        <v>652</v>
      </c>
      <c r="K434" s="102" t="s">
        <v>653</v>
      </c>
      <c r="L434" s="102" t="s">
        <v>395</v>
      </c>
      <c r="M434" s="102" t="s">
        <v>396</v>
      </c>
      <c r="N434" s="105">
        <v>1</v>
      </c>
    </row>
    <row r="435" spans="7:14" x14ac:dyDescent="0.35">
      <c r="G435" s="102" t="s">
        <v>650</v>
      </c>
      <c r="H435" s="102" t="s">
        <v>651</v>
      </c>
      <c r="I435" s="102" t="s">
        <v>403</v>
      </c>
      <c r="J435" s="102" t="s">
        <v>652</v>
      </c>
      <c r="K435" s="102" t="s">
        <v>653</v>
      </c>
      <c r="L435" s="102" t="s">
        <v>395</v>
      </c>
      <c r="M435" s="102" t="s">
        <v>396</v>
      </c>
      <c r="N435" s="105">
        <v>1</v>
      </c>
    </row>
    <row r="436" spans="7:14" x14ac:dyDescent="0.35">
      <c r="G436" s="102" t="s">
        <v>650</v>
      </c>
      <c r="H436" s="102" t="s">
        <v>651</v>
      </c>
      <c r="I436" s="102" t="s">
        <v>405</v>
      </c>
      <c r="J436" s="102" t="s">
        <v>652</v>
      </c>
      <c r="K436" s="102" t="s">
        <v>653</v>
      </c>
      <c r="L436" s="102" t="s">
        <v>395</v>
      </c>
      <c r="M436" s="102" t="s">
        <v>396</v>
      </c>
      <c r="N436" s="105">
        <v>1</v>
      </c>
    </row>
    <row r="437" spans="7:14" x14ac:dyDescent="0.35">
      <c r="G437" s="102" t="s">
        <v>650</v>
      </c>
      <c r="H437" s="102" t="s">
        <v>651</v>
      </c>
      <c r="I437" s="102" t="s">
        <v>407</v>
      </c>
      <c r="J437" s="102" t="s">
        <v>652</v>
      </c>
      <c r="K437" s="102" t="s">
        <v>653</v>
      </c>
      <c r="L437" s="102" t="s">
        <v>395</v>
      </c>
      <c r="M437" s="102" t="s">
        <v>396</v>
      </c>
      <c r="N437" s="105">
        <v>1</v>
      </c>
    </row>
    <row r="438" spans="7:14" x14ac:dyDescent="0.35">
      <c r="G438" s="102" t="s">
        <v>650</v>
      </c>
      <c r="H438" s="102" t="s">
        <v>651</v>
      </c>
      <c r="I438" s="102" t="s">
        <v>409</v>
      </c>
      <c r="J438" s="102" t="s">
        <v>652</v>
      </c>
      <c r="K438" s="102" t="s">
        <v>653</v>
      </c>
      <c r="L438" s="102" t="s">
        <v>395</v>
      </c>
      <c r="M438" s="102" t="s">
        <v>396</v>
      </c>
      <c r="N438" s="105">
        <v>1</v>
      </c>
    </row>
    <row r="439" spans="7:14" x14ac:dyDescent="0.35">
      <c r="G439" s="102" t="s">
        <v>650</v>
      </c>
      <c r="H439" s="102" t="s">
        <v>651</v>
      </c>
      <c r="I439" s="102" t="s">
        <v>411</v>
      </c>
      <c r="J439" s="102" t="s">
        <v>652</v>
      </c>
      <c r="K439" s="102" t="s">
        <v>653</v>
      </c>
      <c r="L439" s="102" t="s">
        <v>395</v>
      </c>
      <c r="M439" s="102" t="s">
        <v>396</v>
      </c>
      <c r="N439" s="105">
        <v>1</v>
      </c>
    </row>
    <row r="440" spans="7:14" x14ac:dyDescent="0.35">
      <c r="G440" s="102" t="s">
        <v>650</v>
      </c>
      <c r="H440" s="102" t="s">
        <v>651</v>
      </c>
      <c r="I440" s="102" t="s">
        <v>413</v>
      </c>
      <c r="J440" s="102" t="s">
        <v>652</v>
      </c>
      <c r="K440" s="102" t="s">
        <v>653</v>
      </c>
      <c r="L440" s="102" t="s">
        <v>395</v>
      </c>
      <c r="M440" s="102" t="s">
        <v>396</v>
      </c>
      <c r="N440" s="105">
        <v>1</v>
      </c>
    </row>
    <row r="441" spans="7:14" x14ac:dyDescent="0.35">
      <c r="G441" s="102" t="s">
        <v>650</v>
      </c>
      <c r="H441" s="102" t="s">
        <v>651</v>
      </c>
      <c r="I441" s="102" t="s">
        <v>415</v>
      </c>
      <c r="J441" s="102" t="s">
        <v>652</v>
      </c>
      <c r="K441" s="102" t="s">
        <v>653</v>
      </c>
      <c r="L441" s="102" t="s">
        <v>395</v>
      </c>
      <c r="M441" s="102" t="s">
        <v>396</v>
      </c>
      <c r="N441" s="105">
        <v>1</v>
      </c>
    </row>
    <row r="442" spans="7:14" x14ac:dyDescent="0.35">
      <c r="G442" s="102" t="s">
        <v>650</v>
      </c>
      <c r="H442" s="102" t="s">
        <v>651</v>
      </c>
      <c r="I442" s="102" t="s">
        <v>654</v>
      </c>
      <c r="J442" s="102" t="s">
        <v>652</v>
      </c>
      <c r="K442" s="102" t="s">
        <v>653</v>
      </c>
      <c r="L442" s="102" t="s">
        <v>395</v>
      </c>
      <c r="M442" s="102" t="s">
        <v>396</v>
      </c>
      <c r="N442" s="106">
        <v>0</v>
      </c>
    </row>
    <row r="443" spans="7:14" x14ac:dyDescent="0.35">
      <c r="G443" s="102" t="s">
        <v>650</v>
      </c>
      <c r="H443" s="102" t="s">
        <v>651</v>
      </c>
      <c r="I443" s="102" t="s">
        <v>416</v>
      </c>
      <c r="J443" s="102" t="s">
        <v>652</v>
      </c>
      <c r="K443" s="102" t="s">
        <v>653</v>
      </c>
      <c r="L443" s="102" t="s">
        <v>395</v>
      </c>
      <c r="M443" s="102" t="s">
        <v>396</v>
      </c>
      <c r="N443" s="105">
        <v>1</v>
      </c>
    </row>
    <row r="444" spans="7:14" x14ac:dyDescent="0.35">
      <c r="G444" s="102" t="s">
        <v>650</v>
      </c>
      <c r="H444" s="102" t="s">
        <v>651</v>
      </c>
      <c r="I444" s="102" t="s">
        <v>418</v>
      </c>
      <c r="J444" s="102" t="s">
        <v>652</v>
      </c>
      <c r="K444" s="102" t="s">
        <v>653</v>
      </c>
      <c r="L444" s="102" t="s">
        <v>395</v>
      </c>
      <c r="M444" s="102" t="s">
        <v>396</v>
      </c>
      <c r="N444" s="105">
        <v>1</v>
      </c>
    </row>
    <row r="445" spans="7:14" x14ac:dyDescent="0.35">
      <c r="G445" s="102" t="s">
        <v>650</v>
      </c>
      <c r="H445" s="102" t="s">
        <v>651</v>
      </c>
      <c r="I445" s="102" t="s">
        <v>420</v>
      </c>
      <c r="J445" s="102" t="s">
        <v>652</v>
      </c>
      <c r="K445" s="102" t="s">
        <v>653</v>
      </c>
      <c r="L445" s="102" t="s">
        <v>395</v>
      </c>
      <c r="M445" s="102" t="s">
        <v>396</v>
      </c>
      <c r="N445" s="105">
        <v>1</v>
      </c>
    </row>
    <row r="446" spans="7:14" x14ac:dyDescent="0.35">
      <c r="G446" s="102" t="s">
        <v>650</v>
      </c>
      <c r="H446" s="102" t="s">
        <v>651</v>
      </c>
      <c r="I446" s="102" t="s">
        <v>422</v>
      </c>
      <c r="J446" s="102" t="s">
        <v>652</v>
      </c>
      <c r="K446" s="102" t="s">
        <v>653</v>
      </c>
      <c r="L446" s="102" t="s">
        <v>395</v>
      </c>
      <c r="M446" s="102" t="s">
        <v>396</v>
      </c>
      <c r="N446" s="105">
        <v>1</v>
      </c>
    </row>
    <row r="447" spans="7:14" x14ac:dyDescent="0.35">
      <c r="G447" s="102" t="s">
        <v>650</v>
      </c>
      <c r="H447" s="102" t="s">
        <v>651</v>
      </c>
      <c r="I447" s="102" t="s">
        <v>424</v>
      </c>
      <c r="J447" s="102" t="s">
        <v>652</v>
      </c>
      <c r="K447" s="102" t="s">
        <v>653</v>
      </c>
      <c r="L447" s="102" t="s">
        <v>395</v>
      </c>
      <c r="M447" s="102" t="s">
        <v>396</v>
      </c>
      <c r="N447" s="106">
        <v>0</v>
      </c>
    </row>
    <row r="448" spans="7:14" x14ac:dyDescent="0.35">
      <c r="G448" s="102" t="s">
        <v>650</v>
      </c>
      <c r="H448" s="102" t="s">
        <v>651</v>
      </c>
      <c r="I448" s="102" t="s">
        <v>426</v>
      </c>
      <c r="J448" s="102" t="s">
        <v>652</v>
      </c>
      <c r="K448" s="102" t="s">
        <v>653</v>
      </c>
      <c r="L448" s="102" t="s">
        <v>395</v>
      </c>
      <c r="M448" s="102" t="s">
        <v>396</v>
      </c>
      <c r="N448" s="105">
        <v>1</v>
      </c>
    </row>
    <row r="449" spans="7:14" x14ac:dyDescent="0.35">
      <c r="G449" s="102" t="s">
        <v>650</v>
      </c>
      <c r="H449" s="102" t="s">
        <v>651</v>
      </c>
      <c r="I449" s="102" t="s">
        <v>428</v>
      </c>
      <c r="J449" s="102" t="s">
        <v>652</v>
      </c>
      <c r="K449" s="102" t="s">
        <v>653</v>
      </c>
      <c r="L449" s="102" t="s">
        <v>395</v>
      </c>
      <c r="M449" s="102" t="s">
        <v>396</v>
      </c>
      <c r="N449" s="105">
        <v>1</v>
      </c>
    </row>
    <row r="450" spans="7:14" x14ac:dyDescent="0.35">
      <c r="G450" s="102" t="s">
        <v>650</v>
      </c>
      <c r="H450" s="102" t="s">
        <v>651</v>
      </c>
      <c r="I450" s="102" t="s">
        <v>430</v>
      </c>
      <c r="J450" s="102" t="s">
        <v>652</v>
      </c>
      <c r="K450" s="102" t="s">
        <v>653</v>
      </c>
      <c r="L450" s="102" t="s">
        <v>395</v>
      </c>
      <c r="M450" s="102" t="s">
        <v>396</v>
      </c>
      <c r="N450" s="105">
        <v>1</v>
      </c>
    </row>
    <row r="451" spans="7:14" x14ac:dyDescent="0.35">
      <c r="G451" s="102" t="s">
        <v>650</v>
      </c>
      <c r="H451" s="102" t="s">
        <v>651</v>
      </c>
      <c r="I451" s="102" t="s">
        <v>432</v>
      </c>
      <c r="J451" s="102" t="s">
        <v>652</v>
      </c>
      <c r="K451" s="102" t="s">
        <v>653</v>
      </c>
      <c r="L451" s="102" t="s">
        <v>395</v>
      </c>
      <c r="M451" s="102" t="s">
        <v>396</v>
      </c>
      <c r="N451" s="105">
        <v>1</v>
      </c>
    </row>
    <row r="452" spans="7:14" x14ac:dyDescent="0.35">
      <c r="G452" s="102" t="s">
        <v>650</v>
      </c>
      <c r="H452" s="102" t="s">
        <v>651</v>
      </c>
      <c r="I452" s="102" t="s">
        <v>434</v>
      </c>
      <c r="J452" s="102" t="s">
        <v>652</v>
      </c>
      <c r="K452" s="102" t="s">
        <v>653</v>
      </c>
      <c r="L452" s="102" t="s">
        <v>395</v>
      </c>
      <c r="M452" s="102" t="s">
        <v>396</v>
      </c>
      <c r="N452" s="105">
        <v>1</v>
      </c>
    </row>
    <row r="453" spans="7:14" x14ac:dyDescent="0.35">
      <c r="G453" s="102" t="s">
        <v>650</v>
      </c>
      <c r="H453" s="102" t="s">
        <v>651</v>
      </c>
      <c r="I453" s="102" t="s">
        <v>436</v>
      </c>
      <c r="J453" s="102" t="s">
        <v>652</v>
      </c>
      <c r="K453" s="102" t="s">
        <v>653</v>
      </c>
      <c r="L453" s="102" t="s">
        <v>395</v>
      </c>
      <c r="M453" s="102" t="s">
        <v>396</v>
      </c>
      <c r="N453" s="105">
        <v>1</v>
      </c>
    </row>
    <row r="454" spans="7:14" x14ac:dyDescent="0.35">
      <c r="G454" s="102" t="s">
        <v>650</v>
      </c>
      <c r="H454" s="102" t="s">
        <v>651</v>
      </c>
      <c r="I454" s="102" t="s">
        <v>438</v>
      </c>
      <c r="J454" s="102" t="s">
        <v>652</v>
      </c>
      <c r="K454" s="102" t="s">
        <v>653</v>
      </c>
      <c r="L454" s="102" t="s">
        <v>395</v>
      </c>
      <c r="M454" s="102" t="s">
        <v>396</v>
      </c>
      <c r="N454" s="105">
        <v>1</v>
      </c>
    </row>
    <row r="455" spans="7:14" x14ac:dyDescent="0.35">
      <c r="G455" s="102" t="s">
        <v>650</v>
      </c>
      <c r="H455" s="102" t="s">
        <v>651</v>
      </c>
      <c r="I455" s="102" t="s">
        <v>440</v>
      </c>
      <c r="J455" s="102" t="s">
        <v>652</v>
      </c>
      <c r="K455" s="102" t="s">
        <v>653</v>
      </c>
      <c r="L455" s="102" t="s">
        <v>395</v>
      </c>
      <c r="M455" s="102" t="s">
        <v>396</v>
      </c>
      <c r="N455" s="105">
        <v>1</v>
      </c>
    </row>
    <row r="456" spans="7:14" x14ac:dyDescent="0.35">
      <c r="G456" s="102" t="s">
        <v>650</v>
      </c>
      <c r="H456" s="102" t="s">
        <v>651</v>
      </c>
      <c r="I456" s="102" t="s">
        <v>442</v>
      </c>
      <c r="J456" s="102" t="s">
        <v>652</v>
      </c>
      <c r="K456" s="102" t="s">
        <v>653</v>
      </c>
      <c r="L456" s="102" t="s">
        <v>395</v>
      </c>
      <c r="M456" s="102" t="s">
        <v>396</v>
      </c>
      <c r="N456" s="105">
        <v>1</v>
      </c>
    </row>
    <row r="457" spans="7:14" x14ac:dyDescent="0.35">
      <c r="G457" s="102" t="s">
        <v>650</v>
      </c>
      <c r="H457" s="102" t="s">
        <v>651</v>
      </c>
      <c r="I457" s="102" t="s">
        <v>443</v>
      </c>
      <c r="J457" s="102" t="s">
        <v>652</v>
      </c>
      <c r="K457" s="102" t="s">
        <v>653</v>
      </c>
      <c r="L457" s="102" t="s">
        <v>395</v>
      </c>
      <c r="M457" s="102" t="s">
        <v>396</v>
      </c>
      <c r="N457" s="105">
        <v>1</v>
      </c>
    </row>
    <row r="458" spans="7:14" x14ac:dyDescent="0.35">
      <c r="G458" s="102" t="s">
        <v>650</v>
      </c>
      <c r="H458" s="102" t="s">
        <v>651</v>
      </c>
      <c r="I458" s="102" t="s">
        <v>445</v>
      </c>
      <c r="J458" s="102" t="s">
        <v>652</v>
      </c>
      <c r="K458" s="102" t="s">
        <v>653</v>
      </c>
      <c r="L458" s="102" t="s">
        <v>395</v>
      </c>
      <c r="M458" s="102" t="s">
        <v>396</v>
      </c>
      <c r="N458" s="105">
        <v>1</v>
      </c>
    </row>
    <row r="459" spans="7:14" x14ac:dyDescent="0.35">
      <c r="G459" s="102" t="s">
        <v>650</v>
      </c>
      <c r="H459" s="102" t="s">
        <v>651</v>
      </c>
      <c r="I459" s="102" t="s">
        <v>447</v>
      </c>
      <c r="J459" s="102" t="s">
        <v>652</v>
      </c>
      <c r="K459" s="102" t="s">
        <v>653</v>
      </c>
      <c r="L459" s="102" t="s">
        <v>395</v>
      </c>
      <c r="M459" s="102" t="s">
        <v>396</v>
      </c>
      <c r="N459" s="105">
        <v>1</v>
      </c>
    </row>
    <row r="460" spans="7:14" x14ac:dyDescent="0.35">
      <c r="G460" s="102" t="s">
        <v>650</v>
      </c>
      <c r="H460" s="102" t="s">
        <v>651</v>
      </c>
      <c r="I460" s="102" t="s">
        <v>449</v>
      </c>
      <c r="J460" s="102" t="s">
        <v>652</v>
      </c>
      <c r="K460" s="102" t="s">
        <v>653</v>
      </c>
      <c r="L460" s="102" t="s">
        <v>395</v>
      </c>
      <c r="M460" s="102" t="s">
        <v>396</v>
      </c>
      <c r="N460" s="106">
        <v>0</v>
      </c>
    </row>
    <row r="461" spans="7:14" x14ac:dyDescent="0.35">
      <c r="G461" s="102" t="s">
        <v>650</v>
      </c>
      <c r="H461" s="102" t="s">
        <v>651</v>
      </c>
      <c r="I461" s="102" t="s">
        <v>453</v>
      </c>
      <c r="J461" s="102" t="s">
        <v>652</v>
      </c>
      <c r="K461" s="102" t="s">
        <v>653</v>
      </c>
      <c r="L461" s="102" t="s">
        <v>395</v>
      </c>
      <c r="M461" s="102" t="s">
        <v>396</v>
      </c>
      <c r="N461" s="105">
        <v>1</v>
      </c>
    </row>
    <row r="462" spans="7:14" x14ac:dyDescent="0.35">
      <c r="G462" s="102" t="s">
        <v>650</v>
      </c>
      <c r="H462" s="102" t="s">
        <v>651</v>
      </c>
      <c r="I462" s="102" t="s">
        <v>489</v>
      </c>
      <c r="J462" s="102" t="s">
        <v>652</v>
      </c>
      <c r="K462" s="102" t="s">
        <v>653</v>
      </c>
      <c r="L462" s="102" t="s">
        <v>395</v>
      </c>
      <c r="M462" s="102" t="s">
        <v>396</v>
      </c>
      <c r="N462" s="105">
        <v>1</v>
      </c>
    </row>
    <row r="463" spans="7:14" x14ac:dyDescent="0.35">
      <c r="G463" s="102" t="s">
        <v>650</v>
      </c>
      <c r="H463" s="102" t="s">
        <v>651</v>
      </c>
      <c r="I463" s="102" t="s">
        <v>491</v>
      </c>
      <c r="J463" s="102" t="s">
        <v>652</v>
      </c>
      <c r="K463" s="102" t="s">
        <v>653</v>
      </c>
      <c r="L463" s="102" t="s">
        <v>395</v>
      </c>
      <c r="M463" s="102" t="s">
        <v>396</v>
      </c>
      <c r="N463" s="105">
        <v>1</v>
      </c>
    </row>
    <row r="464" spans="7:14" x14ac:dyDescent="0.35">
      <c r="G464" s="102" t="s">
        <v>650</v>
      </c>
      <c r="H464" s="102" t="s">
        <v>651</v>
      </c>
      <c r="I464" s="102" t="s">
        <v>493</v>
      </c>
      <c r="J464" s="102" t="s">
        <v>652</v>
      </c>
      <c r="K464" s="102" t="s">
        <v>653</v>
      </c>
      <c r="L464" s="102" t="s">
        <v>395</v>
      </c>
      <c r="M464" s="102" t="s">
        <v>396</v>
      </c>
      <c r="N464" s="105">
        <v>1</v>
      </c>
    </row>
    <row r="465" spans="7:14" x14ac:dyDescent="0.35">
      <c r="G465" s="102" t="s">
        <v>650</v>
      </c>
      <c r="H465" s="102" t="s">
        <v>651</v>
      </c>
      <c r="I465" s="102" t="s">
        <v>495</v>
      </c>
      <c r="J465" s="102" t="s">
        <v>652</v>
      </c>
      <c r="K465" s="102" t="s">
        <v>653</v>
      </c>
      <c r="L465" s="102" t="s">
        <v>395</v>
      </c>
      <c r="M465" s="102" t="s">
        <v>396</v>
      </c>
      <c r="N465" s="105">
        <v>1</v>
      </c>
    </row>
    <row r="466" spans="7:14" x14ac:dyDescent="0.35">
      <c r="G466" s="102" t="s">
        <v>650</v>
      </c>
      <c r="H466" s="102" t="s">
        <v>651</v>
      </c>
      <c r="I466" s="102" t="s">
        <v>497</v>
      </c>
      <c r="J466" s="102" t="s">
        <v>652</v>
      </c>
      <c r="K466" s="102" t="s">
        <v>653</v>
      </c>
      <c r="L466" s="102" t="s">
        <v>395</v>
      </c>
      <c r="M466" s="102" t="s">
        <v>396</v>
      </c>
      <c r="N466" s="105">
        <v>1</v>
      </c>
    </row>
    <row r="467" spans="7:14" x14ac:dyDescent="0.35">
      <c r="G467" s="102" t="s">
        <v>650</v>
      </c>
      <c r="H467" s="102" t="s">
        <v>651</v>
      </c>
      <c r="I467" s="102" t="s">
        <v>499</v>
      </c>
      <c r="J467" s="102" t="s">
        <v>652</v>
      </c>
      <c r="K467" s="102" t="s">
        <v>653</v>
      </c>
      <c r="L467" s="102" t="s">
        <v>395</v>
      </c>
      <c r="M467" s="102" t="s">
        <v>396</v>
      </c>
      <c r="N467" s="105">
        <v>1</v>
      </c>
    </row>
    <row r="468" spans="7:14" x14ac:dyDescent="0.35">
      <c r="G468" s="102" t="s">
        <v>650</v>
      </c>
      <c r="H468" s="102" t="s">
        <v>651</v>
      </c>
      <c r="I468" s="102" t="s">
        <v>501</v>
      </c>
      <c r="J468" s="102" t="s">
        <v>652</v>
      </c>
      <c r="K468" s="102" t="s">
        <v>653</v>
      </c>
      <c r="L468" s="102" t="s">
        <v>395</v>
      </c>
      <c r="M468" s="102" t="s">
        <v>396</v>
      </c>
      <c r="N468" s="105">
        <v>1</v>
      </c>
    </row>
    <row r="469" spans="7:14" x14ac:dyDescent="0.35">
      <c r="G469" s="102" t="s">
        <v>650</v>
      </c>
      <c r="H469" s="102" t="s">
        <v>651</v>
      </c>
      <c r="I469" s="102" t="s">
        <v>503</v>
      </c>
      <c r="J469" s="102" t="s">
        <v>652</v>
      </c>
      <c r="K469" s="102" t="s">
        <v>653</v>
      </c>
      <c r="L469" s="102" t="s">
        <v>395</v>
      </c>
      <c r="M469" s="102" t="s">
        <v>396</v>
      </c>
      <c r="N469" s="105">
        <v>1</v>
      </c>
    </row>
    <row r="470" spans="7:14" x14ac:dyDescent="0.35">
      <c r="G470" s="102" t="s">
        <v>650</v>
      </c>
      <c r="H470" s="102" t="s">
        <v>651</v>
      </c>
      <c r="I470" s="102" t="s">
        <v>505</v>
      </c>
      <c r="J470" s="102" t="s">
        <v>652</v>
      </c>
      <c r="K470" s="102" t="s">
        <v>653</v>
      </c>
      <c r="L470" s="102" t="s">
        <v>395</v>
      </c>
      <c r="M470" s="102" t="s">
        <v>396</v>
      </c>
      <c r="N470" s="105">
        <v>1</v>
      </c>
    </row>
    <row r="471" spans="7:14" x14ac:dyDescent="0.35">
      <c r="G471" s="102" t="s">
        <v>650</v>
      </c>
      <c r="H471" s="102" t="s">
        <v>651</v>
      </c>
      <c r="I471" s="102" t="s">
        <v>507</v>
      </c>
      <c r="J471" s="102" t="s">
        <v>652</v>
      </c>
      <c r="K471" s="102" t="s">
        <v>653</v>
      </c>
      <c r="L471" s="102" t="s">
        <v>395</v>
      </c>
      <c r="M471" s="102" t="s">
        <v>396</v>
      </c>
      <c r="N471" s="105">
        <v>1</v>
      </c>
    </row>
    <row r="472" spans="7:14" x14ac:dyDescent="0.35">
      <c r="G472" s="102" t="s">
        <v>650</v>
      </c>
      <c r="H472" s="102" t="s">
        <v>651</v>
      </c>
      <c r="I472" s="102" t="s">
        <v>509</v>
      </c>
      <c r="J472" s="102" t="s">
        <v>652</v>
      </c>
      <c r="K472" s="102" t="s">
        <v>653</v>
      </c>
      <c r="L472" s="102" t="s">
        <v>395</v>
      </c>
      <c r="M472" s="102" t="s">
        <v>396</v>
      </c>
      <c r="N472" s="105">
        <v>1</v>
      </c>
    </row>
    <row r="473" spans="7:14" x14ac:dyDescent="0.35">
      <c r="G473" s="102" t="s">
        <v>650</v>
      </c>
      <c r="H473" s="102" t="s">
        <v>651</v>
      </c>
      <c r="I473" s="102" t="s">
        <v>511</v>
      </c>
      <c r="J473" s="102" t="s">
        <v>652</v>
      </c>
      <c r="K473" s="102" t="s">
        <v>653</v>
      </c>
      <c r="L473" s="102" t="s">
        <v>395</v>
      </c>
      <c r="M473" s="102" t="s">
        <v>396</v>
      </c>
      <c r="N473" s="106">
        <v>0</v>
      </c>
    </row>
    <row r="474" spans="7:14" x14ac:dyDescent="0.35">
      <c r="G474" s="102" t="s">
        <v>650</v>
      </c>
      <c r="H474" s="102" t="s">
        <v>651</v>
      </c>
      <c r="I474" s="102" t="s">
        <v>513</v>
      </c>
      <c r="J474" s="102" t="s">
        <v>652</v>
      </c>
      <c r="K474" s="102" t="s">
        <v>653</v>
      </c>
      <c r="L474" s="102" t="s">
        <v>395</v>
      </c>
      <c r="M474" s="102" t="s">
        <v>396</v>
      </c>
      <c r="N474" s="105">
        <v>1</v>
      </c>
    </row>
    <row r="475" spans="7:14" x14ac:dyDescent="0.35">
      <c r="G475" s="102" t="s">
        <v>650</v>
      </c>
      <c r="H475" s="102" t="s">
        <v>651</v>
      </c>
      <c r="I475" s="102" t="s">
        <v>515</v>
      </c>
      <c r="J475" s="102" t="s">
        <v>652</v>
      </c>
      <c r="K475" s="102" t="s">
        <v>653</v>
      </c>
      <c r="L475" s="102" t="s">
        <v>395</v>
      </c>
      <c r="M475" s="102" t="s">
        <v>396</v>
      </c>
      <c r="N475" s="105">
        <v>1</v>
      </c>
    </row>
    <row r="476" spans="7:14" x14ac:dyDescent="0.35">
      <c r="G476" s="102" t="s">
        <v>650</v>
      </c>
      <c r="H476" s="102" t="s">
        <v>651</v>
      </c>
      <c r="I476" s="102" t="s">
        <v>517</v>
      </c>
      <c r="J476" s="102" t="s">
        <v>652</v>
      </c>
      <c r="K476" s="102" t="s">
        <v>653</v>
      </c>
      <c r="L476" s="102" t="s">
        <v>395</v>
      </c>
      <c r="M476" s="102" t="s">
        <v>396</v>
      </c>
      <c r="N476" s="105">
        <v>1</v>
      </c>
    </row>
    <row r="477" spans="7:14" x14ac:dyDescent="0.35">
      <c r="G477" s="102" t="s">
        <v>650</v>
      </c>
      <c r="H477" s="102" t="s">
        <v>651</v>
      </c>
      <c r="I477" s="102" t="s">
        <v>519</v>
      </c>
      <c r="J477" s="102" t="s">
        <v>652</v>
      </c>
      <c r="K477" s="102" t="s">
        <v>653</v>
      </c>
      <c r="L477" s="102" t="s">
        <v>395</v>
      </c>
      <c r="M477" s="102" t="s">
        <v>396</v>
      </c>
      <c r="N477" s="105">
        <v>1</v>
      </c>
    </row>
    <row r="478" spans="7:14" x14ac:dyDescent="0.35">
      <c r="G478" s="102" t="s">
        <v>650</v>
      </c>
      <c r="H478" s="102" t="s">
        <v>651</v>
      </c>
      <c r="I478" s="102" t="s">
        <v>521</v>
      </c>
      <c r="J478" s="102" t="s">
        <v>652</v>
      </c>
      <c r="K478" s="102" t="s">
        <v>653</v>
      </c>
      <c r="L478" s="102" t="s">
        <v>395</v>
      </c>
      <c r="M478" s="102" t="s">
        <v>396</v>
      </c>
      <c r="N478" s="105">
        <v>1</v>
      </c>
    </row>
    <row r="479" spans="7:14" x14ac:dyDescent="0.35">
      <c r="G479" s="102" t="s">
        <v>650</v>
      </c>
      <c r="H479" s="102" t="s">
        <v>651</v>
      </c>
      <c r="I479" s="102" t="s">
        <v>523</v>
      </c>
      <c r="J479" s="102" t="s">
        <v>652</v>
      </c>
      <c r="K479" s="102" t="s">
        <v>653</v>
      </c>
      <c r="L479" s="102" t="s">
        <v>395</v>
      </c>
      <c r="M479" s="102" t="s">
        <v>396</v>
      </c>
      <c r="N479" s="105">
        <v>1</v>
      </c>
    </row>
    <row r="480" spans="7:14" x14ac:dyDescent="0.35">
      <c r="G480" s="102" t="s">
        <v>650</v>
      </c>
      <c r="H480" s="102" t="s">
        <v>651</v>
      </c>
      <c r="I480" s="102" t="s">
        <v>525</v>
      </c>
      <c r="J480" s="102" t="s">
        <v>652</v>
      </c>
      <c r="K480" s="102" t="s">
        <v>653</v>
      </c>
      <c r="L480" s="102" t="s">
        <v>395</v>
      </c>
      <c r="M480" s="102" t="s">
        <v>396</v>
      </c>
      <c r="N480" s="105">
        <v>1</v>
      </c>
    </row>
    <row r="481" spans="7:14" x14ac:dyDescent="0.35">
      <c r="G481" s="102" t="s">
        <v>650</v>
      </c>
      <c r="H481" s="102" t="s">
        <v>651</v>
      </c>
      <c r="I481" s="102" t="s">
        <v>527</v>
      </c>
      <c r="J481" s="102" t="s">
        <v>652</v>
      </c>
      <c r="K481" s="102" t="s">
        <v>653</v>
      </c>
      <c r="L481" s="102" t="s">
        <v>395</v>
      </c>
      <c r="M481" s="102" t="s">
        <v>396</v>
      </c>
      <c r="N481" s="105">
        <v>1</v>
      </c>
    </row>
    <row r="482" spans="7:14" x14ac:dyDescent="0.35">
      <c r="G482" s="102" t="s">
        <v>650</v>
      </c>
      <c r="H482" s="102" t="s">
        <v>651</v>
      </c>
      <c r="I482" s="102" t="s">
        <v>529</v>
      </c>
      <c r="J482" s="102" t="s">
        <v>652</v>
      </c>
      <c r="K482" s="102" t="s">
        <v>653</v>
      </c>
      <c r="L482" s="102" t="s">
        <v>395</v>
      </c>
      <c r="M482" s="102" t="s">
        <v>396</v>
      </c>
      <c r="N482" s="105">
        <v>1</v>
      </c>
    </row>
    <row r="483" spans="7:14" x14ac:dyDescent="0.35">
      <c r="G483" s="102" t="s">
        <v>650</v>
      </c>
      <c r="H483" s="102" t="s">
        <v>651</v>
      </c>
      <c r="I483" s="102" t="s">
        <v>531</v>
      </c>
      <c r="J483" s="102" t="s">
        <v>652</v>
      </c>
      <c r="K483" s="102" t="s">
        <v>653</v>
      </c>
      <c r="L483" s="102" t="s">
        <v>395</v>
      </c>
      <c r="M483" s="102" t="s">
        <v>396</v>
      </c>
      <c r="N483" s="105">
        <v>1</v>
      </c>
    </row>
    <row r="484" spans="7:14" x14ac:dyDescent="0.35">
      <c r="G484" s="102" t="s">
        <v>655</v>
      </c>
      <c r="H484" s="102" t="s">
        <v>656</v>
      </c>
      <c r="I484" s="102" t="s">
        <v>392</v>
      </c>
      <c r="J484" s="102" t="s">
        <v>606</v>
      </c>
      <c r="K484" s="102" t="s">
        <v>607</v>
      </c>
      <c r="L484" s="102" t="s">
        <v>395</v>
      </c>
      <c r="M484" s="102" t="s">
        <v>396</v>
      </c>
      <c r="N484" s="105">
        <v>1</v>
      </c>
    </row>
    <row r="485" spans="7:14" x14ac:dyDescent="0.35">
      <c r="G485" s="102" t="s">
        <v>655</v>
      </c>
      <c r="H485" s="102" t="s">
        <v>656</v>
      </c>
      <c r="I485" s="102" t="s">
        <v>398</v>
      </c>
      <c r="J485" s="102" t="s">
        <v>606</v>
      </c>
      <c r="K485" s="102" t="s">
        <v>607</v>
      </c>
      <c r="L485" s="102" t="s">
        <v>395</v>
      </c>
      <c r="M485" s="102" t="s">
        <v>396</v>
      </c>
      <c r="N485" s="105">
        <v>1</v>
      </c>
    </row>
    <row r="486" spans="7:14" x14ac:dyDescent="0.35">
      <c r="G486" s="102" t="s">
        <v>655</v>
      </c>
      <c r="H486" s="102" t="s">
        <v>656</v>
      </c>
      <c r="I486" s="102" t="s">
        <v>400</v>
      </c>
      <c r="J486" s="102" t="s">
        <v>606</v>
      </c>
      <c r="K486" s="102" t="s">
        <v>607</v>
      </c>
      <c r="L486" s="102" t="s">
        <v>395</v>
      </c>
      <c r="M486" s="102" t="s">
        <v>396</v>
      </c>
      <c r="N486" s="106">
        <v>0</v>
      </c>
    </row>
    <row r="487" spans="7:14" x14ac:dyDescent="0.35">
      <c r="G487" s="102" t="s">
        <v>655</v>
      </c>
      <c r="H487" s="102" t="s">
        <v>656</v>
      </c>
      <c r="I487" s="102" t="s">
        <v>402</v>
      </c>
      <c r="J487" s="102" t="s">
        <v>606</v>
      </c>
      <c r="K487" s="102" t="s">
        <v>607</v>
      </c>
      <c r="L487" s="102" t="s">
        <v>395</v>
      </c>
      <c r="M487" s="102" t="s">
        <v>396</v>
      </c>
      <c r="N487" s="105">
        <v>1</v>
      </c>
    </row>
    <row r="488" spans="7:14" x14ac:dyDescent="0.35">
      <c r="G488" s="102" t="s">
        <v>655</v>
      </c>
      <c r="H488" s="102" t="s">
        <v>656</v>
      </c>
      <c r="I488" s="102" t="s">
        <v>403</v>
      </c>
      <c r="J488" s="102" t="s">
        <v>606</v>
      </c>
      <c r="K488" s="102" t="s">
        <v>607</v>
      </c>
      <c r="L488" s="102" t="s">
        <v>395</v>
      </c>
      <c r="M488" s="102" t="s">
        <v>396</v>
      </c>
      <c r="N488" s="105">
        <v>1</v>
      </c>
    </row>
    <row r="489" spans="7:14" x14ac:dyDescent="0.35">
      <c r="G489" s="102" t="s">
        <v>655</v>
      </c>
      <c r="H489" s="102" t="s">
        <v>656</v>
      </c>
      <c r="I489" s="102" t="s">
        <v>405</v>
      </c>
      <c r="J489" s="102" t="s">
        <v>606</v>
      </c>
      <c r="K489" s="102" t="s">
        <v>607</v>
      </c>
      <c r="L489" s="102" t="s">
        <v>395</v>
      </c>
      <c r="M489" s="102" t="s">
        <v>396</v>
      </c>
      <c r="N489" s="105">
        <v>1</v>
      </c>
    </row>
    <row r="490" spans="7:14" x14ac:dyDescent="0.35">
      <c r="G490" s="102" t="s">
        <v>655</v>
      </c>
      <c r="H490" s="102" t="s">
        <v>656</v>
      </c>
      <c r="I490" s="102" t="s">
        <v>407</v>
      </c>
      <c r="J490" s="102" t="s">
        <v>606</v>
      </c>
      <c r="K490" s="102" t="s">
        <v>607</v>
      </c>
      <c r="L490" s="102" t="s">
        <v>395</v>
      </c>
      <c r="M490" s="102" t="s">
        <v>396</v>
      </c>
      <c r="N490" s="105">
        <v>1</v>
      </c>
    </row>
    <row r="491" spans="7:14" x14ac:dyDescent="0.35">
      <c r="G491" s="102" t="s">
        <v>655</v>
      </c>
      <c r="H491" s="102" t="s">
        <v>656</v>
      </c>
      <c r="I491" s="102" t="s">
        <v>409</v>
      </c>
      <c r="J491" s="102" t="s">
        <v>606</v>
      </c>
      <c r="K491" s="102" t="s">
        <v>607</v>
      </c>
      <c r="L491" s="102" t="s">
        <v>395</v>
      </c>
      <c r="M491" s="102" t="s">
        <v>396</v>
      </c>
      <c r="N491" s="105">
        <v>1</v>
      </c>
    </row>
    <row r="492" spans="7:14" x14ac:dyDescent="0.35">
      <c r="G492" s="102" t="s">
        <v>655</v>
      </c>
      <c r="H492" s="102" t="s">
        <v>656</v>
      </c>
      <c r="I492" s="102" t="s">
        <v>411</v>
      </c>
      <c r="J492" s="102" t="s">
        <v>606</v>
      </c>
      <c r="K492" s="102" t="s">
        <v>607</v>
      </c>
      <c r="L492" s="102" t="s">
        <v>395</v>
      </c>
      <c r="M492" s="102" t="s">
        <v>396</v>
      </c>
      <c r="N492" s="105">
        <v>1</v>
      </c>
    </row>
    <row r="493" spans="7:14" x14ac:dyDescent="0.35">
      <c r="G493" s="102" t="s">
        <v>655</v>
      </c>
      <c r="H493" s="102" t="s">
        <v>656</v>
      </c>
      <c r="I493" s="102" t="s">
        <v>413</v>
      </c>
      <c r="J493" s="102" t="s">
        <v>606</v>
      </c>
      <c r="K493" s="102" t="s">
        <v>607</v>
      </c>
      <c r="L493" s="102" t="s">
        <v>395</v>
      </c>
      <c r="M493" s="102" t="s">
        <v>396</v>
      </c>
      <c r="N493" s="105">
        <v>1</v>
      </c>
    </row>
    <row r="494" spans="7:14" x14ac:dyDescent="0.35">
      <c r="G494" s="102" t="s">
        <v>655</v>
      </c>
      <c r="H494" s="102" t="s">
        <v>656</v>
      </c>
      <c r="I494" s="102" t="s">
        <v>415</v>
      </c>
      <c r="J494" s="102" t="s">
        <v>606</v>
      </c>
      <c r="K494" s="102" t="s">
        <v>607</v>
      </c>
      <c r="L494" s="102" t="s">
        <v>395</v>
      </c>
      <c r="M494" s="102" t="s">
        <v>396</v>
      </c>
      <c r="N494" s="105">
        <v>1</v>
      </c>
    </row>
    <row r="495" spans="7:14" x14ac:dyDescent="0.35">
      <c r="G495" s="102" t="s">
        <v>655</v>
      </c>
      <c r="H495" s="102" t="s">
        <v>656</v>
      </c>
      <c r="I495" s="102" t="s">
        <v>416</v>
      </c>
      <c r="J495" s="102" t="s">
        <v>606</v>
      </c>
      <c r="K495" s="102" t="s">
        <v>607</v>
      </c>
      <c r="L495" s="102" t="s">
        <v>395</v>
      </c>
      <c r="M495" s="102" t="s">
        <v>396</v>
      </c>
      <c r="N495" s="105">
        <v>1</v>
      </c>
    </row>
    <row r="496" spans="7:14" x14ac:dyDescent="0.35">
      <c r="G496" s="102" t="s">
        <v>655</v>
      </c>
      <c r="H496" s="102" t="s">
        <v>656</v>
      </c>
      <c r="I496" s="102" t="s">
        <v>418</v>
      </c>
      <c r="J496" s="102" t="s">
        <v>606</v>
      </c>
      <c r="K496" s="102" t="s">
        <v>607</v>
      </c>
      <c r="L496" s="102" t="s">
        <v>395</v>
      </c>
      <c r="M496" s="102" t="s">
        <v>396</v>
      </c>
      <c r="N496" s="105">
        <v>1</v>
      </c>
    </row>
    <row r="497" spans="7:14" x14ac:dyDescent="0.35">
      <c r="G497" s="102" t="s">
        <v>655</v>
      </c>
      <c r="H497" s="102" t="s">
        <v>656</v>
      </c>
      <c r="I497" s="102" t="s">
        <v>420</v>
      </c>
      <c r="J497" s="102" t="s">
        <v>606</v>
      </c>
      <c r="K497" s="102" t="s">
        <v>607</v>
      </c>
      <c r="L497" s="102" t="s">
        <v>395</v>
      </c>
      <c r="M497" s="102" t="s">
        <v>396</v>
      </c>
      <c r="N497" s="105">
        <v>1</v>
      </c>
    </row>
    <row r="498" spans="7:14" x14ac:dyDescent="0.35">
      <c r="G498" s="102" t="s">
        <v>655</v>
      </c>
      <c r="H498" s="102" t="s">
        <v>656</v>
      </c>
      <c r="I498" s="102" t="s">
        <v>422</v>
      </c>
      <c r="J498" s="102" t="s">
        <v>606</v>
      </c>
      <c r="K498" s="102" t="s">
        <v>607</v>
      </c>
      <c r="L498" s="102" t="s">
        <v>395</v>
      </c>
      <c r="M498" s="102" t="s">
        <v>396</v>
      </c>
      <c r="N498" s="105">
        <v>1</v>
      </c>
    </row>
    <row r="499" spans="7:14" x14ac:dyDescent="0.35">
      <c r="G499" s="102" t="s">
        <v>655</v>
      </c>
      <c r="H499" s="102" t="s">
        <v>656</v>
      </c>
      <c r="I499" s="102" t="s">
        <v>424</v>
      </c>
      <c r="J499" s="102" t="s">
        <v>606</v>
      </c>
      <c r="K499" s="102" t="s">
        <v>607</v>
      </c>
      <c r="L499" s="102" t="s">
        <v>395</v>
      </c>
      <c r="M499" s="102" t="s">
        <v>396</v>
      </c>
      <c r="N499" s="106">
        <v>0</v>
      </c>
    </row>
    <row r="500" spans="7:14" x14ac:dyDescent="0.35">
      <c r="G500" s="102" t="s">
        <v>655</v>
      </c>
      <c r="H500" s="102" t="s">
        <v>656</v>
      </c>
      <c r="I500" s="102" t="s">
        <v>624</v>
      </c>
      <c r="J500" s="102" t="s">
        <v>606</v>
      </c>
      <c r="K500" s="102" t="s">
        <v>607</v>
      </c>
      <c r="L500" s="102" t="s">
        <v>395</v>
      </c>
      <c r="M500" s="102" t="s">
        <v>396</v>
      </c>
      <c r="N500" s="106">
        <v>0</v>
      </c>
    </row>
    <row r="501" spans="7:14" x14ac:dyDescent="0.35">
      <c r="G501" s="102" t="s">
        <v>655</v>
      </c>
      <c r="H501" s="102" t="s">
        <v>656</v>
      </c>
      <c r="I501" s="102" t="s">
        <v>426</v>
      </c>
      <c r="J501" s="102" t="s">
        <v>606</v>
      </c>
      <c r="K501" s="102" t="s">
        <v>607</v>
      </c>
      <c r="L501" s="102" t="s">
        <v>395</v>
      </c>
      <c r="M501" s="102" t="s">
        <v>396</v>
      </c>
      <c r="N501" s="105">
        <v>1</v>
      </c>
    </row>
    <row r="502" spans="7:14" x14ac:dyDescent="0.35">
      <c r="G502" s="102" t="s">
        <v>655</v>
      </c>
      <c r="H502" s="102" t="s">
        <v>656</v>
      </c>
      <c r="I502" s="102" t="s">
        <v>428</v>
      </c>
      <c r="J502" s="102" t="s">
        <v>606</v>
      </c>
      <c r="K502" s="102" t="s">
        <v>607</v>
      </c>
      <c r="L502" s="102" t="s">
        <v>395</v>
      </c>
      <c r="M502" s="102" t="s">
        <v>396</v>
      </c>
      <c r="N502" s="105">
        <v>1</v>
      </c>
    </row>
    <row r="503" spans="7:14" x14ac:dyDescent="0.35">
      <c r="G503" s="102" t="s">
        <v>655</v>
      </c>
      <c r="H503" s="102" t="s">
        <v>656</v>
      </c>
      <c r="I503" s="102" t="s">
        <v>430</v>
      </c>
      <c r="J503" s="102" t="s">
        <v>606</v>
      </c>
      <c r="K503" s="102" t="s">
        <v>607</v>
      </c>
      <c r="L503" s="102" t="s">
        <v>395</v>
      </c>
      <c r="M503" s="102" t="s">
        <v>396</v>
      </c>
      <c r="N503" s="105">
        <v>1</v>
      </c>
    </row>
    <row r="504" spans="7:14" x14ac:dyDescent="0.35">
      <c r="G504" s="102" t="s">
        <v>655</v>
      </c>
      <c r="H504" s="102" t="s">
        <v>656</v>
      </c>
      <c r="I504" s="102" t="s">
        <v>432</v>
      </c>
      <c r="J504" s="102" t="s">
        <v>606</v>
      </c>
      <c r="K504" s="102" t="s">
        <v>607</v>
      </c>
      <c r="L504" s="102" t="s">
        <v>395</v>
      </c>
      <c r="M504" s="102" t="s">
        <v>396</v>
      </c>
      <c r="N504" s="105">
        <v>1</v>
      </c>
    </row>
    <row r="505" spans="7:14" x14ac:dyDescent="0.35">
      <c r="G505" s="102" t="s">
        <v>655</v>
      </c>
      <c r="H505" s="102" t="s">
        <v>656</v>
      </c>
      <c r="I505" s="102" t="s">
        <v>434</v>
      </c>
      <c r="J505" s="102" t="s">
        <v>606</v>
      </c>
      <c r="K505" s="102" t="s">
        <v>607</v>
      </c>
      <c r="L505" s="102" t="s">
        <v>395</v>
      </c>
      <c r="M505" s="102" t="s">
        <v>396</v>
      </c>
      <c r="N505" s="105">
        <v>1</v>
      </c>
    </row>
    <row r="506" spans="7:14" x14ac:dyDescent="0.35">
      <c r="G506" s="102" t="s">
        <v>655</v>
      </c>
      <c r="H506" s="102" t="s">
        <v>656</v>
      </c>
      <c r="I506" s="102" t="s">
        <v>436</v>
      </c>
      <c r="J506" s="102" t="s">
        <v>606</v>
      </c>
      <c r="K506" s="102" t="s">
        <v>607</v>
      </c>
      <c r="L506" s="102" t="s">
        <v>395</v>
      </c>
      <c r="M506" s="102" t="s">
        <v>396</v>
      </c>
      <c r="N506" s="105">
        <v>1</v>
      </c>
    </row>
    <row r="507" spans="7:14" x14ac:dyDescent="0.35">
      <c r="G507" s="102" t="s">
        <v>655</v>
      </c>
      <c r="H507" s="102" t="s">
        <v>656</v>
      </c>
      <c r="I507" s="102" t="s">
        <v>438</v>
      </c>
      <c r="J507" s="102" t="s">
        <v>606</v>
      </c>
      <c r="K507" s="102" t="s">
        <v>607</v>
      </c>
      <c r="L507" s="102" t="s">
        <v>395</v>
      </c>
      <c r="M507" s="102" t="s">
        <v>396</v>
      </c>
      <c r="N507" s="105">
        <v>1</v>
      </c>
    </row>
    <row r="508" spans="7:14" x14ac:dyDescent="0.35">
      <c r="G508" s="102" t="s">
        <v>655</v>
      </c>
      <c r="H508" s="102" t="s">
        <v>656</v>
      </c>
      <c r="I508" s="102" t="s">
        <v>440</v>
      </c>
      <c r="J508" s="102" t="s">
        <v>606</v>
      </c>
      <c r="K508" s="102" t="s">
        <v>607</v>
      </c>
      <c r="L508" s="102" t="s">
        <v>395</v>
      </c>
      <c r="M508" s="102" t="s">
        <v>396</v>
      </c>
      <c r="N508" s="105">
        <v>1</v>
      </c>
    </row>
    <row r="509" spans="7:14" x14ac:dyDescent="0.35">
      <c r="G509" s="102" t="s">
        <v>655</v>
      </c>
      <c r="H509" s="102" t="s">
        <v>656</v>
      </c>
      <c r="I509" s="102" t="s">
        <v>442</v>
      </c>
      <c r="J509" s="102" t="s">
        <v>606</v>
      </c>
      <c r="K509" s="102" t="s">
        <v>607</v>
      </c>
      <c r="L509" s="102" t="s">
        <v>395</v>
      </c>
      <c r="M509" s="102" t="s">
        <v>396</v>
      </c>
      <c r="N509" s="105">
        <v>1</v>
      </c>
    </row>
    <row r="510" spans="7:14" x14ac:dyDescent="0.35">
      <c r="G510" s="102" t="s">
        <v>655</v>
      </c>
      <c r="H510" s="102" t="s">
        <v>656</v>
      </c>
      <c r="I510" s="102" t="s">
        <v>443</v>
      </c>
      <c r="J510" s="102" t="s">
        <v>606</v>
      </c>
      <c r="K510" s="102" t="s">
        <v>607</v>
      </c>
      <c r="L510" s="102" t="s">
        <v>395</v>
      </c>
      <c r="M510" s="102" t="s">
        <v>396</v>
      </c>
      <c r="N510" s="105">
        <v>1</v>
      </c>
    </row>
    <row r="511" spans="7:14" x14ac:dyDescent="0.35">
      <c r="G511" s="102" t="s">
        <v>655</v>
      </c>
      <c r="H511" s="102" t="s">
        <v>656</v>
      </c>
      <c r="I511" s="102" t="s">
        <v>445</v>
      </c>
      <c r="J511" s="102" t="s">
        <v>606</v>
      </c>
      <c r="K511" s="102" t="s">
        <v>607</v>
      </c>
      <c r="L511" s="102" t="s">
        <v>395</v>
      </c>
      <c r="M511" s="102" t="s">
        <v>396</v>
      </c>
      <c r="N511" s="105">
        <v>1</v>
      </c>
    </row>
    <row r="512" spans="7:14" x14ac:dyDescent="0.35">
      <c r="G512" s="102" t="s">
        <v>655</v>
      </c>
      <c r="H512" s="102" t="s">
        <v>656</v>
      </c>
      <c r="I512" s="102" t="s">
        <v>447</v>
      </c>
      <c r="J512" s="102" t="s">
        <v>606</v>
      </c>
      <c r="K512" s="102" t="s">
        <v>607</v>
      </c>
      <c r="L512" s="102" t="s">
        <v>395</v>
      </c>
      <c r="M512" s="102" t="s">
        <v>396</v>
      </c>
      <c r="N512" s="105">
        <v>1</v>
      </c>
    </row>
    <row r="513" spans="7:14" x14ac:dyDescent="0.35">
      <c r="G513" s="102" t="s">
        <v>655</v>
      </c>
      <c r="H513" s="102" t="s">
        <v>656</v>
      </c>
      <c r="I513" s="102" t="s">
        <v>449</v>
      </c>
      <c r="J513" s="102" t="s">
        <v>606</v>
      </c>
      <c r="K513" s="102" t="s">
        <v>607</v>
      </c>
      <c r="L513" s="102" t="s">
        <v>395</v>
      </c>
      <c r="M513" s="102" t="s">
        <v>396</v>
      </c>
      <c r="N513" s="106">
        <v>0</v>
      </c>
    </row>
    <row r="514" spans="7:14" x14ac:dyDescent="0.35">
      <c r="G514" s="102" t="s">
        <v>655</v>
      </c>
      <c r="H514" s="102" t="s">
        <v>656</v>
      </c>
      <c r="I514" s="102" t="s">
        <v>453</v>
      </c>
      <c r="J514" s="102" t="s">
        <v>606</v>
      </c>
      <c r="K514" s="102" t="s">
        <v>607</v>
      </c>
      <c r="L514" s="102" t="s">
        <v>395</v>
      </c>
      <c r="M514" s="102" t="s">
        <v>396</v>
      </c>
      <c r="N514" s="105">
        <v>1</v>
      </c>
    </row>
    <row r="515" spans="7:14" x14ac:dyDescent="0.35">
      <c r="G515" s="102" t="s">
        <v>655</v>
      </c>
      <c r="H515" s="102" t="s">
        <v>656</v>
      </c>
      <c r="I515" s="102" t="s">
        <v>489</v>
      </c>
      <c r="J515" s="102" t="s">
        <v>606</v>
      </c>
      <c r="K515" s="102" t="s">
        <v>607</v>
      </c>
      <c r="L515" s="102" t="s">
        <v>395</v>
      </c>
      <c r="M515" s="102" t="s">
        <v>396</v>
      </c>
      <c r="N515" s="105">
        <v>1</v>
      </c>
    </row>
    <row r="516" spans="7:14" x14ac:dyDescent="0.35">
      <c r="G516" s="102" t="s">
        <v>655</v>
      </c>
      <c r="H516" s="102" t="s">
        <v>656</v>
      </c>
      <c r="I516" s="102" t="s">
        <v>491</v>
      </c>
      <c r="J516" s="102" t="s">
        <v>606</v>
      </c>
      <c r="K516" s="102" t="s">
        <v>607</v>
      </c>
      <c r="L516" s="102" t="s">
        <v>395</v>
      </c>
      <c r="M516" s="102" t="s">
        <v>396</v>
      </c>
      <c r="N516" s="105">
        <v>1</v>
      </c>
    </row>
    <row r="517" spans="7:14" x14ac:dyDescent="0.35">
      <c r="G517" s="102" t="s">
        <v>655</v>
      </c>
      <c r="H517" s="102" t="s">
        <v>656</v>
      </c>
      <c r="I517" s="102" t="s">
        <v>493</v>
      </c>
      <c r="J517" s="102" t="s">
        <v>606</v>
      </c>
      <c r="K517" s="102" t="s">
        <v>607</v>
      </c>
      <c r="L517" s="102" t="s">
        <v>395</v>
      </c>
      <c r="M517" s="102" t="s">
        <v>396</v>
      </c>
      <c r="N517" s="105">
        <v>1</v>
      </c>
    </row>
    <row r="518" spans="7:14" x14ac:dyDescent="0.35">
      <c r="G518" s="102" t="s">
        <v>655</v>
      </c>
      <c r="H518" s="102" t="s">
        <v>656</v>
      </c>
      <c r="I518" s="102" t="s">
        <v>495</v>
      </c>
      <c r="J518" s="102" t="s">
        <v>606</v>
      </c>
      <c r="K518" s="102" t="s">
        <v>607</v>
      </c>
      <c r="L518" s="102" t="s">
        <v>395</v>
      </c>
      <c r="M518" s="102" t="s">
        <v>396</v>
      </c>
      <c r="N518" s="105">
        <v>1</v>
      </c>
    </row>
    <row r="519" spans="7:14" x14ac:dyDescent="0.35">
      <c r="G519" s="102" t="s">
        <v>655</v>
      </c>
      <c r="H519" s="102" t="s">
        <v>656</v>
      </c>
      <c r="I519" s="102" t="s">
        <v>497</v>
      </c>
      <c r="J519" s="102" t="s">
        <v>606</v>
      </c>
      <c r="K519" s="102" t="s">
        <v>607</v>
      </c>
      <c r="L519" s="102" t="s">
        <v>395</v>
      </c>
      <c r="M519" s="102" t="s">
        <v>396</v>
      </c>
      <c r="N519" s="105">
        <v>1</v>
      </c>
    </row>
    <row r="520" spans="7:14" x14ac:dyDescent="0.35">
      <c r="G520" s="102" t="s">
        <v>655</v>
      </c>
      <c r="H520" s="102" t="s">
        <v>656</v>
      </c>
      <c r="I520" s="102" t="s">
        <v>499</v>
      </c>
      <c r="J520" s="102" t="s">
        <v>606</v>
      </c>
      <c r="K520" s="102" t="s">
        <v>607</v>
      </c>
      <c r="L520" s="102" t="s">
        <v>395</v>
      </c>
      <c r="M520" s="102" t="s">
        <v>396</v>
      </c>
      <c r="N520" s="105">
        <v>1</v>
      </c>
    </row>
    <row r="521" spans="7:14" x14ac:dyDescent="0.35">
      <c r="G521" s="102" t="s">
        <v>655</v>
      </c>
      <c r="H521" s="102" t="s">
        <v>656</v>
      </c>
      <c r="I521" s="102" t="s">
        <v>501</v>
      </c>
      <c r="J521" s="102" t="s">
        <v>606</v>
      </c>
      <c r="K521" s="102" t="s">
        <v>607</v>
      </c>
      <c r="L521" s="102" t="s">
        <v>395</v>
      </c>
      <c r="M521" s="102" t="s">
        <v>396</v>
      </c>
      <c r="N521" s="105">
        <v>1</v>
      </c>
    </row>
    <row r="522" spans="7:14" x14ac:dyDescent="0.35">
      <c r="G522" s="102" t="s">
        <v>655</v>
      </c>
      <c r="H522" s="102" t="s">
        <v>656</v>
      </c>
      <c r="I522" s="102" t="s">
        <v>503</v>
      </c>
      <c r="J522" s="102" t="s">
        <v>606</v>
      </c>
      <c r="K522" s="102" t="s">
        <v>607</v>
      </c>
      <c r="L522" s="102" t="s">
        <v>395</v>
      </c>
      <c r="M522" s="102" t="s">
        <v>396</v>
      </c>
      <c r="N522" s="105">
        <v>1</v>
      </c>
    </row>
    <row r="523" spans="7:14" x14ac:dyDescent="0.35">
      <c r="G523" s="102" t="s">
        <v>655</v>
      </c>
      <c r="H523" s="102" t="s">
        <v>656</v>
      </c>
      <c r="I523" s="102" t="s">
        <v>505</v>
      </c>
      <c r="J523" s="102" t="s">
        <v>606</v>
      </c>
      <c r="K523" s="102" t="s">
        <v>607</v>
      </c>
      <c r="L523" s="102" t="s">
        <v>395</v>
      </c>
      <c r="M523" s="102" t="s">
        <v>396</v>
      </c>
      <c r="N523" s="105">
        <v>1</v>
      </c>
    </row>
    <row r="524" spans="7:14" x14ac:dyDescent="0.35">
      <c r="G524" s="102" t="s">
        <v>655</v>
      </c>
      <c r="H524" s="102" t="s">
        <v>656</v>
      </c>
      <c r="I524" s="102" t="s">
        <v>507</v>
      </c>
      <c r="J524" s="102" t="s">
        <v>606</v>
      </c>
      <c r="K524" s="102" t="s">
        <v>607</v>
      </c>
      <c r="L524" s="102" t="s">
        <v>395</v>
      </c>
      <c r="M524" s="102" t="s">
        <v>396</v>
      </c>
      <c r="N524" s="105">
        <v>1</v>
      </c>
    </row>
    <row r="525" spans="7:14" x14ac:dyDescent="0.35">
      <c r="G525" s="102" t="s">
        <v>655</v>
      </c>
      <c r="H525" s="102" t="s">
        <v>656</v>
      </c>
      <c r="I525" s="102" t="s">
        <v>509</v>
      </c>
      <c r="J525" s="102" t="s">
        <v>606</v>
      </c>
      <c r="K525" s="102" t="s">
        <v>607</v>
      </c>
      <c r="L525" s="102" t="s">
        <v>395</v>
      </c>
      <c r="M525" s="102" t="s">
        <v>396</v>
      </c>
      <c r="N525" s="105">
        <v>1</v>
      </c>
    </row>
    <row r="526" spans="7:14" x14ac:dyDescent="0.35">
      <c r="G526" s="102" t="s">
        <v>655</v>
      </c>
      <c r="H526" s="102" t="s">
        <v>656</v>
      </c>
      <c r="I526" s="102" t="s">
        <v>511</v>
      </c>
      <c r="J526" s="102" t="s">
        <v>606</v>
      </c>
      <c r="K526" s="102" t="s">
        <v>607</v>
      </c>
      <c r="L526" s="102" t="s">
        <v>395</v>
      </c>
      <c r="M526" s="102" t="s">
        <v>396</v>
      </c>
      <c r="N526" s="106">
        <v>0</v>
      </c>
    </row>
    <row r="527" spans="7:14" x14ac:dyDescent="0.35">
      <c r="G527" s="102" t="s">
        <v>655</v>
      </c>
      <c r="H527" s="102" t="s">
        <v>656</v>
      </c>
      <c r="I527" s="102" t="s">
        <v>513</v>
      </c>
      <c r="J527" s="102" t="s">
        <v>606</v>
      </c>
      <c r="K527" s="102" t="s">
        <v>607</v>
      </c>
      <c r="L527" s="102" t="s">
        <v>395</v>
      </c>
      <c r="M527" s="102" t="s">
        <v>396</v>
      </c>
      <c r="N527" s="105">
        <v>1</v>
      </c>
    </row>
    <row r="528" spans="7:14" x14ac:dyDescent="0.35">
      <c r="G528" s="102" t="s">
        <v>655</v>
      </c>
      <c r="H528" s="102" t="s">
        <v>656</v>
      </c>
      <c r="I528" s="102" t="s">
        <v>515</v>
      </c>
      <c r="J528" s="102" t="s">
        <v>606</v>
      </c>
      <c r="K528" s="102" t="s">
        <v>607</v>
      </c>
      <c r="L528" s="102" t="s">
        <v>395</v>
      </c>
      <c r="M528" s="102" t="s">
        <v>396</v>
      </c>
      <c r="N528" s="105">
        <v>1</v>
      </c>
    </row>
    <row r="529" spans="7:14" x14ac:dyDescent="0.35">
      <c r="G529" s="102" t="s">
        <v>655</v>
      </c>
      <c r="H529" s="102" t="s">
        <v>656</v>
      </c>
      <c r="I529" s="102" t="s">
        <v>517</v>
      </c>
      <c r="J529" s="102" t="s">
        <v>606</v>
      </c>
      <c r="K529" s="102" t="s">
        <v>607</v>
      </c>
      <c r="L529" s="102" t="s">
        <v>395</v>
      </c>
      <c r="M529" s="102" t="s">
        <v>396</v>
      </c>
      <c r="N529" s="105">
        <v>1</v>
      </c>
    </row>
    <row r="530" spans="7:14" x14ac:dyDescent="0.35">
      <c r="G530" s="102" t="s">
        <v>655</v>
      </c>
      <c r="H530" s="102" t="s">
        <v>656</v>
      </c>
      <c r="I530" s="102" t="s">
        <v>519</v>
      </c>
      <c r="J530" s="102" t="s">
        <v>606</v>
      </c>
      <c r="K530" s="102" t="s">
        <v>607</v>
      </c>
      <c r="L530" s="102" t="s">
        <v>395</v>
      </c>
      <c r="M530" s="102" t="s">
        <v>396</v>
      </c>
      <c r="N530" s="105">
        <v>1</v>
      </c>
    </row>
    <row r="531" spans="7:14" x14ac:dyDescent="0.35">
      <c r="G531" s="102" t="s">
        <v>655</v>
      </c>
      <c r="H531" s="102" t="s">
        <v>656</v>
      </c>
      <c r="I531" s="102" t="s">
        <v>521</v>
      </c>
      <c r="J531" s="102" t="s">
        <v>606</v>
      </c>
      <c r="K531" s="102" t="s">
        <v>607</v>
      </c>
      <c r="L531" s="102" t="s">
        <v>395</v>
      </c>
      <c r="M531" s="102" t="s">
        <v>396</v>
      </c>
      <c r="N531" s="105">
        <v>1</v>
      </c>
    </row>
    <row r="532" spans="7:14" x14ac:dyDescent="0.35">
      <c r="G532" s="102" t="s">
        <v>655</v>
      </c>
      <c r="H532" s="102" t="s">
        <v>656</v>
      </c>
      <c r="I532" s="102" t="s">
        <v>523</v>
      </c>
      <c r="J532" s="102" t="s">
        <v>606</v>
      </c>
      <c r="K532" s="102" t="s">
        <v>607</v>
      </c>
      <c r="L532" s="102" t="s">
        <v>395</v>
      </c>
      <c r="M532" s="102" t="s">
        <v>396</v>
      </c>
      <c r="N532" s="105">
        <v>1</v>
      </c>
    </row>
    <row r="533" spans="7:14" x14ac:dyDescent="0.35">
      <c r="G533" s="102" t="s">
        <v>655</v>
      </c>
      <c r="H533" s="102" t="s">
        <v>656</v>
      </c>
      <c r="I533" s="102" t="s">
        <v>525</v>
      </c>
      <c r="J533" s="102" t="s">
        <v>606</v>
      </c>
      <c r="K533" s="102" t="s">
        <v>607</v>
      </c>
      <c r="L533" s="102" t="s">
        <v>395</v>
      </c>
      <c r="M533" s="102" t="s">
        <v>396</v>
      </c>
      <c r="N533" s="105">
        <v>1</v>
      </c>
    </row>
    <row r="534" spans="7:14" x14ac:dyDescent="0.35">
      <c r="G534" s="102" t="s">
        <v>655</v>
      </c>
      <c r="H534" s="102" t="s">
        <v>656</v>
      </c>
      <c r="I534" s="102" t="s">
        <v>527</v>
      </c>
      <c r="J534" s="102" t="s">
        <v>606</v>
      </c>
      <c r="K534" s="102" t="s">
        <v>607</v>
      </c>
      <c r="L534" s="102" t="s">
        <v>395</v>
      </c>
      <c r="M534" s="102" t="s">
        <v>396</v>
      </c>
      <c r="N534" s="105">
        <v>1</v>
      </c>
    </row>
    <row r="535" spans="7:14" x14ac:dyDescent="0.35">
      <c r="G535" s="102" t="s">
        <v>655</v>
      </c>
      <c r="H535" s="102" t="s">
        <v>656</v>
      </c>
      <c r="I535" s="102" t="s">
        <v>529</v>
      </c>
      <c r="J535" s="102" t="s">
        <v>606</v>
      </c>
      <c r="K535" s="102" t="s">
        <v>607</v>
      </c>
      <c r="L535" s="102" t="s">
        <v>395</v>
      </c>
      <c r="M535" s="102" t="s">
        <v>396</v>
      </c>
      <c r="N535" s="105">
        <v>1</v>
      </c>
    </row>
    <row r="536" spans="7:14" x14ac:dyDescent="0.35">
      <c r="G536" s="102" t="s">
        <v>655</v>
      </c>
      <c r="H536" s="102" t="s">
        <v>656</v>
      </c>
      <c r="I536" s="102" t="s">
        <v>531</v>
      </c>
      <c r="J536" s="102" t="s">
        <v>606</v>
      </c>
      <c r="K536" s="102" t="s">
        <v>607</v>
      </c>
      <c r="L536" s="102" t="s">
        <v>395</v>
      </c>
      <c r="M536" s="102" t="s">
        <v>396</v>
      </c>
      <c r="N536" s="105">
        <v>1</v>
      </c>
    </row>
    <row r="537" spans="7:14" x14ac:dyDescent="0.35">
      <c r="G537" s="102" t="s">
        <v>655</v>
      </c>
      <c r="H537" s="102" t="s">
        <v>656</v>
      </c>
      <c r="I537" s="102" t="s">
        <v>533</v>
      </c>
      <c r="J537" s="102" t="s">
        <v>606</v>
      </c>
      <c r="K537" s="102" t="s">
        <v>607</v>
      </c>
      <c r="L537" s="102" t="s">
        <v>395</v>
      </c>
      <c r="M537" s="102" t="s">
        <v>396</v>
      </c>
      <c r="N537" s="105">
        <v>1</v>
      </c>
    </row>
    <row r="538" spans="7:14" x14ac:dyDescent="0.35">
      <c r="G538" s="102" t="s">
        <v>655</v>
      </c>
      <c r="H538" s="102" t="s">
        <v>656</v>
      </c>
      <c r="I538" s="102" t="s">
        <v>535</v>
      </c>
      <c r="J538" s="102" t="s">
        <v>606</v>
      </c>
      <c r="K538" s="102" t="s">
        <v>607</v>
      </c>
      <c r="L538" s="102" t="s">
        <v>395</v>
      </c>
      <c r="M538" s="102" t="s">
        <v>396</v>
      </c>
      <c r="N538" s="105">
        <v>1</v>
      </c>
    </row>
    <row r="539" spans="7:14" x14ac:dyDescent="0.35">
      <c r="G539" s="102" t="s">
        <v>655</v>
      </c>
      <c r="H539" s="102" t="s">
        <v>656</v>
      </c>
      <c r="I539" s="102" t="s">
        <v>635</v>
      </c>
      <c r="J539" s="102" t="s">
        <v>606</v>
      </c>
      <c r="K539" s="102" t="s">
        <v>607</v>
      </c>
      <c r="L539" s="102" t="s">
        <v>395</v>
      </c>
      <c r="M539" s="102" t="s">
        <v>396</v>
      </c>
      <c r="N539" s="106">
        <v>0</v>
      </c>
    </row>
    <row r="540" spans="7:14" x14ac:dyDescent="0.35">
      <c r="G540" s="102" t="s">
        <v>655</v>
      </c>
      <c r="H540" s="102" t="s">
        <v>656</v>
      </c>
      <c r="I540" s="102" t="s">
        <v>537</v>
      </c>
      <c r="J540" s="102" t="s">
        <v>606</v>
      </c>
      <c r="K540" s="102" t="s">
        <v>607</v>
      </c>
      <c r="L540" s="102" t="s">
        <v>395</v>
      </c>
      <c r="M540" s="102" t="s">
        <v>396</v>
      </c>
      <c r="N540" s="105">
        <v>1</v>
      </c>
    </row>
    <row r="541" spans="7:14" x14ac:dyDescent="0.35">
      <c r="G541" s="102" t="s">
        <v>655</v>
      </c>
      <c r="H541" s="102" t="s">
        <v>656</v>
      </c>
      <c r="I541" s="102" t="s">
        <v>539</v>
      </c>
      <c r="J541" s="102" t="s">
        <v>606</v>
      </c>
      <c r="K541" s="102" t="s">
        <v>607</v>
      </c>
      <c r="L541" s="102" t="s">
        <v>395</v>
      </c>
      <c r="M541" s="102" t="s">
        <v>396</v>
      </c>
      <c r="N541" s="105">
        <v>1</v>
      </c>
    </row>
    <row r="542" spans="7:14" x14ac:dyDescent="0.35">
      <c r="G542" s="102" t="s">
        <v>655</v>
      </c>
      <c r="H542" s="102" t="s">
        <v>656</v>
      </c>
      <c r="I542" s="102" t="s">
        <v>541</v>
      </c>
      <c r="J542" s="102" t="s">
        <v>606</v>
      </c>
      <c r="K542" s="102" t="s">
        <v>607</v>
      </c>
      <c r="L542" s="102" t="s">
        <v>395</v>
      </c>
      <c r="M542" s="102" t="s">
        <v>396</v>
      </c>
      <c r="N542" s="105">
        <v>1</v>
      </c>
    </row>
    <row r="543" spans="7:14" x14ac:dyDescent="0.35">
      <c r="G543" s="102" t="s">
        <v>655</v>
      </c>
      <c r="H543" s="102" t="s">
        <v>656</v>
      </c>
      <c r="I543" s="102" t="s">
        <v>543</v>
      </c>
      <c r="J543" s="102" t="s">
        <v>606</v>
      </c>
      <c r="K543" s="102" t="s">
        <v>607</v>
      </c>
      <c r="L543" s="102" t="s">
        <v>395</v>
      </c>
      <c r="M543" s="102" t="s">
        <v>396</v>
      </c>
      <c r="N543" s="105">
        <v>1</v>
      </c>
    </row>
    <row r="544" spans="7:14" x14ac:dyDescent="0.35">
      <c r="G544" s="102" t="s">
        <v>655</v>
      </c>
      <c r="H544" s="102" t="s">
        <v>656</v>
      </c>
      <c r="I544" s="102" t="s">
        <v>545</v>
      </c>
      <c r="J544" s="102" t="s">
        <v>606</v>
      </c>
      <c r="K544" s="102" t="s">
        <v>607</v>
      </c>
      <c r="L544" s="102" t="s">
        <v>395</v>
      </c>
      <c r="M544" s="102" t="s">
        <v>396</v>
      </c>
      <c r="N544" s="105">
        <v>1</v>
      </c>
    </row>
    <row r="545" spans="7:14" x14ac:dyDescent="0.35">
      <c r="G545" s="102" t="s">
        <v>655</v>
      </c>
      <c r="H545" s="102" t="s">
        <v>656</v>
      </c>
      <c r="I545" s="102" t="s">
        <v>547</v>
      </c>
      <c r="J545" s="102" t="s">
        <v>606</v>
      </c>
      <c r="K545" s="102" t="s">
        <v>607</v>
      </c>
      <c r="L545" s="102" t="s">
        <v>395</v>
      </c>
      <c r="M545" s="102" t="s">
        <v>396</v>
      </c>
      <c r="N545" s="105">
        <v>1</v>
      </c>
    </row>
    <row r="546" spans="7:14" x14ac:dyDescent="0.35">
      <c r="G546" s="102" t="s">
        <v>655</v>
      </c>
      <c r="H546" s="102" t="s">
        <v>656</v>
      </c>
      <c r="I546" s="102" t="s">
        <v>549</v>
      </c>
      <c r="J546" s="102" t="s">
        <v>606</v>
      </c>
      <c r="K546" s="102" t="s">
        <v>607</v>
      </c>
      <c r="L546" s="102" t="s">
        <v>395</v>
      </c>
      <c r="M546" s="102" t="s">
        <v>396</v>
      </c>
      <c r="N546" s="105">
        <v>1</v>
      </c>
    </row>
    <row r="547" spans="7:14" x14ac:dyDescent="0.35">
      <c r="G547" s="102" t="s">
        <v>655</v>
      </c>
      <c r="H547" s="102" t="s">
        <v>656</v>
      </c>
      <c r="I547" s="102" t="s">
        <v>551</v>
      </c>
      <c r="J547" s="102" t="s">
        <v>606</v>
      </c>
      <c r="K547" s="102" t="s">
        <v>607</v>
      </c>
      <c r="L547" s="102" t="s">
        <v>395</v>
      </c>
      <c r="M547" s="102" t="s">
        <v>396</v>
      </c>
      <c r="N547" s="105">
        <v>1</v>
      </c>
    </row>
    <row r="548" spans="7:14" x14ac:dyDescent="0.35">
      <c r="G548" s="102" t="s">
        <v>655</v>
      </c>
      <c r="H548" s="102" t="s">
        <v>656</v>
      </c>
      <c r="I548" s="102" t="s">
        <v>553</v>
      </c>
      <c r="J548" s="102" t="s">
        <v>606</v>
      </c>
      <c r="K548" s="102" t="s">
        <v>607</v>
      </c>
      <c r="L548" s="102" t="s">
        <v>395</v>
      </c>
      <c r="M548" s="102" t="s">
        <v>396</v>
      </c>
      <c r="N548" s="105">
        <v>1</v>
      </c>
    </row>
    <row r="549" spans="7:14" x14ac:dyDescent="0.35">
      <c r="G549" s="102" t="s">
        <v>655</v>
      </c>
      <c r="H549" s="102" t="s">
        <v>656</v>
      </c>
      <c r="I549" s="102" t="s">
        <v>555</v>
      </c>
      <c r="J549" s="102" t="s">
        <v>606</v>
      </c>
      <c r="K549" s="102" t="s">
        <v>607</v>
      </c>
      <c r="L549" s="102" t="s">
        <v>395</v>
      </c>
      <c r="M549" s="102" t="s">
        <v>396</v>
      </c>
      <c r="N549" s="105">
        <v>1</v>
      </c>
    </row>
    <row r="550" spans="7:14" x14ac:dyDescent="0.35">
      <c r="G550" s="102" t="s">
        <v>655</v>
      </c>
      <c r="H550" s="102" t="s">
        <v>656</v>
      </c>
      <c r="I550" s="102" t="s">
        <v>557</v>
      </c>
      <c r="J550" s="102" t="s">
        <v>606</v>
      </c>
      <c r="K550" s="102" t="s">
        <v>607</v>
      </c>
      <c r="L550" s="102" t="s">
        <v>395</v>
      </c>
      <c r="M550" s="102" t="s">
        <v>396</v>
      </c>
      <c r="N550" s="105">
        <v>1</v>
      </c>
    </row>
    <row r="551" spans="7:14" x14ac:dyDescent="0.35">
      <c r="G551" s="102" t="s">
        <v>655</v>
      </c>
      <c r="H551" s="102" t="s">
        <v>656</v>
      </c>
      <c r="I551" s="102" t="s">
        <v>559</v>
      </c>
      <c r="J551" s="102" t="s">
        <v>606</v>
      </c>
      <c r="K551" s="102" t="s">
        <v>607</v>
      </c>
      <c r="L551" s="102" t="s">
        <v>395</v>
      </c>
      <c r="M551" s="102" t="s">
        <v>396</v>
      </c>
      <c r="N551" s="106">
        <v>0</v>
      </c>
    </row>
    <row r="552" spans="7:14" x14ac:dyDescent="0.35">
      <c r="G552" s="102" t="s">
        <v>655</v>
      </c>
      <c r="H552" s="102" t="s">
        <v>656</v>
      </c>
      <c r="I552" s="102" t="s">
        <v>561</v>
      </c>
      <c r="J552" s="102" t="s">
        <v>606</v>
      </c>
      <c r="K552" s="102" t="s">
        <v>607</v>
      </c>
      <c r="L552" s="102" t="s">
        <v>395</v>
      </c>
      <c r="M552" s="102" t="s">
        <v>396</v>
      </c>
      <c r="N552" s="105">
        <v>1</v>
      </c>
    </row>
    <row r="553" spans="7:14" x14ac:dyDescent="0.35">
      <c r="G553" s="102" t="s">
        <v>655</v>
      </c>
      <c r="H553" s="102" t="s">
        <v>656</v>
      </c>
      <c r="I553" s="102" t="s">
        <v>562</v>
      </c>
      <c r="J553" s="102" t="s">
        <v>606</v>
      </c>
      <c r="K553" s="102" t="s">
        <v>607</v>
      </c>
      <c r="L553" s="102" t="s">
        <v>395</v>
      </c>
      <c r="M553" s="102" t="s">
        <v>396</v>
      </c>
      <c r="N553" s="105">
        <v>1</v>
      </c>
    </row>
    <row r="554" spans="7:14" x14ac:dyDescent="0.35">
      <c r="G554" s="102" t="s">
        <v>655</v>
      </c>
      <c r="H554" s="102" t="s">
        <v>656</v>
      </c>
      <c r="I554" s="102" t="s">
        <v>564</v>
      </c>
      <c r="J554" s="102" t="s">
        <v>606</v>
      </c>
      <c r="K554" s="102" t="s">
        <v>607</v>
      </c>
      <c r="L554" s="102" t="s">
        <v>395</v>
      </c>
      <c r="M554" s="102" t="s">
        <v>396</v>
      </c>
      <c r="N554" s="105">
        <v>1</v>
      </c>
    </row>
    <row r="555" spans="7:14" x14ac:dyDescent="0.35">
      <c r="G555" s="102" t="s">
        <v>655</v>
      </c>
      <c r="H555" s="102" t="s">
        <v>656</v>
      </c>
      <c r="I555" s="102" t="s">
        <v>566</v>
      </c>
      <c r="J555" s="102" t="s">
        <v>606</v>
      </c>
      <c r="K555" s="102" t="s">
        <v>607</v>
      </c>
      <c r="L555" s="102" t="s">
        <v>395</v>
      </c>
      <c r="M555" s="102" t="s">
        <v>396</v>
      </c>
      <c r="N555" s="105">
        <v>1</v>
      </c>
    </row>
    <row r="556" spans="7:14" x14ac:dyDescent="0.35">
      <c r="G556" s="102" t="s">
        <v>655</v>
      </c>
      <c r="H556" s="102" t="s">
        <v>656</v>
      </c>
      <c r="I556" s="102" t="s">
        <v>568</v>
      </c>
      <c r="J556" s="102" t="s">
        <v>606</v>
      </c>
      <c r="K556" s="102" t="s">
        <v>607</v>
      </c>
      <c r="L556" s="102" t="s">
        <v>395</v>
      </c>
      <c r="M556" s="102" t="s">
        <v>396</v>
      </c>
      <c r="N556" s="105">
        <v>1</v>
      </c>
    </row>
    <row r="557" spans="7:14" x14ac:dyDescent="0.35">
      <c r="G557" s="102" t="s">
        <v>655</v>
      </c>
      <c r="H557" s="102" t="s">
        <v>656</v>
      </c>
      <c r="I557" s="102" t="s">
        <v>570</v>
      </c>
      <c r="J557" s="102" t="s">
        <v>606</v>
      </c>
      <c r="K557" s="102" t="s">
        <v>607</v>
      </c>
      <c r="L557" s="102" t="s">
        <v>395</v>
      </c>
      <c r="M557" s="102" t="s">
        <v>396</v>
      </c>
      <c r="N557" s="105">
        <v>1</v>
      </c>
    </row>
    <row r="558" spans="7:14" x14ac:dyDescent="0.35">
      <c r="G558" s="102" t="s">
        <v>655</v>
      </c>
      <c r="H558" s="102" t="s">
        <v>656</v>
      </c>
      <c r="I558" s="102" t="s">
        <v>572</v>
      </c>
      <c r="J558" s="102" t="s">
        <v>606</v>
      </c>
      <c r="K558" s="102" t="s">
        <v>607</v>
      </c>
      <c r="L558" s="102" t="s">
        <v>395</v>
      </c>
      <c r="M558" s="102" t="s">
        <v>396</v>
      </c>
      <c r="N558" s="105">
        <v>1</v>
      </c>
    </row>
    <row r="559" spans="7:14" x14ac:dyDescent="0.35">
      <c r="G559" s="102" t="s">
        <v>655</v>
      </c>
      <c r="H559" s="102" t="s">
        <v>656</v>
      </c>
      <c r="I559" s="102" t="s">
        <v>574</v>
      </c>
      <c r="J559" s="102" t="s">
        <v>606</v>
      </c>
      <c r="K559" s="102" t="s">
        <v>607</v>
      </c>
      <c r="L559" s="102" t="s">
        <v>395</v>
      </c>
      <c r="M559" s="102" t="s">
        <v>396</v>
      </c>
      <c r="N559" s="105">
        <v>1</v>
      </c>
    </row>
    <row r="560" spans="7:14" x14ac:dyDescent="0.35">
      <c r="G560" s="102" t="s">
        <v>655</v>
      </c>
      <c r="H560" s="102" t="s">
        <v>656</v>
      </c>
      <c r="I560" s="102" t="s">
        <v>576</v>
      </c>
      <c r="J560" s="102" t="s">
        <v>606</v>
      </c>
      <c r="K560" s="102" t="s">
        <v>607</v>
      </c>
      <c r="L560" s="102" t="s">
        <v>395</v>
      </c>
      <c r="M560" s="102" t="s">
        <v>396</v>
      </c>
      <c r="N560" s="105">
        <v>1</v>
      </c>
    </row>
    <row r="561" spans="7:14" x14ac:dyDescent="0.35">
      <c r="G561" s="102" t="s">
        <v>655</v>
      </c>
      <c r="H561" s="102" t="s">
        <v>656</v>
      </c>
      <c r="I561" s="102" t="s">
        <v>578</v>
      </c>
      <c r="J561" s="102" t="s">
        <v>606</v>
      </c>
      <c r="K561" s="102" t="s">
        <v>607</v>
      </c>
      <c r="L561" s="102" t="s">
        <v>395</v>
      </c>
      <c r="M561" s="102" t="s">
        <v>396</v>
      </c>
      <c r="N561" s="105">
        <v>1</v>
      </c>
    </row>
    <row r="562" spans="7:14" x14ac:dyDescent="0.35">
      <c r="G562" s="102" t="s">
        <v>655</v>
      </c>
      <c r="H562" s="102" t="s">
        <v>656</v>
      </c>
      <c r="I562" s="102" t="s">
        <v>580</v>
      </c>
      <c r="J562" s="102" t="s">
        <v>606</v>
      </c>
      <c r="K562" s="102" t="s">
        <v>607</v>
      </c>
      <c r="L562" s="102" t="s">
        <v>395</v>
      </c>
      <c r="M562" s="102" t="s">
        <v>396</v>
      </c>
      <c r="N562" s="105">
        <v>1</v>
      </c>
    </row>
    <row r="563" spans="7:14" x14ac:dyDescent="0.35">
      <c r="G563" s="102" t="s">
        <v>655</v>
      </c>
      <c r="H563" s="102" t="s">
        <v>656</v>
      </c>
      <c r="I563" s="102" t="s">
        <v>582</v>
      </c>
      <c r="J563" s="102" t="s">
        <v>606</v>
      </c>
      <c r="K563" s="102" t="s">
        <v>607</v>
      </c>
      <c r="L563" s="102" t="s">
        <v>395</v>
      </c>
      <c r="M563" s="102" t="s">
        <v>396</v>
      </c>
      <c r="N563" s="105">
        <v>1</v>
      </c>
    </row>
    <row r="564" spans="7:14" x14ac:dyDescent="0.35">
      <c r="G564" s="102" t="s">
        <v>655</v>
      </c>
      <c r="H564" s="102" t="s">
        <v>656</v>
      </c>
      <c r="I564" s="102" t="s">
        <v>657</v>
      </c>
      <c r="J564" s="102" t="s">
        <v>606</v>
      </c>
      <c r="K564" s="102" t="s">
        <v>607</v>
      </c>
      <c r="L564" s="102" t="s">
        <v>395</v>
      </c>
      <c r="M564" s="102" t="s">
        <v>396</v>
      </c>
      <c r="N564" s="106">
        <v>0</v>
      </c>
    </row>
    <row r="565" spans="7:14" x14ac:dyDescent="0.35">
      <c r="G565" s="102" t="s">
        <v>655</v>
      </c>
      <c r="H565" s="102" t="s">
        <v>656</v>
      </c>
      <c r="I565" s="102" t="s">
        <v>584</v>
      </c>
      <c r="J565" s="102" t="s">
        <v>606</v>
      </c>
      <c r="K565" s="102" t="s">
        <v>607</v>
      </c>
      <c r="L565" s="102" t="s">
        <v>395</v>
      </c>
      <c r="M565" s="102" t="s">
        <v>396</v>
      </c>
      <c r="N565" s="105">
        <v>1</v>
      </c>
    </row>
    <row r="566" spans="7:14" x14ac:dyDescent="0.35">
      <c r="G566" s="102" t="s">
        <v>655</v>
      </c>
      <c r="H566" s="102" t="s">
        <v>656</v>
      </c>
      <c r="I566" s="102" t="s">
        <v>586</v>
      </c>
      <c r="J566" s="102" t="s">
        <v>606</v>
      </c>
      <c r="K566" s="102" t="s">
        <v>607</v>
      </c>
      <c r="L566" s="102" t="s">
        <v>395</v>
      </c>
      <c r="M566" s="102" t="s">
        <v>396</v>
      </c>
      <c r="N566" s="105">
        <v>1</v>
      </c>
    </row>
    <row r="567" spans="7:14" x14ac:dyDescent="0.35">
      <c r="G567" s="102" t="s">
        <v>655</v>
      </c>
      <c r="H567" s="102" t="s">
        <v>656</v>
      </c>
      <c r="I567" s="102" t="s">
        <v>588</v>
      </c>
      <c r="J567" s="102" t="s">
        <v>606</v>
      </c>
      <c r="K567" s="102" t="s">
        <v>607</v>
      </c>
      <c r="L567" s="102" t="s">
        <v>395</v>
      </c>
      <c r="M567" s="102" t="s">
        <v>396</v>
      </c>
      <c r="N567" s="105">
        <v>1</v>
      </c>
    </row>
    <row r="568" spans="7:14" x14ac:dyDescent="0.35">
      <c r="G568" s="102" t="s">
        <v>655</v>
      </c>
      <c r="H568" s="102" t="s">
        <v>656</v>
      </c>
      <c r="I568" s="102" t="s">
        <v>590</v>
      </c>
      <c r="J568" s="102" t="s">
        <v>606</v>
      </c>
      <c r="K568" s="102" t="s">
        <v>607</v>
      </c>
      <c r="L568" s="102" t="s">
        <v>395</v>
      </c>
      <c r="M568" s="102" t="s">
        <v>396</v>
      </c>
      <c r="N568" s="105">
        <v>1</v>
      </c>
    </row>
    <row r="569" spans="7:14" x14ac:dyDescent="0.35">
      <c r="G569" s="102" t="s">
        <v>655</v>
      </c>
      <c r="H569" s="102" t="s">
        <v>656</v>
      </c>
      <c r="I569" s="102" t="s">
        <v>592</v>
      </c>
      <c r="J569" s="102" t="s">
        <v>606</v>
      </c>
      <c r="K569" s="102" t="s">
        <v>607</v>
      </c>
      <c r="L569" s="102" t="s">
        <v>395</v>
      </c>
      <c r="M569" s="102" t="s">
        <v>396</v>
      </c>
      <c r="N569" s="105">
        <v>1</v>
      </c>
    </row>
    <row r="570" spans="7:14" x14ac:dyDescent="0.35">
      <c r="G570" s="102" t="s">
        <v>655</v>
      </c>
      <c r="H570" s="102" t="s">
        <v>656</v>
      </c>
      <c r="I570" s="102" t="s">
        <v>594</v>
      </c>
      <c r="J570" s="102" t="s">
        <v>606</v>
      </c>
      <c r="K570" s="102" t="s">
        <v>607</v>
      </c>
      <c r="L570" s="102" t="s">
        <v>395</v>
      </c>
      <c r="M570" s="102" t="s">
        <v>396</v>
      </c>
      <c r="N570" s="105">
        <v>1</v>
      </c>
    </row>
    <row r="571" spans="7:14" x14ac:dyDescent="0.35">
      <c r="G571" s="102" t="s">
        <v>655</v>
      </c>
      <c r="H571" s="102" t="s">
        <v>656</v>
      </c>
      <c r="I571" s="102" t="s">
        <v>596</v>
      </c>
      <c r="J571" s="102" t="s">
        <v>606</v>
      </c>
      <c r="K571" s="102" t="s">
        <v>607</v>
      </c>
      <c r="L571" s="102" t="s">
        <v>395</v>
      </c>
      <c r="M571" s="102" t="s">
        <v>396</v>
      </c>
      <c r="N571" s="105">
        <v>1</v>
      </c>
    </row>
    <row r="572" spans="7:14" x14ac:dyDescent="0.35">
      <c r="G572" s="102" t="s">
        <v>655</v>
      </c>
      <c r="H572" s="102" t="s">
        <v>656</v>
      </c>
      <c r="I572" s="102" t="s">
        <v>598</v>
      </c>
      <c r="J572" s="102" t="s">
        <v>606</v>
      </c>
      <c r="K572" s="102" t="s">
        <v>607</v>
      </c>
      <c r="L572" s="102" t="s">
        <v>395</v>
      </c>
      <c r="M572" s="102" t="s">
        <v>396</v>
      </c>
      <c r="N572" s="105">
        <v>1</v>
      </c>
    </row>
    <row r="573" spans="7:14" x14ac:dyDescent="0.35">
      <c r="G573" s="102" t="s">
        <v>655</v>
      </c>
      <c r="H573" s="102" t="s">
        <v>656</v>
      </c>
      <c r="I573" s="102" t="s">
        <v>600</v>
      </c>
      <c r="J573" s="102" t="s">
        <v>606</v>
      </c>
      <c r="K573" s="102" t="s">
        <v>607</v>
      </c>
      <c r="L573" s="102" t="s">
        <v>395</v>
      </c>
      <c r="M573" s="102" t="s">
        <v>396</v>
      </c>
      <c r="N573" s="105">
        <v>1</v>
      </c>
    </row>
    <row r="574" spans="7:14" x14ac:dyDescent="0.35">
      <c r="G574" s="102" t="s">
        <v>655</v>
      </c>
      <c r="H574" s="102" t="s">
        <v>656</v>
      </c>
      <c r="I574" s="102" t="s">
        <v>602</v>
      </c>
      <c r="J574" s="102" t="s">
        <v>606</v>
      </c>
      <c r="K574" s="102" t="s">
        <v>607</v>
      </c>
      <c r="L574" s="102" t="s">
        <v>395</v>
      </c>
      <c r="M574" s="102" t="s">
        <v>396</v>
      </c>
      <c r="N574" s="105">
        <v>1</v>
      </c>
    </row>
    <row r="575" spans="7:14" x14ac:dyDescent="0.35">
      <c r="G575" s="102" t="s">
        <v>658</v>
      </c>
      <c r="H575" s="102" t="s">
        <v>659</v>
      </c>
      <c r="I575" s="102" t="s">
        <v>392</v>
      </c>
      <c r="J575" s="102" t="s">
        <v>660</v>
      </c>
      <c r="K575" s="102" t="s">
        <v>661</v>
      </c>
      <c r="L575" s="102" t="s">
        <v>395</v>
      </c>
      <c r="M575" s="102" t="s">
        <v>396</v>
      </c>
      <c r="N575" s="105">
        <v>1</v>
      </c>
    </row>
    <row r="576" spans="7:14" x14ac:dyDescent="0.35">
      <c r="G576" s="102" t="s">
        <v>658</v>
      </c>
      <c r="H576" s="102" t="s">
        <v>659</v>
      </c>
      <c r="I576" s="102" t="s">
        <v>398</v>
      </c>
      <c r="J576" s="102" t="s">
        <v>660</v>
      </c>
      <c r="K576" s="102" t="s">
        <v>661</v>
      </c>
      <c r="L576" s="102" t="s">
        <v>395</v>
      </c>
      <c r="M576" s="102" t="s">
        <v>396</v>
      </c>
      <c r="N576" s="105">
        <v>1</v>
      </c>
    </row>
    <row r="577" spans="7:14" x14ac:dyDescent="0.35">
      <c r="G577" s="102" t="s">
        <v>658</v>
      </c>
      <c r="H577" s="102" t="s">
        <v>659</v>
      </c>
      <c r="I577" s="102" t="s">
        <v>400</v>
      </c>
      <c r="J577" s="102" t="s">
        <v>660</v>
      </c>
      <c r="K577" s="102" t="s">
        <v>661</v>
      </c>
      <c r="L577" s="102" t="s">
        <v>395</v>
      </c>
      <c r="M577" s="102" t="s">
        <v>396</v>
      </c>
      <c r="N577" s="106">
        <v>0</v>
      </c>
    </row>
    <row r="578" spans="7:14" x14ac:dyDescent="0.35">
      <c r="G578" s="102" t="s">
        <v>658</v>
      </c>
      <c r="H578" s="102" t="s">
        <v>659</v>
      </c>
      <c r="I578" s="102" t="s">
        <v>402</v>
      </c>
      <c r="J578" s="102" t="s">
        <v>660</v>
      </c>
      <c r="K578" s="102" t="s">
        <v>661</v>
      </c>
      <c r="L578" s="102" t="s">
        <v>395</v>
      </c>
      <c r="M578" s="102" t="s">
        <v>396</v>
      </c>
      <c r="N578" s="105">
        <v>1</v>
      </c>
    </row>
    <row r="579" spans="7:14" x14ac:dyDescent="0.35">
      <c r="G579" s="102" t="s">
        <v>658</v>
      </c>
      <c r="H579" s="102" t="s">
        <v>659</v>
      </c>
      <c r="I579" s="102" t="s">
        <v>403</v>
      </c>
      <c r="J579" s="102" t="s">
        <v>660</v>
      </c>
      <c r="K579" s="102" t="s">
        <v>661</v>
      </c>
      <c r="L579" s="102" t="s">
        <v>395</v>
      </c>
      <c r="M579" s="102" t="s">
        <v>396</v>
      </c>
      <c r="N579" s="105">
        <v>1</v>
      </c>
    </row>
    <row r="580" spans="7:14" x14ac:dyDescent="0.35">
      <c r="G580" s="102" t="s">
        <v>658</v>
      </c>
      <c r="H580" s="102" t="s">
        <v>659</v>
      </c>
      <c r="I580" s="102" t="s">
        <v>405</v>
      </c>
      <c r="J580" s="102" t="s">
        <v>660</v>
      </c>
      <c r="K580" s="102" t="s">
        <v>661</v>
      </c>
      <c r="L580" s="102" t="s">
        <v>395</v>
      </c>
      <c r="M580" s="102" t="s">
        <v>396</v>
      </c>
      <c r="N580" s="105">
        <v>1</v>
      </c>
    </row>
    <row r="581" spans="7:14" x14ac:dyDescent="0.35">
      <c r="G581" s="102" t="s">
        <v>658</v>
      </c>
      <c r="H581" s="102" t="s">
        <v>659</v>
      </c>
      <c r="I581" s="102" t="s">
        <v>407</v>
      </c>
      <c r="J581" s="102" t="s">
        <v>660</v>
      </c>
      <c r="K581" s="102" t="s">
        <v>661</v>
      </c>
      <c r="L581" s="102" t="s">
        <v>395</v>
      </c>
      <c r="M581" s="102" t="s">
        <v>396</v>
      </c>
      <c r="N581" s="105">
        <v>1</v>
      </c>
    </row>
    <row r="582" spans="7:14" x14ac:dyDescent="0.35">
      <c r="G582" s="102" t="s">
        <v>658</v>
      </c>
      <c r="H582" s="102" t="s">
        <v>659</v>
      </c>
      <c r="I582" s="102" t="s">
        <v>409</v>
      </c>
      <c r="J582" s="102" t="s">
        <v>660</v>
      </c>
      <c r="K582" s="102" t="s">
        <v>661</v>
      </c>
      <c r="L582" s="102" t="s">
        <v>395</v>
      </c>
      <c r="M582" s="102" t="s">
        <v>396</v>
      </c>
      <c r="N582" s="105">
        <v>1</v>
      </c>
    </row>
    <row r="583" spans="7:14" x14ac:dyDescent="0.35">
      <c r="G583" s="102" t="s">
        <v>658</v>
      </c>
      <c r="H583" s="102" t="s">
        <v>659</v>
      </c>
      <c r="I583" s="102" t="s">
        <v>411</v>
      </c>
      <c r="J583" s="102" t="s">
        <v>660</v>
      </c>
      <c r="K583" s="102" t="s">
        <v>661</v>
      </c>
      <c r="L583" s="102" t="s">
        <v>395</v>
      </c>
      <c r="M583" s="102" t="s">
        <v>396</v>
      </c>
      <c r="N583" s="105">
        <v>1</v>
      </c>
    </row>
    <row r="584" spans="7:14" x14ac:dyDescent="0.35">
      <c r="G584" s="102" t="s">
        <v>658</v>
      </c>
      <c r="H584" s="102" t="s">
        <v>659</v>
      </c>
      <c r="I584" s="102" t="s">
        <v>662</v>
      </c>
      <c r="J584" s="102" t="s">
        <v>660</v>
      </c>
      <c r="K584" s="102" t="s">
        <v>661</v>
      </c>
      <c r="L584" s="102" t="s">
        <v>395</v>
      </c>
      <c r="M584" s="102" t="s">
        <v>396</v>
      </c>
      <c r="N584" s="106">
        <v>0</v>
      </c>
    </row>
    <row r="585" spans="7:14" x14ac:dyDescent="0.35">
      <c r="G585" s="102" t="s">
        <v>658</v>
      </c>
      <c r="H585" s="102" t="s">
        <v>659</v>
      </c>
      <c r="I585" s="102" t="s">
        <v>413</v>
      </c>
      <c r="J585" s="102" t="s">
        <v>660</v>
      </c>
      <c r="K585" s="102" t="s">
        <v>661</v>
      </c>
      <c r="L585" s="102" t="s">
        <v>395</v>
      </c>
      <c r="M585" s="102" t="s">
        <v>396</v>
      </c>
      <c r="N585" s="105">
        <v>1</v>
      </c>
    </row>
    <row r="586" spans="7:14" x14ac:dyDescent="0.35">
      <c r="G586" s="102" t="s">
        <v>658</v>
      </c>
      <c r="H586" s="102" t="s">
        <v>659</v>
      </c>
      <c r="I586" s="102" t="s">
        <v>415</v>
      </c>
      <c r="J586" s="102" t="s">
        <v>660</v>
      </c>
      <c r="K586" s="102" t="s">
        <v>661</v>
      </c>
      <c r="L586" s="102" t="s">
        <v>395</v>
      </c>
      <c r="M586" s="102" t="s">
        <v>396</v>
      </c>
      <c r="N586" s="105">
        <v>1</v>
      </c>
    </row>
    <row r="587" spans="7:14" x14ac:dyDescent="0.35">
      <c r="G587" s="102" t="s">
        <v>658</v>
      </c>
      <c r="H587" s="102" t="s">
        <v>659</v>
      </c>
      <c r="I587" s="102" t="s">
        <v>416</v>
      </c>
      <c r="J587" s="102" t="s">
        <v>660</v>
      </c>
      <c r="K587" s="102" t="s">
        <v>661</v>
      </c>
      <c r="L587" s="102" t="s">
        <v>395</v>
      </c>
      <c r="M587" s="102" t="s">
        <v>396</v>
      </c>
      <c r="N587" s="105">
        <v>1</v>
      </c>
    </row>
    <row r="588" spans="7:14" x14ac:dyDescent="0.35">
      <c r="G588" s="102" t="s">
        <v>658</v>
      </c>
      <c r="H588" s="102" t="s">
        <v>659</v>
      </c>
      <c r="I588" s="102" t="s">
        <v>418</v>
      </c>
      <c r="J588" s="102" t="s">
        <v>660</v>
      </c>
      <c r="K588" s="102" t="s">
        <v>661</v>
      </c>
      <c r="L588" s="102" t="s">
        <v>395</v>
      </c>
      <c r="M588" s="102" t="s">
        <v>396</v>
      </c>
      <c r="N588" s="105">
        <v>1</v>
      </c>
    </row>
    <row r="589" spans="7:14" x14ac:dyDescent="0.35">
      <c r="G589" s="102" t="s">
        <v>658</v>
      </c>
      <c r="H589" s="102" t="s">
        <v>659</v>
      </c>
      <c r="I589" s="102" t="s">
        <v>420</v>
      </c>
      <c r="J589" s="102" t="s">
        <v>660</v>
      </c>
      <c r="K589" s="102" t="s">
        <v>661</v>
      </c>
      <c r="L589" s="102" t="s">
        <v>395</v>
      </c>
      <c r="M589" s="102" t="s">
        <v>396</v>
      </c>
      <c r="N589" s="105">
        <v>1</v>
      </c>
    </row>
    <row r="590" spans="7:14" x14ac:dyDescent="0.35">
      <c r="G590" s="102" t="s">
        <v>658</v>
      </c>
      <c r="H590" s="102" t="s">
        <v>659</v>
      </c>
      <c r="I590" s="102" t="s">
        <v>422</v>
      </c>
      <c r="J590" s="102" t="s">
        <v>660</v>
      </c>
      <c r="K590" s="102" t="s">
        <v>661</v>
      </c>
      <c r="L590" s="102" t="s">
        <v>395</v>
      </c>
      <c r="M590" s="102" t="s">
        <v>396</v>
      </c>
      <c r="N590" s="105">
        <v>1</v>
      </c>
    </row>
    <row r="591" spans="7:14" x14ac:dyDescent="0.35">
      <c r="G591" s="102" t="s">
        <v>658</v>
      </c>
      <c r="H591" s="102" t="s">
        <v>659</v>
      </c>
      <c r="I591" s="102" t="s">
        <v>424</v>
      </c>
      <c r="J591" s="102" t="s">
        <v>660</v>
      </c>
      <c r="K591" s="102" t="s">
        <v>661</v>
      </c>
      <c r="L591" s="102" t="s">
        <v>395</v>
      </c>
      <c r="M591" s="102" t="s">
        <v>396</v>
      </c>
      <c r="N591" s="106">
        <v>0</v>
      </c>
    </row>
    <row r="592" spans="7:14" x14ac:dyDescent="0.35">
      <c r="G592" s="102" t="s">
        <v>658</v>
      </c>
      <c r="H592" s="102" t="s">
        <v>659</v>
      </c>
      <c r="I592" s="102" t="s">
        <v>426</v>
      </c>
      <c r="J592" s="102" t="s">
        <v>660</v>
      </c>
      <c r="K592" s="102" t="s">
        <v>661</v>
      </c>
      <c r="L592" s="102" t="s">
        <v>395</v>
      </c>
      <c r="M592" s="102" t="s">
        <v>396</v>
      </c>
      <c r="N592" s="105">
        <v>1</v>
      </c>
    </row>
    <row r="593" spans="7:14" x14ac:dyDescent="0.35">
      <c r="G593" s="102" t="s">
        <v>658</v>
      </c>
      <c r="H593" s="102" t="s">
        <v>659</v>
      </c>
      <c r="I593" s="102" t="s">
        <v>428</v>
      </c>
      <c r="J593" s="102" t="s">
        <v>660</v>
      </c>
      <c r="K593" s="102" t="s">
        <v>661</v>
      </c>
      <c r="L593" s="102" t="s">
        <v>395</v>
      </c>
      <c r="M593" s="102" t="s">
        <v>396</v>
      </c>
      <c r="N593" s="105">
        <v>1</v>
      </c>
    </row>
    <row r="594" spans="7:14" x14ac:dyDescent="0.35">
      <c r="G594" s="102" t="s">
        <v>658</v>
      </c>
      <c r="H594" s="102" t="s">
        <v>659</v>
      </c>
      <c r="I594" s="102" t="s">
        <v>430</v>
      </c>
      <c r="J594" s="102" t="s">
        <v>660</v>
      </c>
      <c r="K594" s="102" t="s">
        <v>661</v>
      </c>
      <c r="L594" s="102" t="s">
        <v>395</v>
      </c>
      <c r="M594" s="102" t="s">
        <v>396</v>
      </c>
      <c r="N594" s="105">
        <v>1</v>
      </c>
    </row>
    <row r="595" spans="7:14" x14ac:dyDescent="0.35">
      <c r="G595" s="102" t="s">
        <v>658</v>
      </c>
      <c r="H595" s="102" t="s">
        <v>659</v>
      </c>
      <c r="I595" s="102" t="s">
        <v>432</v>
      </c>
      <c r="J595" s="102" t="s">
        <v>660</v>
      </c>
      <c r="K595" s="102" t="s">
        <v>661</v>
      </c>
      <c r="L595" s="102" t="s">
        <v>395</v>
      </c>
      <c r="M595" s="102" t="s">
        <v>396</v>
      </c>
      <c r="N595" s="105">
        <v>1</v>
      </c>
    </row>
    <row r="596" spans="7:14" x14ac:dyDescent="0.35">
      <c r="G596" s="102" t="s">
        <v>658</v>
      </c>
      <c r="H596" s="102" t="s">
        <v>659</v>
      </c>
      <c r="I596" s="102" t="s">
        <v>434</v>
      </c>
      <c r="J596" s="102" t="s">
        <v>660</v>
      </c>
      <c r="K596" s="102" t="s">
        <v>661</v>
      </c>
      <c r="L596" s="102" t="s">
        <v>395</v>
      </c>
      <c r="M596" s="102" t="s">
        <v>396</v>
      </c>
      <c r="N596" s="105">
        <v>1</v>
      </c>
    </row>
    <row r="597" spans="7:14" x14ac:dyDescent="0.35">
      <c r="G597" s="102" t="s">
        <v>658</v>
      </c>
      <c r="H597" s="102" t="s">
        <v>659</v>
      </c>
      <c r="I597" s="102" t="s">
        <v>436</v>
      </c>
      <c r="J597" s="102" t="s">
        <v>660</v>
      </c>
      <c r="K597" s="102" t="s">
        <v>661</v>
      </c>
      <c r="L597" s="102" t="s">
        <v>395</v>
      </c>
      <c r="M597" s="102" t="s">
        <v>396</v>
      </c>
      <c r="N597" s="105">
        <v>1</v>
      </c>
    </row>
    <row r="598" spans="7:14" x14ac:dyDescent="0.35">
      <c r="G598" s="102" t="s">
        <v>658</v>
      </c>
      <c r="H598" s="102" t="s">
        <v>659</v>
      </c>
      <c r="I598" s="102" t="s">
        <v>438</v>
      </c>
      <c r="J598" s="102" t="s">
        <v>660</v>
      </c>
      <c r="K598" s="102" t="s">
        <v>661</v>
      </c>
      <c r="L598" s="102" t="s">
        <v>395</v>
      </c>
      <c r="M598" s="102" t="s">
        <v>396</v>
      </c>
      <c r="N598" s="105">
        <v>1</v>
      </c>
    </row>
    <row r="599" spans="7:14" x14ac:dyDescent="0.35">
      <c r="G599" s="102" t="s">
        <v>658</v>
      </c>
      <c r="H599" s="102" t="s">
        <v>659</v>
      </c>
      <c r="I599" s="102" t="s">
        <v>440</v>
      </c>
      <c r="J599" s="102" t="s">
        <v>660</v>
      </c>
      <c r="K599" s="102" t="s">
        <v>661</v>
      </c>
      <c r="L599" s="102" t="s">
        <v>395</v>
      </c>
      <c r="M599" s="102" t="s">
        <v>396</v>
      </c>
      <c r="N599" s="105">
        <v>1</v>
      </c>
    </row>
    <row r="600" spans="7:14" x14ac:dyDescent="0.35">
      <c r="G600" s="102" t="s">
        <v>658</v>
      </c>
      <c r="H600" s="102" t="s">
        <v>659</v>
      </c>
      <c r="I600" s="102" t="s">
        <v>442</v>
      </c>
      <c r="J600" s="102" t="s">
        <v>660</v>
      </c>
      <c r="K600" s="102" t="s">
        <v>661</v>
      </c>
      <c r="L600" s="102" t="s">
        <v>395</v>
      </c>
      <c r="M600" s="102" t="s">
        <v>396</v>
      </c>
      <c r="N600" s="105">
        <v>1</v>
      </c>
    </row>
    <row r="601" spans="7:14" x14ac:dyDescent="0.35">
      <c r="G601" s="102" t="s">
        <v>658</v>
      </c>
      <c r="H601" s="102" t="s">
        <v>659</v>
      </c>
      <c r="I601" s="102" t="s">
        <v>663</v>
      </c>
      <c r="J601" s="102" t="s">
        <v>660</v>
      </c>
      <c r="K601" s="102" t="s">
        <v>661</v>
      </c>
      <c r="L601" s="102" t="s">
        <v>395</v>
      </c>
      <c r="M601" s="102" t="s">
        <v>396</v>
      </c>
      <c r="N601" s="106">
        <v>0</v>
      </c>
    </row>
    <row r="602" spans="7:14" x14ac:dyDescent="0.35">
      <c r="G602" s="102" t="s">
        <v>658</v>
      </c>
      <c r="H602" s="102" t="s">
        <v>659</v>
      </c>
      <c r="I602" s="102" t="s">
        <v>443</v>
      </c>
      <c r="J602" s="102" t="s">
        <v>660</v>
      </c>
      <c r="K602" s="102" t="s">
        <v>661</v>
      </c>
      <c r="L602" s="102" t="s">
        <v>395</v>
      </c>
      <c r="M602" s="102" t="s">
        <v>396</v>
      </c>
      <c r="N602" s="105">
        <v>1</v>
      </c>
    </row>
    <row r="603" spans="7:14" x14ac:dyDescent="0.35">
      <c r="G603" s="102" t="s">
        <v>658</v>
      </c>
      <c r="H603" s="102" t="s">
        <v>659</v>
      </c>
      <c r="I603" s="102" t="s">
        <v>445</v>
      </c>
      <c r="J603" s="102" t="s">
        <v>660</v>
      </c>
      <c r="K603" s="102" t="s">
        <v>661</v>
      </c>
      <c r="L603" s="102" t="s">
        <v>395</v>
      </c>
      <c r="M603" s="102" t="s">
        <v>396</v>
      </c>
      <c r="N603" s="105">
        <v>1</v>
      </c>
    </row>
    <row r="604" spans="7:14" x14ac:dyDescent="0.35">
      <c r="G604" s="102" t="s">
        <v>658</v>
      </c>
      <c r="H604" s="102" t="s">
        <v>659</v>
      </c>
      <c r="I604" s="102" t="s">
        <v>447</v>
      </c>
      <c r="J604" s="102" t="s">
        <v>660</v>
      </c>
      <c r="K604" s="102" t="s">
        <v>661</v>
      </c>
      <c r="L604" s="102" t="s">
        <v>395</v>
      </c>
      <c r="M604" s="102" t="s">
        <v>396</v>
      </c>
      <c r="N604" s="105">
        <v>1</v>
      </c>
    </row>
    <row r="605" spans="7:14" x14ac:dyDescent="0.35">
      <c r="G605" s="102" t="s">
        <v>658</v>
      </c>
      <c r="H605" s="102" t="s">
        <v>659</v>
      </c>
      <c r="I605" s="102" t="s">
        <v>449</v>
      </c>
      <c r="J605" s="102" t="s">
        <v>660</v>
      </c>
      <c r="K605" s="102" t="s">
        <v>661</v>
      </c>
      <c r="L605" s="102" t="s">
        <v>395</v>
      </c>
      <c r="M605" s="102" t="s">
        <v>396</v>
      </c>
      <c r="N605" s="106">
        <v>0</v>
      </c>
    </row>
    <row r="606" spans="7:14" x14ac:dyDescent="0.35">
      <c r="G606" s="102" t="s">
        <v>658</v>
      </c>
      <c r="H606" s="102" t="s">
        <v>659</v>
      </c>
      <c r="I606" s="102" t="s">
        <v>453</v>
      </c>
      <c r="J606" s="102" t="s">
        <v>660</v>
      </c>
      <c r="K606" s="102" t="s">
        <v>661</v>
      </c>
      <c r="L606" s="102" t="s">
        <v>395</v>
      </c>
      <c r="M606" s="102" t="s">
        <v>396</v>
      </c>
      <c r="N606" s="105">
        <v>1</v>
      </c>
    </row>
    <row r="607" spans="7:14" x14ac:dyDescent="0.35">
      <c r="G607" s="102" t="s">
        <v>658</v>
      </c>
      <c r="H607" s="102" t="s">
        <v>659</v>
      </c>
      <c r="I607" s="102" t="s">
        <v>489</v>
      </c>
      <c r="J607" s="102" t="s">
        <v>660</v>
      </c>
      <c r="K607" s="102" t="s">
        <v>661</v>
      </c>
      <c r="L607" s="102" t="s">
        <v>395</v>
      </c>
      <c r="M607" s="102" t="s">
        <v>396</v>
      </c>
      <c r="N607" s="105">
        <v>1</v>
      </c>
    </row>
    <row r="608" spans="7:14" x14ac:dyDescent="0.35">
      <c r="G608" s="102" t="s">
        <v>658</v>
      </c>
      <c r="H608" s="102" t="s">
        <v>659</v>
      </c>
      <c r="I608" s="102" t="s">
        <v>491</v>
      </c>
      <c r="J608" s="102" t="s">
        <v>660</v>
      </c>
      <c r="K608" s="102" t="s">
        <v>661</v>
      </c>
      <c r="L608" s="102" t="s">
        <v>395</v>
      </c>
      <c r="M608" s="102" t="s">
        <v>396</v>
      </c>
      <c r="N608" s="105">
        <v>1</v>
      </c>
    </row>
    <row r="609" spans="7:14" x14ac:dyDescent="0.35">
      <c r="G609" s="102" t="s">
        <v>658</v>
      </c>
      <c r="H609" s="102" t="s">
        <v>659</v>
      </c>
      <c r="I609" s="102" t="s">
        <v>493</v>
      </c>
      <c r="J609" s="102" t="s">
        <v>660</v>
      </c>
      <c r="K609" s="102" t="s">
        <v>661</v>
      </c>
      <c r="L609" s="102" t="s">
        <v>395</v>
      </c>
      <c r="M609" s="102" t="s">
        <v>396</v>
      </c>
      <c r="N609" s="105">
        <v>1</v>
      </c>
    </row>
    <row r="610" spans="7:14" x14ac:dyDescent="0.35">
      <c r="G610" s="102" t="s">
        <v>658</v>
      </c>
      <c r="H610" s="102" t="s">
        <v>659</v>
      </c>
      <c r="I610" s="102" t="s">
        <v>495</v>
      </c>
      <c r="J610" s="102" t="s">
        <v>660</v>
      </c>
      <c r="K610" s="102" t="s">
        <v>661</v>
      </c>
      <c r="L610" s="102" t="s">
        <v>395</v>
      </c>
      <c r="M610" s="102" t="s">
        <v>396</v>
      </c>
      <c r="N610" s="105">
        <v>1</v>
      </c>
    </row>
    <row r="611" spans="7:14" x14ac:dyDescent="0.35">
      <c r="G611" s="102" t="s">
        <v>658</v>
      </c>
      <c r="H611" s="102" t="s">
        <v>659</v>
      </c>
      <c r="I611" s="102" t="s">
        <v>497</v>
      </c>
      <c r="J611" s="102" t="s">
        <v>660</v>
      </c>
      <c r="K611" s="102" t="s">
        <v>661</v>
      </c>
      <c r="L611" s="102" t="s">
        <v>395</v>
      </c>
      <c r="M611" s="102" t="s">
        <v>396</v>
      </c>
      <c r="N611" s="105">
        <v>1</v>
      </c>
    </row>
    <row r="612" spans="7:14" x14ac:dyDescent="0.35">
      <c r="G612" s="102" t="s">
        <v>658</v>
      </c>
      <c r="H612" s="102" t="s">
        <v>659</v>
      </c>
      <c r="I612" s="102" t="s">
        <v>499</v>
      </c>
      <c r="J612" s="102" t="s">
        <v>660</v>
      </c>
      <c r="K612" s="102" t="s">
        <v>661</v>
      </c>
      <c r="L612" s="102" t="s">
        <v>395</v>
      </c>
      <c r="M612" s="102" t="s">
        <v>396</v>
      </c>
      <c r="N612" s="105">
        <v>1</v>
      </c>
    </row>
    <row r="613" spans="7:14" x14ac:dyDescent="0.35">
      <c r="G613" s="102" t="s">
        <v>658</v>
      </c>
      <c r="H613" s="102" t="s">
        <v>659</v>
      </c>
      <c r="I613" s="102" t="s">
        <v>501</v>
      </c>
      <c r="J613" s="102" t="s">
        <v>660</v>
      </c>
      <c r="K613" s="102" t="s">
        <v>661</v>
      </c>
      <c r="L613" s="102" t="s">
        <v>395</v>
      </c>
      <c r="M613" s="102" t="s">
        <v>396</v>
      </c>
      <c r="N613" s="105">
        <v>1</v>
      </c>
    </row>
    <row r="614" spans="7:14" x14ac:dyDescent="0.35">
      <c r="G614" s="102" t="s">
        <v>658</v>
      </c>
      <c r="H614" s="102" t="s">
        <v>659</v>
      </c>
      <c r="I614" s="102" t="s">
        <v>664</v>
      </c>
      <c r="J614" s="102" t="s">
        <v>660</v>
      </c>
      <c r="K614" s="102" t="s">
        <v>661</v>
      </c>
      <c r="L614" s="102" t="s">
        <v>395</v>
      </c>
      <c r="M614" s="102" t="s">
        <v>396</v>
      </c>
      <c r="N614" s="106">
        <v>0</v>
      </c>
    </row>
    <row r="615" spans="7:14" x14ac:dyDescent="0.35">
      <c r="G615" s="102" t="s">
        <v>658</v>
      </c>
      <c r="H615" s="102" t="s">
        <v>659</v>
      </c>
      <c r="I615" s="102" t="s">
        <v>503</v>
      </c>
      <c r="J615" s="102" t="s">
        <v>660</v>
      </c>
      <c r="K615" s="102" t="s">
        <v>661</v>
      </c>
      <c r="L615" s="102" t="s">
        <v>395</v>
      </c>
      <c r="M615" s="102" t="s">
        <v>396</v>
      </c>
      <c r="N615" s="105">
        <v>1</v>
      </c>
    </row>
    <row r="616" spans="7:14" x14ac:dyDescent="0.35">
      <c r="G616" s="102" t="s">
        <v>658</v>
      </c>
      <c r="H616" s="102" t="s">
        <v>659</v>
      </c>
      <c r="I616" s="102" t="s">
        <v>505</v>
      </c>
      <c r="J616" s="102" t="s">
        <v>660</v>
      </c>
      <c r="K616" s="102" t="s">
        <v>661</v>
      </c>
      <c r="L616" s="102" t="s">
        <v>395</v>
      </c>
      <c r="M616" s="102" t="s">
        <v>396</v>
      </c>
      <c r="N616" s="105">
        <v>1</v>
      </c>
    </row>
    <row r="617" spans="7:14" x14ac:dyDescent="0.35">
      <c r="G617" s="102" t="s">
        <v>658</v>
      </c>
      <c r="H617" s="102" t="s">
        <v>659</v>
      </c>
      <c r="I617" s="102" t="s">
        <v>507</v>
      </c>
      <c r="J617" s="102" t="s">
        <v>660</v>
      </c>
      <c r="K617" s="102" t="s">
        <v>661</v>
      </c>
      <c r="L617" s="102" t="s">
        <v>395</v>
      </c>
      <c r="M617" s="102" t="s">
        <v>396</v>
      </c>
      <c r="N617" s="105">
        <v>1</v>
      </c>
    </row>
    <row r="618" spans="7:14" x14ac:dyDescent="0.35">
      <c r="G618" s="102" t="s">
        <v>658</v>
      </c>
      <c r="H618" s="102" t="s">
        <v>659</v>
      </c>
      <c r="I618" s="102" t="s">
        <v>509</v>
      </c>
      <c r="J618" s="102" t="s">
        <v>660</v>
      </c>
      <c r="K618" s="102" t="s">
        <v>661</v>
      </c>
      <c r="L618" s="102" t="s">
        <v>395</v>
      </c>
      <c r="M618" s="102" t="s">
        <v>396</v>
      </c>
      <c r="N618" s="105">
        <v>1</v>
      </c>
    </row>
    <row r="619" spans="7:14" x14ac:dyDescent="0.35">
      <c r="G619" s="102" t="s">
        <v>658</v>
      </c>
      <c r="H619" s="102" t="s">
        <v>659</v>
      </c>
      <c r="I619" s="102" t="s">
        <v>511</v>
      </c>
      <c r="J619" s="102" t="s">
        <v>660</v>
      </c>
      <c r="K619" s="102" t="s">
        <v>661</v>
      </c>
      <c r="L619" s="102" t="s">
        <v>395</v>
      </c>
      <c r="M619" s="102" t="s">
        <v>396</v>
      </c>
      <c r="N619" s="106">
        <v>0</v>
      </c>
    </row>
    <row r="620" spans="7:14" x14ac:dyDescent="0.35">
      <c r="G620" s="102" t="s">
        <v>658</v>
      </c>
      <c r="H620" s="102" t="s">
        <v>659</v>
      </c>
      <c r="I620" s="102" t="s">
        <v>513</v>
      </c>
      <c r="J620" s="102" t="s">
        <v>660</v>
      </c>
      <c r="K620" s="102" t="s">
        <v>661</v>
      </c>
      <c r="L620" s="102" t="s">
        <v>395</v>
      </c>
      <c r="M620" s="102" t="s">
        <v>396</v>
      </c>
      <c r="N620" s="105">
        <v>1</v>
      </c>
    </row>
    <row r="621" spans="7:14" x14ac:dyDescent="0.35">
      <c r="G621" s="102" t="s">
        <v>658</v>
      </c>
      <c r="H621" s="102" t="s">
        <v>659</v>
      </c>
      <c r="I621" s="102" t="s">
        <v>515</v>
      </c>
      <c r="J621" s="102" t="s">
        <v>660</v>
      </c>
      <c r="K621" s="102" t="s">
        <v>661</v>
      </c>
      <c r="L621" s="102" t="s">
        <v>395</v>
      </c>
      <c r="M621" s="102" t="s">
        <v>396</v>
      </c>
      <c r="N621" s="105">
        <v>1</v>
      </c>
    </row>
    <row r="622" spans="7:14" x14ac:dyDescent="0.35">
      <c r="G622" s="102" t="s">
        <v>658</v>
      </c>
      <c r="H622" s="102" t="s">
        <v>659</v>
      </c>
      <c r="I622" s="102" t="s">
        <v>517</v>
      </c>
      <c r="J622" s="102" t="s">
        <v>660</v>
      </c>
      <c r="K622" s="102" t="s">
        <v>661</v>
      </c>
      <c r="L622" s="102" t="s">
        <v>395</v>
      </c>
      <c r="M622" s="102" t="s">
        <v>396</v>
      </c>
      <c r="N622" s="105">
        <v>1</v>
      </c>
    </row>
    <row r="623" spans="7:14" x14ac:dyDescent="0.35">
      <c r="G623" s="102" t="s">
        <v>658</v>
      </c>
      <c r="H623" s="102" t="s">
        <v>659</v>
      </c>
      <c r="I623" s="102" t="s">
        <v>519</v>
      </c>
      <c r="J623" s="102" t="s">
        <v>660</v>
      </c>
      <c r="K623" s="102" t="s">
        <v>661</v>
      </c>
      <c r="L623" s="102" t="s">
        <v>395</v>
      </c>
      <c r="M623" s="102" t="s">
        <v>396</v>
      </c>
      <c r="N623" s="105">
        <v>1</v>
      </c>
    </row>
    <row r="624" spans="7:14" x14ac:dyDescent="0.35">
      <c r="G624" s="102" t="s">
        <v>658</v>
      </c>
      <c r="H624" s="102" t="s">
        <v>659</v>
      </c>
      <c r="I624" s="102" t="s">
        <v>521</v>
      </c>
      <c r="J624" s="102" t="s">
        <v>660</v>
      </c>
      <c r="K624" s="102" t="s">
        <v>661</v>
      </c>
      <c r="L624" s="102" t="s">
        <v>395</v>
      </c>
      <c r="M624" s="102" t="s">
        <v>396</v>
      </c>
      <c r="N624" s="105">
        <v>1</v>
      </c>
    </row>
    <row r="625" spans="7:14" x14ac:dyDescent="0.35">
      <c r="G625" s="102" t="s">
        <v>658</v>
      </c>
      <c r="H625" s="102" t="s">
        <v>659</v>
      </c>
      <c r="I625" s="102" t="s">
        <v>665</v>
      </c>
      <c r="J625" s="102" t="s">
        <v>660</v>
      </c>
      <c r="K625" s="102" t="s">
        <v>661</v>
      </c>
      <c r="L625" s="102" t="s">
        <v>395</v>
      </c>
      <c r="M625" s="102" t="s">
        <v>396</v>
      </c>
      <c r="N625" s="106">
        <v>0</v>
      </c>
    </row>
    <row r="626" spans="7:14" x14ac:dyDescent="0.35">
      <c r="G626" s="102" t="s">
        <v>658</v>
      </c>
      <c r="H626" s="102" t="s">
        <v>659</v>
      </c>
      <c r="I626" s="102" t="s">
        <v>523</v>
      </c>
      <c r="J626" s="102" t="s">
        <v>660</v>
      </c>
      <c r="K626" s="102" t="s">
        <v>661</v>
      </c>
      <c r="L626" s="102" t="s">
        <v>395</v>
      </c>
      <c r="M626" s="102" t="s">
        <v>396</v>
      </c>
      <c r="N626" s="105">
        <v>1</v>
      </c>
    </row>
    <row r="627" spans="7:14" x14ac:dyDescent="0.35">
      <c r="G627" s="102" t="s">
        <v>658</v>
      </c>
      <c r="H627" s="102" t="s">
        <v>659</v>
      </c>
      <c r="I627" s="102" t="s">
        <v>525</v>
      </c>
      <c r="J627" s="102" t="s">
        <v>660</v>
      </c>
      <c r="K627" s="102" t="s">
        <v>661</v>
      </c>
      <c r="L627" s="102" t="s">
        <v>395</v>
      </c>
      <c r="M627" s="102" t="s">
        <v>396</v>
      </c>
      <c r="N627" s="105">
        <v>1</v>
      </c>
    </row>
    <row r="628" spans="7:14" x14ac:dyDescent="0.35">
      <c r="G628" s="102" t="s">
        <v>658</v>
      </c>
      <c r="H628" s="102" t="s">
        <v>659</v>
      </c>
      <c r="I628" s="102" t="s">
        <v>666</v>
      </c>
      <c r="J628" s="102" t="s">
        <v>660</v>
      </c>
      <c r="K628" s="102" t="s">
        <v>661</v>
      </c>
      <c r="L628" s="102" t="s">
        <v>395</v>
      </c>
      <c r="M628" s="102" t="s">
        <v>396</v>
      </c>
      <c r="N628" s="106">
        <v>0</v>
      </c>
    </row>
    <row r="629" spans="7:14" x14ac:dyDescent="0.35">
      <c r="G629" s="102" t="s">
        <v>658</v>
      </c>
      <c r="H629" s="102" t="s">
        <v>659</v>
      </c>
      <c r="I629" s="102" t="s">
        <v>527</v>
      </c>
      <c r="J629" s="102" t="s">
        <v>660</v>
      </c>
      <c r="K629" s="102" t="s">
        <v>661</v>
      </c>
      <c r="L629" s="102" t="s">
        <v>395</v>
      </c>
      <c r="M629" s="102" t="s">
        <v>396</v>
      </c>
      <c r="N629" s="105">
        <v>1</v>
      </c>
    </row>
    <row r="630" spans="7:14" x14ac:dyDescent="0.35">
      <c r="G630" s="102" t="s">
        <v>658</v>
      </c>
      <c r="H630" s="102" t="s">
        <v>659</v>
      </c>
      <c r="I630" s="102" t="s">
        <v>529</v>
      </c>
      <c r="J630" s="102" t="s">
        <v>660</v>
      </c>
      <c r="K630" s="102" t="s">
        <v>661</v>
      </c>
      <c r="L630" s="102" t="s">
        <v>395</v>
      </c>
      <c r="M630" s="102" t="s">
        <v>396</v>
      </c>
      <c r="N630" s="105">
        <v>1</v>
      </c>
    </row>
    <row r="631" spans="7:14" x14ac:dyDescent="0.35">
      <c r="G631" s="102" t="s">
        <v>658</v>
      </c>
      <c r="H631" s="102" t="s">
        <v>659</v>
      </c>
      <c r="I631" s="102" t="s">
        <v>531</v>
      </c>
      <c r="J631" s="102" t="s">
        <v>660</v>
      </c>
      <c r="K631" s="102" t="s">
        <v>661</v>
      </c>
      <c r="L631" s="102" t="s">
        <v>395</v>
      </c>
      <c r="M631" s="102" t="s">
        <v>396</v>
      </c>
      <c r="N631" s="105">
        <v>1</v>
      </c>
    </row>
    <row r="632" spans="7:14" x14ac:dyDescent="0.35">
      <c r="G632" s="102" t="s">
        <v>658</v>
      </c>
      <c r="H632" s="102" t="s">
        <v>659</v>
      </c>
      <c r="I632" s="102" t="s">
        <v>533</v>
      </c>
      <c r="J632" s="102" t="s">
        <v>660</v>
      </c>
      <c r="K632" s="102" t="s">
        <v>661</v>
      </c>
      <c r="L632" s="102" t="s">
        <v>395</v>
      </c>
      <c r="M632" s="102" t="s">
        <v>396</v>
      </c>
      <c r="N632" s="105">
        <v>1</v>
      </c>
    </row>
    <row r="633" spans="7:14" x14ac:dyDescent="0.35">
      <c r="G633" s="102" t="s">
        <v>658</v>
      </c>
      <c r="H633" s="102" t="s">
        <v>659</v>
      </c>
      <c r="I633" s="102" t="s">
        <v>535</v>
      </c>
      <c r="J633" s="102" t="s">
        <v>660</v>
      </c>
      <c r="K633" s="102" t="s">
        <v>661</v>
      </c>
      <c r="L633" s="102" t="s">
        <v>395</v>
      </c>
      <c r="M633" s="102" t="s">
        <v>396</v>
      </c>
      <c r="N633" s="105">
        <v>1</v>
      </c>
    </row>
    <row r="634" spans="7:14" x14ac:dyDescent="0.35">
      <c r="G634" s="102" t="s">
        <v>658</v>
      </c>
      <c r="H634" s="102" t="s">
        <v>659</v>
      </c>
      <c r="I634" s="102" t="s">
        <v>635</v>
      </c>
      <c r="J634" s="102" t="s">
        <v>660</v>
      </c>
      <c r="K634" s="102" t="s">
        <v>661</v>
      </c>
      <c r="L634" s="102" t="s">
        <v>395</v>
      </c>
      <c r="M634" s="102" t="s">
        <v>396</v>
      </c>
      <c r="N634" s="106">
        <v>0</v>
      </c>
    </row>
    <row r="635" spans="7:14" x14ac:dyDescent="0.35">
      <c r="G635" s="102" t="s">
        <v>658</v>
      </c>
      <c r="H635" s="102" t="s">
        <v>659</v>
      </c>
      <c r="I635" s="102" t="s">
        <v>537</v>
      </c>
      <c r="J635" s="102" t="s">
        <v>660</v>
      </c>
      <c r="K635" s="102" t="s">
        <v>661</v>
      </c>
      <c r="L635" s="102" t="s">
        <v>395</v>
      </c>
      <c r="M635" s="102" t="s">
        <v>396</v>
      </c>
      <c r="N635" s="105">
        <v>1</v>
      </c>
    </row>
    <row r="636" spans="7:14" x14ac:dyDescent="0.35">
      <c r="G636" s="102" t="s">
        <v>658</v>
      </c>
      <c r="H636" s="102" t="s">
        <v>659</v>
      </c>
      <c r="I636" s="102" t="s">
        <v>539</v>
      </c>
      <c r="J636" s="102" t="s">
        <v>660</v>
      </c>
      <c r="K636" s="102" t="s">
        <v>661</v>
      </c>
      <c r="L636" s="102" t="s">
        <v>395</v>
      </c>
      <c r="M636" s="102" t="s">
        <v>396</v>
      </c>
      <c r="N636" s="105">
        <v>1</v>
      </c>
    </row>
    <row r="637" spans="7:14" x14ac:dyDescent="0.35">
      <c r="G637" s="102" t="s">
        <v>658</v>
      </c>
      <c r="H637" s="102" t="s">
        <v>659</v>
      </c>
      <c r="I637" s="102" t="s">
        <v>541</v>
      </c>
      <c r="J637" s="102" t="s">
        <v>660</v>
      </c>
      <c r="K637" s="102" t="s">
        <v>661</v>
      </c>
      <c r="L637" s="102" t="s">
        <v>395</v>
      </c>
      <c r="M637" s="102" t="s">
        <v>396</v>
      </c>
      <c r="N637" s="105">
        <v>1</v>
      </c>
    </row>
    <row r="638" spans="7:14" x14ac:dyDescent="0.35">
      <c r="G638" s="102" t="s">
        <v>658</v>
      </c>
      <c r="H638" s="102" t="s">
        <v>659</v>
      </c>
      <c r="I638" s="102" t="s">
        <v>543</v>
      </c>
      <c r="J638" s="102" t="s">
        <v>660</v>
      </c>
      <c r="K638" s="102" t="s">
        <v>661</v>
      </c>
      <c r="L638" s="102" t="s">
        <v>395</v>
      </c>
      <c r="M638" s="102" t="s">
        <v>396</v>
      </c>
      <c r="N638" s="105">
        <v>1</v>
      </c>
    </row>
    <row r="639" spans="7:14" x14ac:dyDescent="0.35">
      <c r="G639" s="102" t="s">
        <v>658</v>
      </c>
      <c r="H639" s="102" t="s">
        <v>659</v>
      </c>
      <c r="I639" s="102" t="s">
        <v>545</v>
      </c>
      <c r="J639" s="102" t="s">
        <v>660</v>
      </c>
      <c r="K639" s="102" t="s">
        <v>661</v>
      </c>
      <c r="L639" s="102" t="s">
        <v>395</v>
      </c>
      <c r="M639" s="102" t="s">
        <v>396</v>
      </c>
      <c r="N639" s="105">
        <v>1</v>
      </c>
    </row>
    <row r="640" spans="7:14" x14ac:dyDescent="0.35">
      <c r="G640" s="102" t="s">
        <v>658</v>
      </c>
      <c r="H640" s="102" t="s">
        <v>659</v>
      </c>
      <c r="I640" s="102" t="s">
        <v>547</v>
      </c>
      <c r="J640" s="102" t="s">
        <v>660</v>
      </c>
      <c r="K640" s="102" t="s">
        <v>661</v>
      </c>
      <c r="L640" s="102" t="s">
        <v>395</v>
      </c>
      <c r="M640" s="102" t="s">
        <v>396</v>
      </c>
      <c r="N640" s="105">
        <v>1</v>
      </c>
    </row>
    <row r="641" spans="7:14" x14ac:dyDescent="0.35">
      <c r="G641" s="102" t="s">
        <v>658</v>
      </c>
      <c r="H641" s="102" t="s">
        <v>659</v>
      </c>
      <c r="I641" s="102" t="s">
        <v>549</v>
      </c>
      <c r="J641" s="102" t="s">
        <v>660</v>
      </c>
      <c r="K641" s="102" t="s">
        <v>661</v>
      </c>
      <c r="L641" s="102" t="s">
        <v>395</v>
      </c>
      <c r="M641" s="102" t="s">
        <v>396</v>
      </c>
      <c r="N641" s="105">
        <v>1</v>
      </c>
    </row>
    <row r="642" spans="7:14" x14ac:dyDescent="0.35">
      <c r="G642" s="102" t="s">
        <v>658</v>
      </c>
      <c r="H642" s="102" t="s">
        <v>659</v>
      </c>
      <c r="I642" s="102" t="s">
        <v>551</v>
      </c>
      <c r="J642" s="102" t="s">
        <v>660</v>
      </c>
      <c r="K642" s="102" t="s">
        <v>661</v>
      </c>
      <c r="L642" s="102" t="s">
        <v>395</v>
      </c>
      <c r="M642" s="102" t="s">
        <v>396</v>
      </c>
      <c r="N642" s="105">
        <v>1</v>
      </c>
    </row>
    <row r="643" spans="7:14" x14ac:dyDescent="0.35">
      <c r="G643" s="102" t="s">
        <v>658</v>
      </c>
      <c r="H643" s="102" t="s">
        <v>659</v>
      </c>
      <c r="I643" s="102" t="s">
        <v>553</v>
      </c>
      <c r="J643" s="102" t="s">
        <v>660</v>
      </c>
      <c r="K643" s="102" t="s">
        <v>661</v>
      </c>
      <c r="L643" s="102" t="s">
        <v>395</v>
      </c>
      <c r="M643" s="102" t="s">
        <v>396</v>
      </c>
      <c r="N643" s="105">
        <v>1</v>
      </c>
    </row>
    <row r="644" spans="7:14" x14ac:dyDescent="0.35">
      <c r="G644" s="102" t="s">
        <v>658</v>
      </c>
      <c r="H644" s="102" t="s">
        <v>659</v>
      </c>
      <c r="I644" s="102" t="s">
        <v>555</v>
      </c>
      <c r="J644" s="102" t="s">
        <v>660</v>
      </c>
      <c r="K644" s="102" t="s">
        <v>661</v>
      </c>
      <c r="L644" s="102" t="s">
        <v>395</v>
      </c>
      <c r="M644" s="102" t="s">
        <v>396</v>
      </c>
      <c r="N644" s="105">
        <v>1</v>
      </c>
    </row>
    <row r="645" spans="7:14" x14ac:dyDescent="0.35">
      <c r="G645" s="102" t="s">
        <v>658</v>
      </c>
      <c r="H645" s="102" t="s">
        <v>659</v>
      </c>
      <c r="I645" s="102" t="s">
        <v>557</v>
      </c>
      <c r="J645" s="102" t="s">
        <v>660</v>
      </c>
      <c r="K645" s="102" t="s">
        <v>661</v>
      </c>
      <c r="L645" s="102" t="s">
        <v>395</v>
      </c>
      <c r="M645" s="102" t="s">
        <v>396</v>
      </c>
      <c r="N645" s="105">
        <v>1</v>
      </c>
    </row>
    <row r="646" spans="7:14" x14ac:dyDescent="0.35">
      <c r="G646" s="102" t="s">
        <v>658</v>
      </c>
      <c r="H646" s="102" t="s">
        <v>659</v>
      </c>
      <c r="I646" s="102" t="s">
        <v>559</v>
      </c>
      <c r="J646" s="102" t="s">
        <v>660</v>
      </c>
      <c r="K646" s="102" t="s">
        <v>661</v>
      </c>
      <c r="L646" s="102" t="s">
        <v>395</v>
      </c>
      <c r="M646" s="102" t="s">
        <v>396</v>
      </c>
      <c r="N646" s="106">
        <v>0</v>
      </c>
    </row>
    <row r="647" spans="7:14" x14ac:dyDescent="0.35">
      <c r="G647" s="102" t="s">
        <v>658</v>
      </c>
      <c r="H647" s="102" t="s">
        <v>659</v>
      </c>
      <c r="I647" s="102" t="s">
        <v>561</v>
      </c>
      <c r="J647" s="102" t="s">
        <v>660</v>
      </c>
      <c r="K647" s="102" t="s">
        <v>661</v>
      </c>
      <c r="L647" s="102" t="s">
        <v>395</v>
      </c>
      <c r="M647" s="102" t="s">
        <v>396</v>
      </c>
      <c r="N647" s="105">
        <v>1</v>
      </c>
    </row>
    <row r="648" spans="7:14" x14ac:dyDescent="0.35">
      <c r="G648" s="102" t="s">
        <v>658</v>
      </c>
      <c r="H648" s="102" t="s">
        <v>659</v>
      </c>
      <c r="I648" s="102" t="s">
        <v>562</v>
      </c>
      <c r="J648" s="102" t="s">
        <v>660</v>
      </c>
      <c r="K648" s="102" t="s">
        <v>661</v>
      </c>
      <c r="L648" s="102" t="s">
        <v>395</v>
      </c>
      <c r="M648" s="102" t="s">
        <v>396</v>
      </c>
      <c r="N648" s="105">
        <v>1</v>
      </c>
    </row>
    <row r="649" spans="7:14" x14ac:dyDescent="0.35">
      <c r="G649" s="102" t="s">
        <v>658</v>
      </c>
      <c r="H649" s="102" t="s">
        <v>659</v>
      </c>
      <c r="I649" s="102" t="s">
        <v>564</v>
      </c>
      <c r="J649" s="102" t="s">
        <v>660</v>
      </c>
      <c r="K649" s="102" t="s">
        <v>661</v>
      </c>
      <c r="L649" s="102" t="s">
        <v>395</v>
      </c>
      <c r="M649" s="102" t="s">
        <v>396</v>
      </c>
      <c r="N649" s="105">
        <v>1</v>
      </c>
    </row>
    <row r="650" spans="7:14" x14ac:dyDescent="0.35">
      <c r="G650" s="102" t="s">
        <v>658</v>
      </c>
      <c r="H650" s="102" t="s">
        <v>659</v>
      </c>
      <c r="I650" s="102" t="s">
        <v>566</v>
      </c>
      <c r="J650" s="102" t="s">
        <v>660</v>
      </c>
      <c r="K650" s="102" t="s">
        <v>661</v>
      </c>
      <c r="L650" s="102" t="s">
        <v>395</v>
      </c>
      <c r="M650" s="102" t="s">
        <v>396</v>
      </c>
      <c r="N650" s="105">
        <v>1</v>
      </c>
    </row>
    <row r="651" spans="7:14" x14ac:dyDescent="0.35">
      <c r="G651" s="102" t="s">
        <v>658</v>
      </c>
      <c r="H651" s="102" t="s">
        <v>659</v>
      </c>
      <c r="I651" s="102" t="s">
        <v>568</v>
      </c>
      <c r="J651" s="102" t="s">
        <v>660</v>
      </c>
      <c r="K651" s="102" t="s">
        <v>661</v>
      </c>
      <c r="L651" s="102" t="s">
        <v>395</v>
      </c>
      <c r="M651" s="102" t="s">
        <v>396</v>
      </c>
      <c r="N651" s="105">
        <v>1</v>
      </c>
    </row>
    <row r="652" spans="7:14" x14ac:dyDescent="0.35">
      <c r="G652" s="102" t="s">
        <v>658</v>
      </c>
      <c r="H652" s="102" t="s">
        <v>659</v>
      </c>
      <c r="I652" s="102" t="s">
        <v>570</v>
      </c>
      <c r="J652" s="102" t="s">
        <v>660</v>
      </c>
      <c r="K652" s="102" t="s">
        <v>661</v>
      </c>
      <c r="L652" s="102" t="s">
        <v>395</v>
      </c>
      <c r="M652" s="102" t="s">
        <v>396</v>
      </c>
      <c r="N652" s="105">
        <v>1</v>
      </c>
    </row>
    <row r="653" spans="7:14" x14ac:dyDescent="0.35">
      <c r="G653" s="102" t="s">
        <v>658</v>
      </c>
      <c r="H653" s="102" t="s">
        <v>659</v>
      </c>
      <c r="I653" s="102" t="s">
        <v>572</v>
      </c>
      <c r="J653" s="102" t="s">
        <v>660</v>
      </c>
      <c r="K653" s="102" t="s">
        <v>661</v>
      </c>
      <c r="L653" s="102" t="s">
        <v>395</v>
      </c>
      <c r="M653" s="102" t="s">
        <v>396</v>
      </c>
      <c r="N653" s="105">
        <v>1</v>
      </c>
    </row>
    <row r="654" spans="7:14" x14ac:dyDescent="0.35">
      <c r="G654" s="102" t="s">
        <v>658</v>
      </c>
      <c r="H654" s="102" t="s">
        <v>659</v>
      </c>
      <c r="I654" s="102" t="s">
        <v>574</v>
      </c>
      <c r="J654" s="102" t="s">
        <v>660</v>
      </c>
      <c r="K654" s="102" t="s">
        <v>661</v>
      </c>
      <c r="L654" s="102" t="s">
        <v>395</v>
      </c>
      <c r="M654" s="102" t="s">
        <v>396</v>
      </c>
      <c r="N654" s="105">
        <v>1</v>
      </c>
    </row>
    <row r="655" spans="7:14" x14ac:dyDescent="0.35">
      <c r="G655" s="102" t="s">
        <v>658</v>
      </c>
      <c r="H655" s="102" t="s">
        <v>659</v>
      </c>
      <c r="I655" s="102" t="s">
        <v>576</v>
      </c>
      <c r="J655" s="102" t="s">
        <v>660</v>
      </c>
      <c r="K655" s="102" t="s">
        <v>661</v>
      </c>
      <c r="L655" s="102" t="s">
        <v>395</v>
      </c>
      <c r="M655" s="102" t="s">
        <v>396</v>
      </c>
      <c r="N655" s="105">
        <v>1</v>
      </c>
    </row>
    <row r="656" spans="7:14" x14ac:dyDescent="0.35">
      <c r="G656" s="102" t="s">
        <v>658</v>
      </c>
      <c r="H656" s="102" t="s">
        <v>659</v>
      </c>
      <c r="I656" s="102" t="s">
        <v>578</v>
      </c>
      <c r="J656" s="102" t="s">
        <v>660</v>
      </c>
      <c r="K656" s="102" t="s">
        <v>661</v>
      </c>
      <c r="L656" s="102" t="s">
        <v>395</v>
      </c>
      <c r="M656" s="102" t="s">
        <v>396</v>
      </c>
      <c r="N656" s="105">
        <v>1</v>
      </c>
    </row>
    <row r="657" spans="7:14" x14ac:dyDescent="0.35">
      <c r="G657" s="102" t="s">
        <v>658</v>
      </c>
      <c r="H657" s="102" t="s">
        <v>659</v>
      </c>
      <c r="I657" s="102" t="s">
        <v>580</v>
      </c>
      <c r="J657" s="102" t="s">
        <v>660</v>
      </c>
      <c r="K657" s="102" t="s">
        <v>661</v>
      </c>
      <c r="L657" s="102" t="s">
        <v>395</v>
      </c>
      <c r="M657" s="102" t="s">
        <v>396</v>
      </c>
      <c r="N657" s="105">
        <v>1</v>
      </c>
    </row>
    <row r="658" spans="7:14" x14ac:dyDescent="0.35">
      <c r="G658" s="102" t="s">
        <v>658</v>
      </c>
      <c r="H658" s="102" t="s">
        <v>659</v>
      </c>
      <c r="I658" s="102" t="s">
        <v>582</v>
      </c>
      <c r="J658" s="102" t="s">
        <v>660</v>
      </c>
      <c r="K658" s="102" t="s">
        <v>661</v>
      </c>
      <c r="L658" s="102" t="s">
        <v>395</v>
      </c>
      <c r="M658" s="102" t="s">
        <v>396</v>
      </c>
      <c r="N658" s="105">
        <v>1</v>
      </c>
    </row>
    <row r="659" spans="7:14" x14ac:dyDescent="0.35">
      <c r="G659" s="102" t="s">
        <v>658</v>
      </c>
      <c r="H659" s="102" t="s">
        <v>659</v>
      </c>
      <c r="I659" s="102" t="s">
        <v>657</v>
      </c>
      <c r="J659" s="102" t="s">
        <v>660</v>
      </c>
      <c r="K659" s="102" t="s">
        <v>661</v>
      </c>
      <c r="L659" s="102" t="s">
        <v>395</v>
      </c>
      <c r="M659" s="102" t="s">
        <v>396</v>
      </c>
      <c r="N659" s="106">
        <v>0</v>
      </c>
    </row>
    <row r="660" spans="7:14" x14ac:dyDescent="0.35">
      <c r="G660" s="102" t="s">
        <v>658</v>
      </c>
      <c r="H660" s="102" t="s">
        <v>659</v>
      </c>
      <c r="I660" s="102" t="s">
        <v>584</v>
      </c>
      <c r="J660" s="102" t="s">
        <v>660</v>
      </c>
      <c r="K660" s="102" t="s">
        <v>661</v>
      </c>
      <c r="L660" s="102" t="s">
        <v>395</v>
      </c>
      <c r="M660" s="102" t="s">
        <v>396</v>
      </c>
      <c r="N660" s="105">
        <v>1</v>
      </c>
    </row>
    <row r="661" spans="7:14" x14ac:dyDescent="0.35">
      <c r="G661" s="102" t="s">
        <v>658</v>
      </c>
      <c r="H661" s="102" t="s">
        <v>659</v>
      </c>
      <c r="I661" s="102" t="s">
        <v>586</v>
      </c>
      <c r="J661" s="102" t="s">
        <v>660</v>
      </c>
      <c r="K661" s="102" t="s">
        <v>661</v>
      </c>
      <c r="L661" s="102" t="s">
        <v>395</v>
      </c>
      <c r="M661" s="102" t="s">
        <v>396</v>
      </c>
      <c r="N661" s="105">
        <v>1</v>
      </c>
    </row>
    <row r="662" spans="7:14" x14ac:dyDescent="0.35">
      <c r="G662" s="102" t="s">
        <v>658</v>
      </c>
      <c r="H662" s="102" t="s">
        <v>659</v>
      </c>
      <c r="I662" s="102" t="s">
        <v>588</v>
      </c>
      <c r="J662" s="102" t="s">
        <v>660</v>
      </c>
      <c r="K662" s="102" t="s">
        <v>661</v>
      </c>
      <c r="L662" s="102" t="s">
        <v>395</v>
      </c>
      <c r="M662" s="102" t="s">
        <v>396</v>
      </c>
      <c r="N662" s="105">
        <v>1</v>
      </c>
    </row>
    <row r="663" spans="7:14" x14ac:dyDescent="0.35">
      <c r="G663" s="102" t="s">
        <v>658</v>
      </c>
      <c r="H663" s="102" t="s">
        <v>659</v>
      </c>
      <c r="I663" s="102" t="s">
        <v>590</v>
      </c>
      <c r="J663" s="102" t="s">
        <v>660</v>
      </c>
      <c r="K663" s="102" t="s">
        <v>661</v>
      </c>
      <c r="L663" s="102" t="s">
        <v>395</v>
      </c>
      <c r="M663" s="102" t="s">
        <v>396</v>
      </c>
      <c r="N663" s="105">
        <v>1</v>
      </c>
    </row>
    <row r="664" spans="7:14" x14ac:dyDescent="0.35">
      <c r="G664" s="102" t="s">
        <v>658</v>
      </c>
      <c r="H664" s="102" t="s">
        <v>659</v>
      </c>
      <c r="I664" s="102" t="s">
        <v>592</v>
      </c>
      <c r="J664" s="102" t="s">
        <v>660</v>
      </c>
      <c r="K664" s="102" t="s">
        <v>661</v>
      </c>
      <c r="L664" s="102" t="s">
        <v>395</v>
      </c>
      <c r="M664" s="102" t="s">
        <v>396</v>
      </c>
      <c r="N664" s="105">
        <v>1</v>
      </c>
    </row>
    <row r="665" spans="7:14" x14ac:dyDescent="0.35">
      <c r="G665" s="102" t="s">
        <v>658</v>
      </c>
      <c r="H665" s="102" t="s">
        <v>659</v>
      </c>
      <c r="I665" s="102" t="s">
        <v>594</v>
      </c>
      <c r="J665" s="102" t="s">
        <v>660</v>
      </c>
      <c r="K665" s="102" t="s">
        <v>661</v>
      </c>
      <c r="L665" s="102" t="s">
        <v>395</v>
      </c>
      <c r="M665" s="102" t="s">
        <v>396</v>
      </c>
      <c r="N665" s="105">
        <v>1</v>
      </c>
    </row>
    <row r="666" spans="7:14" x14ac:dyDescent="0.35">
      <c r="G666" s="102" t="s">
        <v>658</v>
      </c>
      <c r="H666" s="102" t="s">
        <v>659</v>
      </c>
      <c r="I666" s="102" t="s">
        <v>596</v>
      </c>
      <c r="J666" s="102" t="s">
        <v>660</v>
      </c>
      <c r="K666" s="102" t="s">
        <v>661</v>
      </c>
      <c r="L666" s="102" t="s">
        <v>395</v>
      </c>
      <c r="M666" s="102" t="s">
        <v>396</v>
      </c>
      <c r="N666" s="105">
        <v>1</v>
      </c>
    </row>
    <row r="667" spans="7:14" x14ac:dyDescent="0.35">
      <c r="G667" s="102" t="s">
        <v>658</v>
      </c>
      <c r="H667" s="102" t="s">
        <v>659</v>
      </c>
      <c r="I667" s="102" t="s">
        <v>598</v>
      </c>
      <c r="J667" s="102" t="s">
        <v>660</v>
      </c>
      <c r="K667" s="102" t="s">
        <v>661</v>
      </c>
      <c r="L667" s="102" t="s">
        <v>395</v>
      </c>
      <c r="M667" s="102" t="s">
        <v>396</v>
      </c>
      <c r="N667" s="105">
        <v>1</v>
      </c>
    </row>
    <row r="668" spans="7:14" x14ac:dyDescent="0.35">
      <c r="G668" s="102" t="s">
        <v>658</v>
      </c>
      <c r="H668" s="102" t="s">
        <v>659</v>
      </c>
      <c r="I668" s="102" t="s">
        <v>600</v>
      </c>
      <c r="J668" s="102" t="s">
        <v>660</v>
      </c>
      <c r="K668" s="102" t="s">
        <v>661</v>
      </c>
      <c r="L668" s="102" t="s">
        <v>395</v>
      </c>
      <c r="M668" s="102" t="s">
        <v>396</v>
      </c>
      <c r="N668" s="105">
        <v>1</v>
      </c>
    </row>
    <row r="669" spans="7:14" x14ac:dyDescent="0.35">
      <c r="G669" s="102" t="s">
        <v>658</v>
      </c>
      <c r="H669" s="102" t="s">
        <v>659</v>
      </c>
      <c r="I669" s="102" t="s">
        <v>602</v>
      </c>
      <c r="J669" s="102" t="s">
        <v>660</v>
      </c>
      <c r="K669" s="102" t="s">
        <v>661</v>
      </c>
      <c r="L669" s="102" t="s">
        <v>395</v>
      </c>
      <c r="M669" s="102" t="s">
        <v>396</v>
      </c>
      <c r="N669" s="105">
        <v>1</v>
      </c>
    </row>
    <row r="670" spans="7:14" x14ac:dyDescent="0.35">
      <c r="G670" s="102" t="s">
        <v>667</v>
      </c>
      <c r="H670" s="102" t="s">
        <v>668</v>
      </c>
      <c r="I670" s="102" t="s">
        <v>392</v>
      </c>
      <c r="J670" s="102" t="s">
        <v>669</v>
      </c>
      <c r="K670" s="102" t="s">
        <v>670</v>
      </c>
      <c r="L670" s="102" t="s">
        <v>395</v>
      </c>
      <c r="M670" s="102" t="s">
        <v>396</v>
      </c>
      <c r="N670" s="105">
        <v>1</v>
      </c>
    </row>
    <row r="671" spans="7:14" x14ac:dyDescent="0.35">
      <c r="G671" s="102" t="s">
        <v>667</v>
      </c>
      <c r="H671" s="102" t="s">
        <v>668</v>
      </c>
      <c r="I671" s="102" t="s">
        <v>398</v>
      </c>
      <c r="J671" s="102" t="s">
        <v>669</v>
      </c>
      <c r="K671" s="102" t="s">
        <v>670</v>
      </c>
      <c r="L671" s="102" t="s">
        <v>395</v>
      </c>
      <c r="M671" s="102" t="s">
        <v>396</v>
      </c>
      <c r="N671" s="105">
        <v>1</v>
      </c>
    </row>
    <row r="672" spans="7:14" x14ac:dyDescent="0.35">
      <c r="G672" s="102" t="s">
        <v>667</v>
      </c>
      <c r="H672" s="102" t="s">
        <v>668</v>
      </c>
      <c r="I672" s="102" t="s">
        <v>400</v>
      </c>
      <c r="J672" s="102" t="s">
        <v>669</v>
      </c>
      <c r="K672" s="102" t="s">
        <v>670</v>
      </c>
      <c r="L672" s="102" t="s">
        <v>395</v>
      </c>
      <c r="M672" s="102" t="s">
        <v>396</v>
      </c>
      <c r="N672" s="106">
        <v>0</v>
      </c>
    </row>
    <row r="673" spans="7:14" x14ac:dyDescent="0.35">
      <c r="G673" s="102" t="s">
        <v>667</v>
      </c>
      <c r="H673" s="102" t="s">
        <v>668</v>
      </c>
      <c r="I673" s="102" t="s">
        <v>402</v>
      </c>
      <c r="J673" s="102" t="s">
        <v>669</v>
      </c>
      <c r="K673" s="102" t="s">
        <v>670</v>
      </c>
      <c r="L673" s="102" t="s">
        <v>395</v>
      </c>
      <c r="M673" s="102" t="s">
        <v>396</v>
      </c>
      <c r="N673" s="105">
        <v>1</v>
      </c>
    </row>
    <row r="674" spans="7:14" x14ac:dyDescent="0.35">
      <c r="G674" s="102" t="s">
        <v>667</v>
      </c>
      <c r="H674" s="102" t="s">
        <v>668</v>
      </c>
      <c r="I674" s="102" t="s">
        <v>403</v>
      </c>
      <c r="J674" s="102" t="s">
        <v>669</v>
      </c>
      <c r="K674" s="102" t="s">
        <v>670</v>
      </c>
      <c r="L674" s="102" t="s">
        <v>395</v>
      </c>
      <c r="M674" s="102" t="s">
        <v>396</v>
      </c>
      <c r="N674" s="105">
        <v>1</v>
      </c>
    </row>
    <row r="675" spans="7:14" x14ac:dyDescent="0.35">
      <c r="G675" s="102" t="s">
        <v>667</v>
      </c>
      <c r="H675" s="102" t="s">
        <v>668</v>
      </c>
      <c r="I675" s="102" t="s">
        <v>405</v>
      </c>
      <c r="J675" s="102" t="s">
        <v>669</v>
      </c>
      <c r="K675" s="102" t="s">
        <v>670</v>
      </c>
      <c r="L675" s="102" t="s">
        <v>395</v>
      </c>
      <c r="M675" s="102" t="s">
        <v>396</v>
      </c>
      <c r="N675" s="105">
        <v>1</v>
      </c>
    </row>
    <row r="676" spans="7:14" x14ac:dyDescent="0.35">
      <c r="G676" s="102" t="s">
        <v>667</v>
      </c>
      <c r="H676" s="102" t="s">
        <v>668</v>
      </c>
      <c r="I676" s="102" t="s">
        <v>407</v>
      </c>
      <c r="J676" s="102" t="s">
        <v>669</v>
      </c>
      <c r="K676" s="102" t="s">
        <v>670</v>
      </c>
      <c r="L676" s="102" t="s">
        <v>395</v>
      </c>
      <c r="M676" s="102" t="s">
        <v>396</v>
      </c>
      <c r="N676" s="105">
        <v>1</v>
      </c>
    </row>
    <row r="677" spans="7:14" x14ac:dyDescent="0.35">
      <c r="G677" s="102" t="s">
        <v>667</v>
      </c>
      <c r="H677" s="102" t="s">
        <v>668</v>
      </c>
      <c r="I677" s="102" t="s">
        <v>409</v>
      </c>
      <c r="J677" s="102" t="s">
        <v>669</v>
      </c>
      <c r="K677" s="102" t="s">
        <v>670</v>
      </c>
      <c r="L677" s="102" t="s">
        <v>395</v>
      </c>
      <c r="M677" s="102" t="s">
        <v>396</v>
      </c>
      <c r="N677" s="105">
        <v>1</v>
      </c>
    </row>
    <row r="678" spans="7:14" x14ac:dyDescent="0.35">
      <c r="G678" s="102" t="s">
        <v>667</v>
      </c>
      <c r="H678" s="102" t="s">
        <v>668</v>
      </c>
      <c r="I678" s="102" t="s">
        <v>411</v>
      </c>
      <c r="J678" s="102" t="s">
        <v>669</v>
      </c>
      <c r="K678" s="102" t="s">
        <v>670</v>
      </c>
      <c r="L678" s="102" t="s">
        <v>395</v>
      </c>
      <c r="M678" s="102" t="s">
        <v>396</v>
      </c>
      <c r="N678" s="105">
        <v>1</v>
      </c>
    </row>
    <row r="679" spans="7:14" x14ac:dyDescent="0.35">
      <c r="G679" s="102" t="s">
        <v>667</v>
      </c>
      <c r="H679" s="102" t="s">
        <v>668</v>
      </c>
      <c r="I679" s="102" t="s">
        <v>413</v>
      </c>
      <c r="J679" s="102" t="s">
        <v>669</v>
      </c>
      <c r="K679" s="102" t="s">
        <v>670</v>
      </c>
      <c r="L679" s="102" t="s">
        <v>395</v>
      </c>
      <c r="M679" s="102" t="s">
        <v>396</v>
      </c>
      <c r="N679" s="105">
        <v>1</v>
      </c>
    </row>
    <row r="680" spans="7:14" x14ac:dyDescent="0.35">
      <c r="G680" s="102" t="s">
        <v>667</v>
      </c>
      <c r="H680" s="102" t="s">
        <v>668</v>
      </c>
      <c r="I680" s="102" t="s">
        <v>415</v>
      </c>
      <c r="J680" s="102" t="s">
        <v>669</v>
      </c>
      <c r="K680" s="102" t="s">
        <v>670</v>
      </c>
      <c r="L680" s="102" t="s">
        <v>395</v>
      </c>
      <c r="M680" s="102" t="s">
        <v>396</v>
      </c>
      <c r="N680" s="105">
        <v>1</v>
      </c>
    </row>
    <row r="681" spans="7:14" x14ac:dyDescent="0.35">
      <c r="G681" s="102" t="s">
        <v>667</v>
      </c>
      <c r="H681" s="102" t="s">
        <v>668</v>
      </c>
      <c r="I681" s="102" t="s">
        <v>654</v>
      </c>
      <c r="J681" s="102" t="s">
        <v>669</v>
      </c>
      <c r="K681" s="102" t="s">
        <v>670</v>
      </c>
      <c r="L681" s="102" t="s">
        <v>395</v>
      </c>
      <c r="M681" s="102" t="s">
        <v>396</v>
      </c>
      <c r="N681" s="106">
        <v>0</v>
      </c>
    </row>
    <row r="682" spans="7:14" x14ac:dyDescent="0.35">
      <c r="G682" s="102" t="s">
        <v>667</v>
      </c>
      <c r="H682" s="102" t="s">
        <v>668</v>
      </c>
      <c r="I682" s="102" t="s">
        <v>416</v>
      </c>
      <c r="J682" s="102" t="s">
        <v>669</v>
      </c>
      <c r="K682" s="102" t="s">
        <v>670</v>
      </c>
      <c r="L682" s="102" t="s">
        <v>395</v>
      </c>
      <c r="M682" s="102" t="s">
        <v>396</v>
      </c>
      <c r="N682" s="105">
        <v>1</v>
      </c>
    </row>
    <row r="683" spans="7:14" x14ac:dyDescent="0.35">
      <c r="G683" s="102" t="s">
        <v>667</v>
      </c>
      <c r="H683" s="102" t="s">
        <v>668</v>
      </c>
      <c r="I683" s="102" t="s">
        <v>418</v>
      </c>
      <c r="J683" s="102" t="s">
        <v>669</v>
      </c>
      <c r="K683" s="102" t="s">
        <v>670</v>
      </c>
      <c r="L683" s="102" t="s">
        <v>395</v>
      </c>
      <c r="M683" s="102" t="s">
        <v>396</v>
      </c>
      <c r="N683" s="105">
        <v>1</v>
      </c>
    </row>
    <row r="684" spans="7:14" x14ac:dyDescent="0.35">
      <c r="G684" s="102" t="s">
        <v>667</v>
      </c>
      <c r="H684" s="102" t="s">
        <v>668</v>
      </c>
      <c r="I684" s="102" t="s">
        <v>420</v>
      </c>
      <c r="J684" s="102" t="s">
        <v>669</v>
      </c>
      <c r="K684" s="102" t="s">
        <v>670</v>
      </c>
      <c r="L684" s="102" t="s">
        <v>395</v>
      </c>
      <c r="M684" s="102" t="s">
        <v>396</v>
      </c>
      <c r="N684" s="105">
        <v>1</v>
      </c>
    </row>
    <row r="685" spans="7:14" x14ac:dyDescent="0.35">
      <c r="G685" s="102" t="s">
        <v>667</v>
      </c>
      <c r="H685" s="102" t="s">
        <v>668</v>
      </c>
      <c r="I685" s="102" t="s">
        <v>422</v>
      </c>
      <c r="J685" s="102" t="s">
        <v>669</v>
      </c>
      <c r="K685" s="102" t="s">
        <v>670</v>
      </c>
      <c r="L685" s="102" t="s">
        <v>395</v>
      </c>
      <c r="M685" s="102" t="s">
        <v>396</v>
      </c>
      <c r="N685" s="105">
        <v>1</v>
      </c>
    </row>
    <row r="686" spans="7:14" x14ac:dyDescent="0.35">
      <c r="G686" s="102" t="s">
        <v>667</v>
      </c>
      <c r="H686" s="102" t="s">
        <v>668</v>
      </c>
      <c r="I686" s="102" t="s">
        <v>424</v>
      </c>
      <c r="J686" s="102" t="s">
        <v>669</v>
      </c>
      <c r="K686" s="102" t="s">
        <v>670</v>
      </c>
      <c r="L686" s="102" t="s">
        <v>395</v>
      </c>
      <c r="M686" s="102" t="s">
        <v>396</v>
      </c>
      <c r="N686" s="106">
        <v>0</v>
      </c>
    </row>
    <row r="687" spans="7:14" x14ac:dyDescent="0.35">
      <c r="G687" s="102" t="s">
        <v>667</v>
      </c>
      <c r="H687" s="102" t="s">
        <v>668</v>
      </c>
      <c r="I687" s="102" t="s">
        <v>426</v>
      </c>
      <c r="J687" s="102" t="s">
        <v>669</v>
      </c>
      <c r="K687" s="102" t="s">
        <v>670</v>
      </c>
      <c r="L687" s="102" t="s">
        <v>395</v>
      </c>
      <c r="M687" s="102" t="s">
        <v>396</v>
      </c>
      <c r="N687" s="105">
        <v>1</v>
      </c>
    </row>
    <row r="688" spans="7:14" x14ac:dyDescent="0.35">
      <c r="G688" s="102" t="s">
        <v>667</v>
      </c>
      <c r="H688" s="102" t="s">
        <v>668</v>
      </c>
      <c r="I688" s="102" t="s">
        <v>428</v>
      </c>
      <c r="J688" s="102" t="s">
        <v>669</v>
      </c>
      <c r="K688" s="102" t="s">
        <v>670</v>
      </c>
      <c r="L688" s="102" t="s">
        <v>395</v>
      </c>
      <c r="M688" s="102" t="s">
        <v>396</v>
      </c>
      <c r="N688" s="105">
        <v>1</v>
      </c>
    </row>
    <row r="689" spans="7:14" x14ac:dyDescent="0.35">
      <c r="G689" s="102" t="s">
        <v>667</v>
      </c>
      <c r="H689" s="102" t="s">
        <v>668</v>
      </c>
      <c r="I689" s="102" t="s">
        <v>430</v>
      </c>
      <c r="J689" s="102" t="s">
        <v>669</v>
      </c>
      <c r="K689" s="102" t="s">
        <v>670</v>
      </c>
      <c r="L689" s="102" t="s">
        <v>395</v>
      </c>
      <c r="M689" s="102" t="s">
        <v>396</v>
      </c>
      <c r="N689" s="105">
        <v>1</v>
      </c>
    </row>
    <row r="690" spans="7:14" x14ac:dyDescent="0.35">
      <c r="G690" s="102" t="s">
        <v>667</v>
      </c>
      <c r="H690" s="102" t="s">
        <v>668</v>
      </c>
      <c r="I690" s="102" t="s">
        <v>432</v>
      </c>
      <c r="J690" s="102" t="s">
        <v>669</v>
      </c>
      <c r="K690" s="102" t="s">
        <v>670</v>
      </c>
      <c r="L690" s="102" t="s">
        <v>395</v>
      </c>
      <c r="M690" s="102" t="s">
        <v>396</v>
      </c>
      <c r="N690" s="105">
        <v>1</v>
      </c>
    </row>
    <row r="691" spans="7:14" x14ac:dyDescent="0.35">
      <c r="G691" s="102" t="s">
        <v>667</v>
      </c>
      <c r="H691" s="102" t="s">
        <v>668</v>
      </c>
      <c r="I691" s="102" t="s">
        <v>434</v>
      </c>
      <c r="J691" s="102" t="s">
        <v>669</v>
      </c>
      <c r="K691" s="102" t="s">
        <v>670</v>
      </c>
      <c r="L691" s="102" t="s">
        <v>395</v>
      </c>
      <c r="M691" s="102" t="s">
        <v>396</v>
      </c>
      <c r="N691" s="105">
        <v>1</v>
      </c>
    </row>
    <row r="692" spans="7:14" x14ac:dyDescent="0.35">
      <c r="G692" s="102" t="s">
        <v>667</v>
      </c>
      <c r="H692" s="102" t="s">
        <v>668</v>
      </c>
      <c r="I692" s="102" t="s">
        <v>436</v>
      </c>
      <c r="J692" s="102" t="s">
        <v>669</v>
      </c>
      <c r="K692" s="102" t="s">
        <v>670</v>
      </c>
      <c r="L692" s="102" t="s">
        <v>395</v>
      </c>
      <c r="M692" s="102" t="s">
        <v>396</v>
      </c>
      <c r="N692" s="105">
        <v>1</v>
      </c>
    </row>
    <row r="693" spans="7:14" x14ac:dyDescent="0.35">
      <c r="G693" s="102" t="s">
        <v>667</v>
      </c>
      <c r="H693" s="102" t="s">
        <v>668</v>
      </c>
      <c r="I693" s="102" t="s">
        <v>438</v>
      </c>
      <c r="J693" s="102" t="s">
        <v>669</v>
      </c>
      <c r="K693" s="102" t="s">
        <v>670</v>
      </c>
      <c r="L693" s="102" t="s">
        <v>395</v>
      </c>
      <c r="M693" s="102" t="s">
        <v>396</v>
      </c>
      <c r="N693" s="105">
        <v>1</v>
      </c>
    </row>
    <row r="694" spans="7:14" x14ac:dyDescent="0.35">
      <c r="G694" s="102" t="s">
        <v>667</v>
      </c>
      <c r="H694" s="102" t="s">
        <v>668</v>
      </c>
      <c r="I694" s="102" t="s">
        <v>440</v>
      </c>
      <c r="J694" s="102" t="s">
        <v>669</v>
      </c>
      <c r="K694" s="102" t="s">
        <v>670</v>
      </c>
      <c r="L694" s="102" t="s">
        <v>395</v>
      </c>
      <c r="M694" s="102" t="s">
        <v>396</v>
      </c>
      <c r="N694" s="105">
        <v>1</v>
      </c>
    </row>
    <row r="695" spans="7:14" x14ac:dyDescent="0.35">
      <c r="G695" s="102" t="s">
        <v>667</v>
      </c>
      <c r="H695" s="102" t="s">
        <v>668</v>
      </c>
      <c r="I695" s="102" t="s">
        <v>442</v>
      </c>
      <c r="J695" s="102" t="s">
        <v>669</v>
      </c>
      <c r="K695" s="102" t="s">
        <v>670</v>
      </c>
      <c r="L695" s="102" t="s">
        <v>395</v>
      </c>
      <c r="M695" s="102" t="s">
        <v>396</v>
      </c>
      <c r="N695" s="105">
        <v>1</v>
      </c>
    </row>
    <row r="696" spans="7:14" x14ac:dyDescent="0.35">
      <c r="G696" s="102" t="s">
        <v>667</v>
      </c>
      <c r="H696" s="102" t="s">
        <v>668</v>
      </c>
      <c r="I696" s="102" t="s">
        <v>443</v>
      </c>
      <c r="J696" s="102" t="s">
        <v>669</v>
      </c>
      <c r="K696" s="102" t="s">
        <v>670</v>
      </c>
      <c r="L696" s="102" t="s">
        <v>395</v>
      </c>
      <c r="M696" s="102" t="s">
        <v>396</v>
      </c>
      <c r="N696" s="105">
        <v>1</v>
      </c>
    </row>
    <row r="697" spans="7:14" x14ac:dyDescent="0.35">
      <c r="G697" s="102" t="s">
        <v>667</v>
      </c>
      <c r="H697" s="102" t="s">
        <v>668</v>
      </c>
      <c r="I697" s="102" t="s">
        <v>445</v>
      </c>
      <c r="J697" s="102" t="s">
        <v>669</v>
      </c>
      <c r="K697" s="102" t="s">
        <v>670</v>
      </c>
      <c r="L697" s="102" t="s">
        <v>395</v>
      </c>
      <c r="M697" s="102" t="s">
        <v>396</v>
      </c>
      <c r="N697" s="105">
        <v>1</v>
      </c>
    </row>
    <row r="698" spans="7:14" x14ac:dyDescent="0.35">
      <c r="G698" s="102" t="s">
        <v>667</v>
      </c>
      <c r="H698" s="102" t="s">
        <v>668</v>
      </c>
      <c r="I698" s="102" t="s">
        <v>447</v>
      </c>
      <c r="J698" s="102" t="s">
        <v>669</v>
      </c>
      <c r="K698" s="102" t="s">
        <v>670</v>
      </c>
      <c r="L698" s="102" t="s">
        <v>395</v>
      </c>
      <c r="M698" s="102" t="s">
        <v>396</v>
      </c>
      <c r="N698" s="105">
        <v>1</v>
      </c>
    </row>
    <row r="699" spans="7:14" x14ac:dyDescent="0.35">
      <c r="G699" s="102" t="s">
        <v>667</v>
      </c>
      <c r="H699" s="102" t="s">
        <v>668</v>
      </c>
      <c r="I699" s="102" t="s">
        <v>449</v>
      </c>
      <c r="J699" s="102" t="s">
        <v>669</v>
      </c>
      <c r="K699" s="102" t="s">
        <v>670</v>
      </c>
      <c r="L699" s="102" t="s">
        <v>395</v>
      </c>
      <c r="M699" s="102" t="s">
        <v>396</v>
      </c>
      <c r="N699" s="106">
        <v>0</v>
      </c>
    </row>
    <row r="700" spans="7:14" x14ac:dyDescent="0.35">
      <c r="G700" s="102" t="s">
        <v>667</v>
      </c>
      <c r="H700" s="102" t="s">
        <v>668</v>
      </c>
      <c r="I700" s="102" t="s">
        <v>453</v>
      </c>
      <c r="J700" s="102" t="s">
        <v>669</v>
      </c>
      <c r="K700" s="102" t="s">
        <v>670</v>
      </c>
      <c r="L700" s="102" t="s">
        <v>395</v>
      </c>
      <c r="M700" s="102" t="s">
        <v>396</v>
      </c>
      <c r="N700" s="105">
        <v>1</v>
      </c>
    </row>
    <row r="701" spans="7:14" x14ac:dyDescent="0.35">
      <c r="G701" s="102" t="s">
        <v>667</v>
      </c>
      <c r="H701" s="102" t="s">
        <v>668</v>
      </c>
      <c r="I701" s="102" t="s">
        <v>489</v>
      </c>
      <c r="J701" s="102" t="s">
        <v>669</v>
      </c>
      <c r="K701" s="102" t="s">
        <v>670</v>
      </c>
      <c r="L701" s="102" t="s">
        <v>395</v>
      </c>
      <c r="M701" s="102" t="s">
        <v>396</v>
      </c>
      <c r="N701" s="105">
        <v>1</v>
      </c>
    </row>
    <row r="702" spans="7:14" x14ac:dyDescent="0.35">
      <c r="G702" s="102" t="s">
        <v>667</v>
      </c>
      <c r="H702" s="102" t="s">
        <v>668</v>
      </c>
      <c r="I702" s="102" t="s">
        <v>491</v>
      </c>
      <c r="J702" s="102" t="s">
        <v>669</v>
      </c>
      <c r="K702" s="102" t="s">
        <v>670</v>
      </c>
      <c r="L702" s="102" t="s">
        <v>395</v>
      </c>
      <c r="M702" s="102" t="s">
        <v>396</v>
      </c>
      <c r="N702" s="105">
        <v>1</v>
      </c>
    </row>
    <row r="703" spans="7:14" x14ac:dyDescent="0.35">
      <c r="G703" s="102" t="s">
        <v>667</v>
      </c>
      <c r="H703" s="102" t="s">
        <v>668</v>
      </c>
      <c r="I703" s="102" t="s">
        <v>493</v>
      </c>
      <c r="J703" s="102" t="s">
        <v>669</v>
      </c>
      <c r="K703" s="102" t="s">
        <v>670</v>
      </c>
      <c r="L703" s="102" t="s">
        <v>395</v>
      </c>
      <c r="M703" s="102" t="s">
        <v>396</v>
      </c>
      <c r="N703" s="105">
        <v>1</v>
      </c>
    </row>
    <row r="704" spans="7:14" x14ac:dyDescent="0.35">
      <c r="G704" s="102" t="s">
        <v>667</v>
      </c>
      <c r="H704" s="102" t="s">
        <v>668</v>
      </c>
      <c r="I704" s="102" t="s">
        <v>495</v>
      </c>
      <c r="J704" s="102" t="s">
        <v>669</v>
      </c>
      <c r="K704" s="102" t="s">
        <v>670</v>
      </c>
      <c r="L704" s="102" t="s">
        <v>395</v>
      </c>
      <c r="M704" s="102" t="s">
        <v>396</v>
      </c>
      <c r="N704" s="105">
        <v>1</v>
      </c>
    </row>
    <row r="705" spans="7:14" x14ac:dyDescent="0.35">
      <c r="G705" s="102" t="s">
        <v>667</v>
      </c>
      <c r="H705" s="102" t="s">
        <v>668</v>
      </c>
      <c r="I705" s="102" t="s">
        <v>497</v>
      </c>
      <c r="J705" s="102" t="s">
        <v>669</v>
      </c>
      <c r="K705" s="102" t="s">
        <v>670</v>
      </c>
      <c r="L705" s="102" t="s">
        <v>395</v>
      </c>
      <c r="M705" s="102" t="s">
        <v>396</v>
      </c>
      <c r="N705" s="105">
        <v>1</v>
      </c>
    </row>
    <row r="706" spans="7:14" x14ac:dyDescent="0.35">
      <c r="G706" s="102" t="s">
        <v>667</v>
      </c>
      <c r="H706" s="102" t="s">
        <v>668</v>
      </c>
      <c r="I706" s="102" t="s">
        <v>499</v>
      </c>
      <c r="J706" s="102" t="s">
        <v>669</v>
      </c>
      <c r="K706" s="102" t="s">
        <v>670</v>
      </c>
      <c r="L706" s="102" t="s">
        <v>395</v>
      </c>
      <c r="M706" s="102" t="s">
        <v>396</v>
      </c>
      <c r="N706" s="105">
        <v>1</v>
      </c>
    </row>
    <row r="707" spans="7:14" x14ac:dyDescent="0.35">
      <c r="G707" s="102" t="s">
        <v>667</v>
      </c>
      <c r="H707" s="102" t="s">
        <v>668</v>
      </c>
      <c r="I707" s="102" t="s">
        <v>501</v>
      </c>
      <c r="J707" s="102" t="s">
        <v>669</v>
      </c>
      <c r="K707" s="102" t="s">
        <v>670</v>
      </c>
      <c r="L707" s="102" t="s">
        <v>395</v>
      </c>
      <c r="M707" s="102" t="s">
        <v>396</v>
      </c>
      <c r="N707" s="105">
        <v>1</v>
      </c>
    </row>
    <row r="708" spans="7:14" x14ac:dyDescent="0.35">
      <c r="G708" s="102" t="s">
        <v>667</v>
      </c>
      <c r="H708" s="102" t="s">
        <v>668</v>
      </c>
      <c r="I708" s="102" t="s">
        <v>503</v>
      </c>
      <c r="J708" s="102" t="s">
        <v>669</v>
      </c>
      <c r="K708" s="102" t="s">
        <v>670</v>
      </c>
      <c r="L708" s="102" t="s">
        <v>395</v>
      </c>
      <c r="M708" s="102" t="s">
        <v>396</v>
      </c>
      <c r="N708" s="105">
        <v>1</v>
      </c>
    </row>
    <row r="709" spans="7:14" x14ac:dyDescent="0.35">
      <c r="G709" s="102" t="s">
        <v>667</v>
      </c>
      <c r="H709" s="102" t="s">
        <v>668</v>
      </c>
      <c r="I709" s="102" t="s">
        <v>505</v>
      </c>
      <c r="J709" s="102" t="s">
        <v>669</v>
      </c>
      <c r="K709" s="102" t="s">
        <v>670</v>
      </c>
      <c r="L709" s="102" t="s">
        <v>395</v>
      </c>
      <c r="M709" s="102" t="s">
        <v>396</v>
      </c>
      <c r="N709" s="105">
        <v>1</v>
      </c>
    </row>
    <row r="710" spans="7:14" x14ac:dyDescent="0.35">
      <c r="G710" s="102" t="s">
        <v>667</v>
      </c>
      <c r="H710" s="102" t="s">
        <v>668</v>
      </c>
      <c r="I710" s="102" t="s">
        <v>507</v>
      </c>
      <c r="J710" s="102" t="s">
        <v>669</v>
      </c>
      <c r="K710" s="102" t="s">
        <v>670</v>
      </c>
      <c r="L710" s="102" t="s">
        <v>395</v>
      </c>
      <c r="M710" s="102" t="s">
        <v>396</v>
      </c>
      <c r="N710" s="105">
        <v>1</v>
      </c>
    </row>
    <row r="711" spans="7:14" x14ac:dyDescent="0.35">
      <c r="G711" s="102" t="s">
        <v>667</v>
      </c>
      <c r="H711" s="102" t="s">
        <v>668</v>
      </c>
      <c r="I711" s="102" t="s">
        <v>509</v>
      </c>
      <c r="J711" s="102" t="s">
        <v>669</v>
      </c>
      <c r="K711" s="102" t="s">
        <v>670</v>
      </c>
      <c r="L711" s="102" t="s">
        <v>395</v>
      </c>
      <c r="M711" s="102" t="s">
        <v>396</v>
      </c>
      <c r="N711" s="105">
        <v>1</v>
      </c>
    </row>
    <row r="712" spans="7:14" x14ac:dyDescent="0.35">
      <c r="G712" s="102" t="s">
        <v>667</v>
      </c>
      <c r="H712" s="102" t="s">
        <v>668</v>
      </c>
      <c r="I712" s="102" t="s">
        <v>511</v>
      </c>
      <c r="J712" s="102" t="s">
        <v>669</v>
      </c>
      <c r="K712" s="102" t="s">
        <v>670</v>
      </c>
      <c r="L712" s="102" t="s">
        <v>395</v>
      </c>
      <c r="M712" s="102" t="s">
        <v>396</v>
      </c>
      <c r="N712" s="106">
        <v>0</v>
      </c>
    </row>
    <row r="713" spans="7:14" x14ac:dyDescent="0.35">
      <c r="G713" s="102" t="s">
        <v>667</v>
      </c>
      <c r="H713" s="102" t="s">
        <v>668</v>
      </c>
      <c r="I713" s="102" t="s">
        <v>513</v>
      </c>
      <c r="J713" s="102" t="s">
        <v>669</v>
      </c>
      <c r="K713" s="102" t="s">
        <v>670</v>
      </c>
      <c r="L713" s="102" t="s">
        <v>395</v>
      </c>
      <c r="M713" s="102" t="s">
        <v>396</v>
      </c>
      <c r="N713" s="105">
        <v>1</v>
      </c>
    </row>
    <row r="714" spans="7:14" x14ac:dyDescent="0.35">
      <c r="G714" s="102" t="s">
        <v>667</v>
      </c>
      <c r="H714" s="102" t="s">
        <v>668</v>
      </c>
      <c r="I714" s="102" t="s">
        <v>515</v>
      </c>
      <c r="J714" s="102" t="s">
        <v>669</v>
      </c>
      <c r="K714" s="102" t="s">
        <v>670</v>
      </c>
      <c r="L714" s="102" t="s">
        <v>395</v>
      </c>
      <c r="M714" s="102" t="s">
        <v>396</v>
      </c>
      <c r="N714" s="105">
        <v>1</v>
      </c>
    </row>
    <row r="715" spans="7:14" x14ac:dyDescent="0.35">
      <c r="G715" s="102" t="s">
        <v>667</v>
      </c>
      <c r="H715" s="102" t="s">
        <v>668</v>
      </c>
      <c r="I715" s="102" t="s">
        <v>517</v>
      </c>
      <c r="J715" s="102" t="s">
        <v>669</v>
      </c>
      <c r="K715" s="102" t="s">
        <v>670</v>
      </c>
      <c r="L715" s="102" t="s">
        <v>395</v>
      </c>
      <c r="M715" s="102" t="s">
        <v>396</v>
      </c>
      <c r="N715" s="105">
        <v>1</v>
      </c>
    </row>
    <row r="716" spans="7:14" x14ac:dyDescent="0.35">
      <c r="G716" s="102" t="s">
        <v>667</v>
      </c>
      <c r="H716" s="102" t="s">
        <v>668</v>
      </c>
      <c r="I716" s="102" t="s">
        <v>519</v>
      </c>
      <c r="J716" s="102" t="s">
        <v>669</v>
      </c>
      <c r="K716" s="102" t="s">
        <v>670</v>
      </c>
      <c r="L716" s="102" t="s">
        <v>395</v>
      </c>
      <c r="M716" s="102" t="s">
        <v>396</v>
      </c>
      <c r="N716" s="105">
        <v>1</v>
      </c>
    </row>
    <row r="717" spans="7:14" x14ac:dyDescent="0.35">
      <c r="G717" s="102" t="s">
        <v>667</v>
      </c>
      <c r="H717" s="102" t="s">
        <v>668</v>
      </c>
      <c r="I717" s="102" t="s">
        <v>521</v>
      </c>
      <c r="J717" s="102" t="s">
        <v>669</v>
      </c>
      <c r="K717" s="102" t="s">
        <v>670</v>
      </c>
      <c r="L717" s="102" t="s">
        <v>395</v>
      </c>
      <c r="M717" s="102" t="s">
        <v>396</v>
      </c>
      <c r="N717" s="105">
        <v>1</v>
      </c>
    </row>
    <row r="718" spans="7:14" x14ac:dyDescent="0.35">
      <c r="G718" s="102" t="s">
        <v>667</v>
      </c>
      <c r="H718" s="102" t="s">
        <v>668</v>
      </c>
      <c r="I718" s="102" t="s">
        <v>523</v>
      </c>
      <c r="J718" s="102" t="s">
        <v>669</v>
      </c>
      <c r="K718" s="102" t="s">
        <v>670</v>
      </c>
      <c r="L718" s="102" t="s">
        <v>395</v>
      </c>
      <c r="M718" s="102" t="s">
        <v>396</v>
      </c>
      <c r="N718" s="105">
        <v>1</v>
      </c>
    </row>
    <row r="719" spans="7:14" x14ac:dyDescent="0.35">
      <c r="G719" s="102" t="s">
        <v>667</v>
      </c>
      <c r="H719" s="102" t="s">
        <v>668</v>
      </c>
      <c r="I719" s="102" t="s">
        <v>634</v>
      </c>
      <c r="J719" s="102" t="s">
        <v>671</v>
      </c>
      <c r="K719" s="102" t="s">
        <v>672</v>
      </c>
      <c r="L719" s="102" t="s">
        <v>630</v>
      </c>
      <c r="M719" s="102" t="s">
        <v>631</v>
      </c>
      <c r="N719" s="106">
        <v>0</v>
      </c>
    </row>
    <row r="720" spans="7:14" x14ac:dyDescent="0.35">
      <c r="G720" s="102" t="s">
        <v>667</v>
      </c>
      <c r="H720" s="102" t="s">
        <v>668</v>
      </c>
      <c r="I720" s="102" t="s">
        <v>525</v>
      </c>
      <c r="J720" s="102" t="s">
        <v>671</v>
      </c>
      <c r="K720" s="102" t="s">
        <v>672</v>
      </c>
      <c r="L720" s="102" t="s">
        <v>630</v>
      </c>
      <c r="M720" s="102" t="s">
        <v>631</v>
      </c>
      <c r="N720" s="105">
        <v>1</v>
      </c>
    </row>
    <row r="721" spans="7:14" x14ac:dyDescent="0.35">
      <c r="G721" s="102" t="s">
        <v>667</v>
      </c>
      <c r="H721" s="102" t="s">
        <v>668</v>
      </c>
      <c r="I721" s="102" t="s">
        <v>527</v>
      </c>
      <c r="J721" s="102" t="s">
        <v>671</v>
      </c>
      <c r="K721" s="102" t="s">
        <v>672</v>
      </c>
      <c r="L721" s="102" t="s">
        <v>630</v>
      </c>
      <c r="M721" s="102" t="s">
        <v>631</v>
      </c>
      <c r="N721" s="105">
        <v>1</v>
      </c>
    </row>
    <row r="722" spans="7:14" x14ac:dyDescent="0.35">
      <c r="G722" s="102" t="s">
        <v>667</v>
      </c>
      <c r="H722" s="102" t="s">
        <v>668</v>
      </c>
      <c r="I722" s="102" t="s">
        <v>529</v>
      </c>
      <c r="J722" s="102" t="s">
        <v>671</v>
      </c>
      <c r="K722" s="102" t="s">
        <v>672</v>
      </c>
      <c r="L722" s="102" t="s">
        <v>630</v>
      </c>
      <c r="M722" s="102" t="s">
        <v>631</v>
      </c>
      <c r="N722" s="105">
        <v>1</v>
      </c>
    </row>
    <row r="723" spans="7:14" x14ac:dyDescent="0.35">
      <c r="G723" s="102" t="s">
        <v>667</v>
      </c>
      <c r="H723" s="102" t="s">
        <v>668</v>
      </c>
      <c r="I723" s="102" t="s">
        <v>531</v>
      </c>
      <c r="J723" s="102" t="s">
        <v>671</v>
      </c>
      <c r="K723" s="102" t="s">
        <v>672</v>
      </c>
      <c r="L723" s="102" t="s">
        <v>630</v>
      </c>
      <c r="M723" s="102" t="s">
        <v>631</v>
      </c>
      <c r="N723" s="105">
        <v>1</v>
      </c>
    </row>
    <row r="724" spans="7:14" x14ac:dyDescent="0.35">
      <c r="G724" s="102" t="s">
        <v>667</v>
      </c>
      <c r="H724" s="102" t="s">
        <v>668</v>
      </c>
      <c r="I724" s="102" t="s">
        <v>533</v>
      </c>
      <c r="J724" s="102" t="s">
        <v>671</v>
      </c>
      <c r="K724" s="102" t="s">
        <v>672</v>
      </c>
      <c r="L724" s="102" t="s">
        <v>630</v>
      </c>
      <c r="M724" s="102" t="s">
        <v>631</v>
      </c>
      <c r="N724" s="105">
        <v>1</v>
      </c>
    </row>
    <row r="725" spans="7:14" x14ac:dyDescent="0.35">
      <c r="G725" s="102" t="s">
        <v>667</v>
      </c>
      <c r="H725" s="102" t="s">
        <v>668</v>
      </c>
      <c r="I725" s="102" t="s">
        <v>535</v>
      </c>
      <c r="J725" s="102" t="s">
        <v>671</v>
      </c>
      <c r="K725" s="102" t="s">
        <v>672</v>
      </c>
      <c r="L725" s="102" t="s">
        <v>630</v>
      </c>
      <c r="M725" s="102" t="s">
        <v>631</v>
      </c>
      <c r="N725" s="105">
        <v>1</v>
      </c>
    </row>
    <row r="726" spans="7:14" x14ac:dyDescent="0.35">
      <c r="G726" s="102" t="s">
        <v>667</v>
      </c>
      <c r="H726" s="102" t="s">
        <v>668</v>
      </c>
      <c r="I726" s="102" t="s">
        <v>635</v>
      </c>
      <c r="J726" s="102" t="s">
        <v>671</v>
      </c>
      <c r="K726" s="102" t="s">
        <v>672</v>
      </c>
      <c r="L726" s="102" t="s">
        <v>630</v>
      </c>
      <c r="M726" s="102" t="s">
        <v>631</v>
      </c>
      <c r="N726" s="106">
        <v>0</v>
      </c>
    </row>
    <row r="727" spans="7:14" x14ac:dyDescent="0.35">
      <c r="G727" s="102" t="s">
        <v>667</v>
      </c>
      <c r="H727" s="102" t="s">
        <v>668</v>
      </c>
      <c r="I727" s="102" t="s">
        <v>537</v>
      </c>
      <c r="J727" s="102" t="s">
        <v>671</v>
      </c>
      <c r="K727" s="102" t="s">
        <v>672</v>
      </c>
      <c r="L727" s="102" t="s">
        <v>630</v>
      </c>
      <c r="M727" s="102" t="s">
        <v>631</v>
      </c>
      <c r="N727" s="105">
        <v>1</v>
      </c>
    </row>
    <row r="728" spans="7:14" x14ac:dyDescent="0.35">
      <c r="G728" s="102" t="s">
        <v>667</v>
      </c>
      <c r="H728" s="102" t="s">
        <v>668</v>
      </c>
      <c r="I728" s="102" t="s">
        <v>539</v>
      </c>
      <c r="J728" s="102" t="s">
        <v>671</v>
      </c>
      <c r="K728" s="102" t="s">
        <v>672</v>
      </c>
      <c r="L728" s="102" t="s">
        <v>630</v>
      </c>
      <c r="M728" s="102" t="s">
        <v>631</v>
      </c>
      <c r="N728" s="105">
        <v>1</v>
      </c>
    </row>
    <row r="729" spans="7:14" x14ac:dyDescent="0.35">
      <c r="G729" s="102" t="s">
        <v>667</v>
      </c>
      <c r="H729" s="102" t="s">
        <v>668</v>
      </c>
      <c r="I729" s="102" t="s">
        <v>541</v>
      </c>
      <c r="J729" s="102" t="s">
        <v>671</v>
      </c>
      <c r="K729" s="102" t="s">
        <v>672</v>
      </c>
      <c r="L729" s="102" t="s">
        <v>630</v>
      </c>
      <c r="M729" s="102" t="s">
        <v>631</v>
      </c>
      <c r="N729" s="105">
        <v>1</v>
      </c>
    </row>
    <row r="730" spans="7:14" x14ac:dyDescent="0.35">
      <c r="G730" s="102" t="s">
        <v>667</v>
      </c>
      <c r="H730" s="102" t="s">
        <v>668</v>
      </c>
      <c r="I730" s="102" t="s">
        <v>543</v>
      </c>
      <c r="J730" s="102" t="s">
        <v>671</v>
      </c>
      <c r="K730" s="102" t="s">
        <v>672</v>
      </c>
      <c r="L730" s="102" t="s">
        <v>630</v>
      </c>
      <c r="M730" s="102" t="s">
        <v>631</v>
      </c>
      <c r="N730" s="105">
        <v>1</v>
      </c>
    </row>
    <row r="731" spans="7:14" x14ac:dyDescent="0.35">
      <c r="G731" s="102" t="s">
        <v>667</v>
      </c>
      <c r="H731" s="102" t="s">
        <v>668</v>
      </c>
      <c r="I731" s="102" t="s">
        <v>545</v>
      </c>
      <c r="J731" s="102" t="s">
        <v>671</v>
      </c>
      <c r="K731" s="102" t="s">
        <v>672</v>
      </c>
      <c r="L731" s="102" t="s">
        <v>630</v>
      </c>
      <c r="M731" s="102" t="s">
        <v>631</v>
      </c>
      <c r="N731" s="105">
        <v>1</v>
      </c>
    </row>
    <row r="732" spans="7:14" x14ac:dyDescent="0.35">
      <c r="G732" s="102" t="s">
        <v>667</v>
      </c>
      <c r="H732" s="102" t="s">
        <v>668</v>
      </c>
      <c r="I732" s="102" t="s">
        <v>547</v>
      </c>
      <c r="J732" s="102" t="s">
        <v>671</v>
      </c>
      <c r="K732" s="102" t="s">
        <v>672</v>
      </c>
      <c r="L732" s="102" t="s">
        <v>630</v>
      </c>
      <c r="M732" s="102" t="s">
        <v>631</v>
      </c>
      <c r="N732" s="105">
        <v>1</v>
      </c>
    </row>
    <row r="733" spans="7:14" x14ac:dyDescent="0.35">
      <c r="G733" s="102" t="s">
        <v>667</v>
      </c>
      <c r="H733" s="102" t="s">
        <v>668</v>
      </c>
      <c r="I733" s="102" t="s">
        <v>549</v>
      </c>
      <c r="J733" s="102" t="s">
        <v>671</v>
      </c>
      <c r="K733" s="102" t="s">
        <v>672</v>
      </c>
      <c r="L733" s="102" t="s">
        <v>630</v>
      </c>
      <c r="M733" s="102" t="s">
        <v>631</v>
      </c>
      <c r="N733" s="105">
        <v>1</v>
      </c>
    </row>
    <row r="734" spans="7:14" x14ac:dyDescent="0.35">
      <c r="G734" s="102" t="s">
        <v>667</v>
      </c>
      <c r="H734" s="102" t="s">
        <v>668</v>
      </c>
      <c r="I734" s="102" t="s">
        <v>551</v>
      </c>
      <c r="J734" s="102" t="s">
        <v>671</v>
      </c>
      <c r="K734" s="102" t="s">
        <v>672</v>
      </c>
      <c r="L734" s="102" t="s">
        <v>630</v>
      </c>
      <c r="M734" s="102" t="s">
        <v>631</v>
      </c>
      <c r="N734" s="105">
        <v>1</v>
      </c>
    </row>
    <row r="735" spans="7:14" x14ac:dyDescent="0.35">
      <c r="G735" s="102" t="s">
        <v>667</v>
      </c>
      <c r="H735" s="102" t="s">
        <v>668</v>
      </c>
      <c r="I735" s="102" t="s">
        <v>553</v>
      </c>
      <c r="J735" s="102" t="s">
        <v>671</v>
      </c>
      <c r="K735" s="102" t="s">
        <v>672</v>
      </c>
      <c r="L735" s="102" t="s">
        <v>630</v>
      </c>
      <c r="M735" s="102" t="s">
        <v>631</v>
      </c>
      <c r="N735" s="105">
        <v>1</v>
      </c>
    </row>
    <row r="736" spans="7:14" x14ac:dyDescent="0.35">
      <c r="G736" s="102" t="s">
        <v>667</v>
      </c>
      <c r="H736" s="102" t="s">
        <v>668</v>
      </c>
      <c r="I736" s="102" t="s">
        <v>555</v>
      </c>
      <c r="J736" s="102" t="s">
        <v>671</v>
      </c>
      <c r="K736" s="102" t="s">
        <v>672</v>
      </c>
      <c r="L736" s="102" t="s">
        <v>630</v>
      </c>
      <c r="M736" s="102" t="s">
        <v>631</v>
      </c>
      <c r="N736" s="105">
        <v>1</v>
      </c>
    </row>
    <row r="737" spans="7:14" x14ac:dyDescent="0.35">
      <c r="G737" s="102" t="s">
        <v>667</v>
      </c>
      <c r="H737" s="102" t="s">
        <v>668</v>
      </c>
      <c r="I737" s="102" t="s">
        <v>557</v>
      </c>
      <c r="J737" s="102" t="s">
        <v>671</v>
      </c>
      <c r="K737" s="102" t="s">
        <v>672</v>
      </c>
      <c r="L737" s="102" t="s">
        <v>630</v>
      </c>
      <c r="M737" s="102" t="s">
        <v>631</v>
      </c>
      <c r="N737" s="105">
        <v>1</v>
      </c>
    </row>
    <row r="738" spans="7:14" x14ac:dyDescent="0.35">
      <c r="G738" s="102" t="s">
        <v>667</v>
      </c>
      <c r="H738" s="102" t="s">
        <v>668</v>
      </c>
      <c r="I738" s="102" t="s">
        <v>559</v>
      </c>
      <c r="J738" s="102" t="s">
        <v>671</v>
      </c>
      <c r="K738" s="102" t="s">
        <v>672</v>
      </c>
      <c r="L738" s="102" t="s">
        <v>630</v>
      </c>
      <c r="M738" s="102" t="s">
        <v>631</v>
      </c>
      <c r="N738" s="106">
        <v>0</v>
      </c>
    </row>
    <row r="739" spans="7:14" x14ac:dyDescent="0.35">
      <c r="G739" s="102" t="s">
        <v>667</v>
      </c>
      <c r="H739" s="102" t="s">
        <v>668</v>
      </c>
      <c r="I739" s="102" t="s">
        <v>561</v>
      </c>
      <c r="J739" s="102" t="s">
        <v>671</v>
      </c>
      <c r="K739" s="102" t="s">
        <v>672</v>
      </c>
      <c r="L739" s="102" t="s">
        <v>630</v>
      </c>
      <c r="M739" s="102" t="s">
        <v>631</v>
      </c>
      <c r="N739" s="105">
        <v>1</v>
      </c>
    </row>
    <row r="740" spans="7:14" x14ac:dyDescent="0.35">
      <c r="G740" s="102" t="s">
        <v>667</v>
      </c>
      <c r="H740" s="102" t="s">
        <v>668</v>
      </c>
      <c r="I740" s="102" t="s">
        <v>562</v>
      </c>
      <c r="J740" s="102" t="s">
        <v>671</v>
      </c>
      <c r="K740" s="102" t="s">
        <v>672</v>
      </c>
      <c r="L740" s="102" t="s">
        <v>630</v>
      </c>
      <c r="M740" s="102" t="s">
        <v>631</v>
      </c>
      <c r="N740" s="105">
        <v>1</v>
      </c>
    </row>
    <row r="741" spans="7:14" x14ac:dyDescent="0.35">
      <c r="G741" s="102" t="s">
        <v>667</v>
      </c>
      <c r="H741" s="102" t="s">
        <v>668</v>
      </c>
      <c r="I741" s="102" t="s">
        <v>564</v>
      </c>
      <c r="J741" s="102" t="s">
        <v>671</v>
      </c>
      <c r="K741" s="102" t="s">
        <v>672</v>
      </c>
      <c r="L741" s="102" t="s">
        <v>630</v>
      </c>
      <c r="M741" s="102" t="s">
        <v>631</v>
      </c>
      <c r="N741" s="105">
        <v>1</v>
      </c>
    </row>
    <row r="742" spans="7:14" x14ac:dyDescent="0.35">
      <c r="G742" s="102" t="s">
        <v>667</v>
      </c>
      <c r="H742" s="102" t="s">
        <v>668</v>
      </c>
      <c r="I742" s="102" t="s">
        <v>566</v>
      </c>
      <c r="J742" s="102" t="s">
        <v>671</v>
      </c>
      <c r="K742" s="102" t="s">
        <v>672</v>
      </c>
      <c r="L742" s="102" t="s">
        <v>630</v>
      </c>
      <c r="M742" s="102" t="s">
        <v>631</v>
      </c>
      <c r="N742" s="105">
        <v>1</v>
      </c>
    </row>
    <row r="743" spans="7:14" x14ac:dyDescent="0.35">
      <c r="G743" s="102" t="s">
        <v>667</v>
      </c>
      <c r="H743" s="102" t="s">
        <v>668</v>
      </c>
      <c r="I743" s="102" t="s">
        <v>568</v>
      </c>
      <c r="J743" s="102" t="s">
        <v>671</v>
      </c>
      <c r="K743" s="102" t="s">
        <v>672</v>
      </c>
      <c r="L743" s="102" t="s">
        <v>630</v>
      </c>
      <c r="M743" s="102" t="s">
        <v>631</v>
      </c>
      <c r="N743" s="105">
        <v>1</v>
      </c>
    </row>
    <row r="744" spans="7:14" x14ac:dyDescent="0.35">
      <c r="G744" s="102" t="s">
        <v>667</v>
      </c>
      <c r="H744" s="102" t="s">
        <v>668</v>
      </c>
      <c r="I744" s="102" t="s">
        <v>570</v>
      </c>
      <c r="J744" s="102" t="s">
        <v>671</v>
      </c>
      <c r="K744" s="102" t="s">
        <v>672</v>
      </c>
      <c r="L744" s="102" t="s">
        <v>630</v>
      </c>
      <c r="M744" s="102" t="s">
        <v>631</v>
      </c>
      <c r="N744" s="105">
        <v>1</v>
      </c>
    </row>
    <row r="745" spans="7:14" x14ac:dyDescent="0.35">
      <c r="G745" s="102" t="s">
        <v>667</v>
      </c>
      <c r="H745" s="102" t="s">
        <v>668</v>
      </c>
      <c r="I745" s="102" t="s">
        <v>572</v>
      </c>
      <c r="J745" s="102" t="s">
        <v>671</v>
      </c>
      <c r="K745" s="102" t="s">
        <v>672</v>
      </c>
      <c r="L745" s="102" t="s">
        <v>630</v>
      </c>
      <c r="M745" s="102" t="s">
        <v>631</v>
      </c>
      <c r="N745" s="105">
        <v>1</v>
      </c>
    </row>
    <row r="746" spans="7:14" x14ac:dyDescent="0.35">
      <c r="G746" s="102" t="s">
        <v>667</v>
      </c>
      <c r="H746" s="102" t="s">
        <v>668</v>
      </c>
      <c r="I746" s="102" t="s">
        <v>574</v>
      </c>
      <c r="J746" s="102" t="s">
        <v>671</v>
      </c>
      <c r="K746" s="102" t="s">
        <v>672</v>
      </c>
      <c r="L746" s="102" t="s">
        <v>630</v>
      </c>
      <c r="M746" s="102" t="s">
        <v>631</v>
      </c>
      <c r="N746" s="105">
        <v>1</v>
      </c>
    </row>
    <row r="747" spans="7:14" x14ac:dyDescent="0.35">
      <c r="G747" s="102" t="s">
        <v>667</v>
      </c>
      <c r="H747" s="102" t="s">
        <v>668</v>
      </c>
      <c r="I747" s="102" t="s">
        <v>576</v>
      </c>
      <c r="J747" s="102" t="s">
        <v>671</v>
      </c>
      <c r="K747" s="102" t="s">
        <v>672</v>
      </c>
      <c r="L747" s="102" t="s">
        <v>630</v>
      </c>
      <c r="M747" s="102" t="s">
        <v>631</v>
      </c>
      <c r="N747" s="105">
        <v>1</v>
      </c>
    </row>
    <row r="748" spans="7:14" x14ac:dyDescent="0.35">
      <c r="G748" s="102" t="s">
        <v>667</v>
      </c>
      <c r="H748" s="102" t="s">
        <v>668</v>
      </c>
      <c r="I748" s="102" t="s">
        <v>578</v>
      </c>
      <c r="J748" s="102" t="s">
        <v>671</v>
      </c>
      <c r="K748" s="102" t="s">
        <v>672</v>
      </c>
      <c r="L748" s="102" t="s">
        <v>630</v>
      </c>
      <c r="M748" s="102" t="s">
        <v>631</v>
      </c>
      <c r="N748" s="105">
        <v>1</v>
      </c>
    </row>
    <row r="749" spans="7:14" x14ac:dyDescent="0.35">
      <c r="G749" s="102" t="s">
        <v>667</v>
      </c>
      <c r="H749" s="102" t="s">
        <v>668</v>
      </c>
      <c r="I749" s="102" t="s">
        <v>580</v>
      </c>
      <c r="J749" s="102" t="s">
        <v>671</v>
      </c>
      <c r="K749" s="102" t="s">
        <v>672</v>
      </c>
      <c r="L749" s="102" t="s">
        <v>630</v>
      </c>
      <c r="M749" s="102" t="s">
        <v>631</v>
      </c>
      <c r="N749" s="105">
        <v>1</v>
      </c>
    </row>
    <row r="750" spans="7:14" x14ac:dyDescent="0.35">
      <c r="G750" s="102" t="s">
        <v>667</v>
      </c>
      <c r="H750" s="102" t="s">
        <v>668</v>
      </c>
      <c r="I750" s="102" t="s">
        <v>582</v>
      </c>
      <c r="J750" s="102" t="s">
        <v>671</v>
      </c>
      <c r="K750" s="102" t="s">
        <v>672</v>
      </c>
      <c r="L750" s="102" t="s">
        <v>630</v>
      </c>
      <c r="M750" s="102" t="s">
        <v>631</v>
      </c>
      <c r="N750" s="105">
        <v>1</v>
      </c>
    </row>
    <row r="751" spans="7:14" x14ac:dyDescent="0.35">
      <c r="G751" s="102" t="s">
        <v>667</v>
      </c>
      <c r="H751" s="102" t="s">
        <v>668</v>
      </c>
      <c r="I751" s="102" t="s">
        <v>657</v>
      </c>
      <c r="J751" s="102" t="s">
        <v>671</v>
      </c>
      <c r="K751" s="102" t="s">
        <v>672</v>
      </c>
      <c r="L751" s="102" t="s">
        <v>630</v>
      </c>
      <c r="M751" s="102" t="s">
        <v>631</v>
      </c>
      <c r="N751" s="106">
        <v>0</v>
      </c>
    </row>
    <row r="752" spans="7:14" x14ac:dyDescent="0.35">
      <c r="G752" s="102" t="s">
        <v>667</v>
      </c>
      <c r="H752" s="102" t="s">
        <v>668</v>
      </c>
      <c r="I752" s="102" t="s">
        <v>584</v>
      </c>
      <c r="J752" s="102" t="s">
        <v>671</v>
      </c>
      <c r="K752" s="102" t="s">
        <v>672</v>
      </c>
      <c r="L752" s="102" t="s">
        <v>630</v>
      </c>
      <c r="M752" s="102" t="s">
        <v>631</v>
      </c>
      <c r="N752" s="105">
        <v>1</v>
      </c>
    </row>
    <row r="753" spans="7:14" x14ac:dyDescent="0.35">
      <c r="G753" s="102" t="s">
        <v>667</v>
      </c>
      <c r="H753" s="102" t="s">
        <v>668</v>
      </c>
      <c r="I753" s="102" t="s">
        <v>673</v>
      </c>
      <c r="J753" s="102" t="s">
        <v>671</v>
      </c>
      <c r="K753" s="102" t="s">
        <v>672</v>
      </c>
      <c r="L753" s="102" t="s">
        <v>630</v>
      </c>
      <c r="M753" s="102" t="s">
        <v>631</v>
      </c>
      <c r="N753" s="106">
        <v>0</v>
      </c>
    </row>
    <row r="754" spans="7:14" x14ac:dyDescent="0.35">
      <c r="G754" s="102" t="s">
        <v>667</v>
      </c>
      <c r="H754" s="102" t="s">
        <v>668</v>
      </c>
      <c r="I754" s="102" t="s">
        <v>586</v>
      </c>
      <c r="J754" s="102" t="s">
        <v>671</v>
      </c>
      <c r="K754" s="102" t="s">
        <v>672</v>
      </c>
      <c r="L754" s="102" t="s">
        <v>630</v>
      </c>
      <c r="M754" s="102" t="s">
        <v>631</v>
      </c>
      <c r="N754" s="105">
        <v>1</v>
      </c>
    </row>
    <row r="755" spans="7:14" x14ac:dyDescent="0.35">
      <c r="G755" s="102" t="s">
        <v>667</v>
      </c>
      <c r="H755" s="102" t="s">
        <v>668</v>
      </c>
      <c r="I755" s="102" t="s">
        <v>588</v>
      </c>
      <c r="J755" s="102" t="s">
        <v>671</v>
      </c>
      <c r="K755" s="102" t="s">
        <v>672</v>
      </c>
      <c r="L755" s="102" t="s">
        <v>630</v>
      </c>
      <c r="M755" s="102" t="s">
        <v>631</v>
      </c>
      <c r="N755" s="105">
        <v>1</v>
      </c>
    </row>
    <row r="756" spans="7:14" x14ac:dyDescent="0.35">
      <c r="G756" s="102" t="s">
        <v>667</v>
      </c>
      <c r="H756" s="102" t="s">
        <v>668</v>
      </c>
      <c r="I756" s="102" t="s">
        <v>590</v>
      </c>
      <c r="J756" s="102" t="s">
        <v>671</v>
      </c>
      <c r="K756" s="102" t="s">
        <v>672</v>
      </c>
      <c r="L756" s="102" t="s">
        <v>630</v>
      </c>
      <c r="M756" s="102" t="s">
        <v>631</v>
      </c>
      <c r="N756" s="105">
        <v>1</v>
      </c>
    </row>
    <row r="757" spans="7:14" x14ac:dyDescent="0.35">
      <c r="G757" s="102" t="s">
        <v>667</v>
      </c>
      <c r="H757" s="102" t="s">
        <v>668</v>
      </c>
      <c r="I757" s="102" t="s">
        <v>592</v>
      </c>
      <c r="J757" s="102" t="s">
        <v>671</v>
      </c>
      <c r="K757" s="102" t="s">
        <v>672</v>
      </c>
      <c r="L757" s="102" t="s">
        <v>630</v>
      </c>
      <c r="M757" s="102" t="s">
        <v>631</v>
      </c>
      <c r="N757" s="105">
        <v>1</v>
      </c>
    </row>
    <row r="758" spans="7:14" x14ac:dyDescent="0.35">
      <c r="G758" s="102" t="s">
        <v>667</v>
      </c>
      <c r="H758" s="102" t="s">
        <v>668</v>
      </c>
      <c r="I758" s="102" t="s">
        <v>594</v>
      </c>
      <c r="J758" s="102" t="s">
        <v>671</v>
      </c>
      <c r="K758" s="102" t="s">
        <v>672</v>
      </c>
      <c r="L758" s="102" t="s">
        <v>630</v>
      </c>
      <c r="M758" s="102" t="s">
        <v>631</v>
      </c>
      <c r="N758" s="105">
        <v>1</v>
      </c>
    </row>
    <row r="759" spans="7:14" x14ac:dyDescent="0.35">
      <c r="G759" s="102" t="s">
        <v>667</v>
      </c>
      <c r="H759" s="102" t="s">
        <v>668</v>
      </c>
      <c r="I759" s="102" t="s">
        <v>674</v>
      </c>
      <c r="J759" s="102" t="s">
        <v>671</v>
      </c>
      <c r="K759" s="102" t="s">
        <v>672</v>
      </c>
      <c r="L759" s="102" t="s">
        <v>630</v>
      </c>
      <c r="M759" s="102" t="s">
        <v>631</v>
      </c>
      <c r="N759" s="106">
        <v>0</v>
      </c>
    </row>
    <row r="760" spans="7:14" x14ac:dyDescent="0.35">
      <c r="G760" s="102" t="s">
        <v>667</v>
      </c>
      <c r="H760" s="102" t="s">
        <v>668</v>
      </c>
      <c r="I760" s="102" t="s">
        <v>596</v>
      </c>
      <c r="J760" s="102" t="s">
        <v>671</v>
      </c>
      <c r="K760" s="102" t="s">
        <v>672</v>
      </c>
      <c r="L760" s="102" t="s">
        <v>630</v>
      </c>
      <c r="M760" s="102" t="s">
        <v>631</v>
      </c>
      <c r="N760" s="105">
        <v>1</v>
      </c>
    </row>
    <row r="761" spans="7:14" x14ac:dyDescent="0.35">
      <c r="G761" s="102" t="s">
        <v>667</v>
      </c>
      <c r="H761" s="102" t="s">
        <v>668</v>
      </c>
      <c r="I761" s="102" t="s">
        <v>598</v>
      </c>
      <c r="J761" s="102" t="s">
        <v>671</v>
      </c>
      <c r="K761" s="102" t="s">
        <v>672</v>
      </c>
      <c r="L761" s="102" t="s">
        <v>630</v>
      </c>
      <c r="M761" s="102" t="s">
        <v>631</v>
      </c>
      <c r="N761" s="105">
        <v>1</v>
      </c>
    </row>
    <row r="762" spans="7:14" x14ac:dyDescent="0.35">
      <c r="G762" s="102" t="s">
        <v>667</v>
      </c>
      <c r="H762" s="102" t="s">
        <v>668</v>
      </c>
      <c r="I762" s="102" t="s">
        <v>600</v>
      </c>
      <c r="J762" s="102" t="s">
        <v>640</v>
      </c>
      <c r="K762" s="102" t="s">
        <v>641</v>
      </c>
      <c r="L762" s="102" t="s">
        <v>630</v>
      </c>
      <c r="M762" s="102" t="s">
        <v>631</v>
      </c>
      <c r="N762" s="105">
        <v>1</v>
      </c>
    </row>
    <row r="763" spans="7:14" x14ac:dyDescent="0.35">
      <c r="G763" s="102" t="s">
        <v>667</v>
      </c>
      <c r="H763" s="102" t="s">
        <v>668</v>
      </c>
      <c r="I763" s="102" t="s">
        <v>602</v>
      </c>
      <c r="J763" s="102" t="s">
        <v>640</v>
      </c>
      <c r="K763" s="102" t="s">
        <v>641</v>
      </c>
      <c r="L763" s="102" t="s">
        <v>630</v>
      </c>
      <c r="M763" s="102" t="s">
        <v>631</v>
      </c>
      <c r="N763" s="105">
        <v>1</v>
      </c>
    </row>
    <row r="764" spans="7:14" x14ac:dyDescent="0.35">
      <c r="G764" s="102" t="s">
        <v>675</v>
      </c>
      <c r="H764" s="102" t="s">
        <v>676</v>
      </c>
      <c r="I764" s="102" t="s">
        <v>392</v>
      </c>
      <c r="J764" s="102" t="s">
        <v>677</v>
      </c>
      <c r="K764" s="102" t="s">
        <v>678</v>
      </c>
      <c r="L764" s="102" t="s">
        <v>395</v>
      </c>
      <c r="M764" s="102" t="s">
        <v>396</v>
      </c>
      <c r="N764" s="105">
        <v>1</v>
      </c>
    </row>
    <row r="765" spans="7:14" x14ac:dyDescent="0.35">
      <c r="G765" s="102" t="s">
        <v>675</v>
      </c>
      <c r="H765" s="102" t="s">
        <v>676</v>
      </c>
      <c r="I765" s="102" t="s">
        <v>398</v>
      </c>
      <c r="J765" s="102" t="s">
        <v>677</v>
      </c>
      <c r="K765" s="102" t="s">
        <v>678</v>
      </c>
      <c r="L765" s="102" t="s">
        <v>395</v>
      </c>
      <c r="M765" s="102" t="s">
        <v>396</v>
      </c>
      <c r="N765" s="105">
        <v>1</v>
      </c>
    </row>
    <row r="766" spans="7:14" x14ac:dyDescent="0.35">
      <c r="G766" s="102" t="s">
        <v>675</v>
      </c>
      <c r="H766" s="102" t="s">
        <v>676</v>
      </c>
      <c r="I766" s="102" t="s">
        <v>400</v>
      </c>
      <c r="J766" s="102" t="s">
        <v>677</v>
      </c>
      <c r="K766" s="102" t="s">
        <v>678</v>
      </c>
      <c r="L766" s="102" t="s">
        <v>395</v>
      </c>
      <c r="M766" s="102" t="s">
        <v>396</v>
      </c>
      <c r="N766" s="106">
        <v>0</v>
      </c>
    </row>
    <row r="767" spans="7:14" x14ac:dyDescent="0.35">
      <c r="G767" s="102" t="s">
        <v>675</v>
      </c>
      <c r="H767" s="102" t="s">
        <v>676</v>
      </c>
      <c r="I767" s="102" t="s">
        <v>402</v>
      </c>
      <c r="J767" s="102" t="s">
        <v>677</v>
      </c>
      <c r="K767" s="102" t="s">
        <v>678</v>
      </c>
      <c r="L767" s="102" t="s">
        <v>395</v>
      </c>
      <c r="M767" s="102" t="s">
        <v>396</v>
      </c>
      <c r="N767" s="105">
        <v>1</v>
      </c>
    </row>
    <row r="768" spans="7:14" x14ac:dyDescent="0.35">
      <c r="G768" s="102" t="s">
        <v>675</v>
      </c>
      <c r="H768" s="102" t="s">
        <v>676</v>
      </c>
      <c r="I768" s="102" t="s">
        <v>403</v>
      </c>
      <c r="J768" s="102" t="s">
        <v>677</v>
      </c>
      <c r="K768" s="102" t="s">
        <v>678</v>
      </c>
      <c r="L768" s="102" t="s">
        <v>395</v>
      </c>
      <c r="M768" s="102" t="s">
        <v>396</v>
      </c>
      <c r="N768" s="105">
        <v>1</v>
      </c>
    </row>
    <row r="769" spans="7:14" x14ac:dyDescent="0.35">
      <c r="G769" s="102" t="s">
        <v>675</v>
      </c>
      <c r="H769" s="102" t="s">
        <v>676</v>
      </c>
      <c r="I769" s="102" t="s">
        <v>405</v>
      </c>
      <c r="J769" s="102" t="s">
        <v>677</v>
      </c>
      <c r="K769" s="102" t="s">
        <v>678</v>
      </c>
      <c r="L769" s="102" t="s">
        <v>395</v>
      </c>
      <c r="M769" s="102" t="s">
        <v>396</v>
      </c>
      <c r="N769" s="105">
        <v>1</v>
      </c>
    </row>
    <row r="770" spans="7:14" x14ac:dyDescent="0.35">
      <c r="G770" s="102" t="s">
        <v>675</v>
      </c>
      <c r="H770" s="102" t="s">
        <v>676</v>
      </c>
      <c r="I770" s="102" t="s">
        <v>407</v>
      </c>
      <c r="J770" s="102" t="s">
        <v>677</v>
      </c>
      <c r="K770" s="102" t="s">
        <v>678</v>
      </c>
      <c r="L770" s="102" t="s">
        <v>395</v>
      </c>
      <c r="M770" s="102" t="s">
        <v>396</v>
      </c>
      <c r="N770" s="105">
        <v>1</v>
      </c>
    </row>
    <row r="771" spans="7:14" x14ac:dyDescent="0.35">
      <c r="G771" s="102" t="s">
        <v>675</v>
      </c>
      <c r="H771" s="102" t="s">
        <v>676</v>
      </c>
      <c r="I771" s="102" t="s">
        <v>409</v>
      </c>
      <c r="J771" s="102" t="s">
        <v>677</v>
      </c>
      <c r="K771" s="102" t="s">
        <v>678</v>
      </c>
      <c r="L771" s="102" t="s">
        <v>395</v>
      </c>
      <c r="M771" s="102" t="s">
        <v>396</v>
      </c>
      <c r="N771" s="105">
        <v>1</v>
      </c>
    </row>
    <row r="772" spans="7:14" x14ac:dyDescent="0.35">
      <c r="G772" s="102" t="s">
        <v>675</v>
      </c>
      <c r="H772" s="102" t="s">
        <v>676</v>
      </c>
      <c r="I772" s="102" t="s">
        <v>411</v>
      </c>
      <c r="J772" s="102" t="s">
        <v>677</v>
      </c>
      <c r="K772" s="102" t="s">
        <v>678</v>
      </c>
      <c r="L772" s="102" t="s">
        <v>395</v>
      </c>
      <c r="M772" s="102" t="s">
        <v>396</v>
      </c>
      <c r="N772" s="105">
        <v>1</v>
      </c>
    </row>
    <row r="773" spans="7:14" x14ac:dyDescent="0.35">
      <c r="G773" s="102" t="s">
        <v>675</v>
      </c>
      <c r="H773" s="102" t="s">
        <v>676</v>
      </c>
      <c r="I773" s="102" t="s">
        <v>413</v>
      </c>
      <c r="J773" s="102" t="s">
        <v>677</v>
      </c>
      <c r="K773" s="102" t="s">
        <v>678</v>
      </c>
      <c r="L773" s="102" t="s">
        <v>395</v>
      </c>
      <c r="M773" s="102" t="s">
        <v>396</v>
      </c>
      <c r="N773" s="105">
        <v>1</v>
      </c>
    </row>
    <row r="774" spans="7:14" x14ac:dyDescent="0.35">
      <c r="G774" s="102" t="s">
        <v>675</v>
      </c>
      <c r="H774" s="102" t="s">
        <v>676</v>
      </c>
      <c r="I774" s="102" t="s">
        <v>415</v>
      </c>
      <c r="J774" s="102" t="s">
        <v>677</v>
      </c>
      <c r="K774" s="102" t="s">
        <v>678</v>
      </c>
      <c r="L774" s="102" t="s">
        <v>395</v>
      </c>
      <c r="M774" s="102" t="s">
        <v>396</v>
      </c>
      <c r="N774" s="105">
        <v>1</v>
      </c>
    </row>
    <row r="775" spans="7:14" x14ac:dyDescent="0.35">
      <c r="G775" s="102" t="s">
        <v>675</v>
      </c>
      <c r="H775" s="102" t="s">
        <v>676</v>
      </c>
      <c r="I775" s="102" t="s">
        <v>416</v>
      </c>
      <c r="J775" s="102" t="s">
        <v>677</v>
      </c>
      <c r="K775" s="102" t="s">
        <v>678</v>
      </c>
      <c r="L775" s="102" t="s">
        <v>395</v>
      </c>
      <c r="M775" s="102" t="s">
        <v>396</v>
      </c>
      <c r="N775" s="105">
        <v>1</v>
      </c>
    </row>
    <row r="776" spans="7:14" x14ac:dyDescent="0.35">
      <c r="G776" s="102" t="s">
        <v>675</v>
      </c>
      <c r="H776" s="102" t="s">
        <v>676</v>
      </c>
      <c r="I776" s="102" t="s">
        <v>418</v>
      </c>
      <c r="J776" s="102" t="s">
        <v>677</v>
      </c>
      <c r="K776" s="102" t="s">
        <v>678</v>
      </c>
      <c r="L776" s="102" t="s">
        <v>395</v>
      </c>
      <c r="M776" s="102" t="s">
        <v>396</v>
      </c>
      <c r="N776" s="105">
        <v>1</v>
      </c>
    </row>
    <row r="777" spans="7:14" x14ac:dyDescent="0.35">
      <c r="G777" s="102" t="s">
        <v>675</v>
      </c>
      <c r="H777" s="102" t="s">
        <v>676</v>
      </c>
      <c r="I777" s="102" t="s">
        <v>420</v>
      </c>
      <c r="J777" s="102" t="s">
        <v>677</v>
      </c>
      <c r="K777" s="102" t="s">
        <v>678</v>
      </c>
      <c r="L777" s="102" t="s">
        <v>395</v>
      </c>
      <c r="M777" s="102" t="s">
        <v>396</v>
      </c>
      <c r="N777" s="105">
        <v>1</v>
      </c>
    </row>
    <row r="778" spans="7:14" x14ac:dyDescent="0.35">
      <c r="G778" s="102" t="s">
        <v>675</v>
      </c>
      <c r="H778" s="102" t="s">
        <v>676</v>
      </c>
      <c r="I778" s="102" t="s">
        <v>422</v>
      </c>
      <c r="J778" s="102" t="s">
        <v>677</v>
      </c>
      <c r="K778" s="102" t="s">
        <v>678</v>
      </c>
      <c r="L778" s="102" t="s">
        <v>395</v>
      </c>
      <c r="M778" s="102" t="s">
        <v>396</v>
      </c>
      <c r="N778" s="105">
        <v>1</v>
      </c>
    </row>
    <row r="779" spans="7:14" x14ac:dyDescent="0.35">
      <c r="G779" s="102" t="s">
        <v>675</v>
      </c>
      <c r="H779" s="102" t="s">
        <v>676</v>
      </c>
      <c r="I779" s="102" t="s">
        <v>424</v>
      </c>
      <c r="J779" s="102" t="s">
        <v>677</v>
      </c>
      <c r="K779" s="102" t="s">
        <v>678</v>
      </c>
      <c r="L779" s="102" t="s">
        <v>395</v>
      </c>
      <c r="M779" s="102" t="s">
        <v>396</v>
      </c>
      <c r="N779" s="106">
        <v>0</v>
      </c>
    </row>
    <row r="780" spans="7:14" x14ac:dyDescent="0.35">
      <c r="G780" s="102" t="s">
        <v>675</v>
      </c>
      <c r="H780" s="102" t="s">
        <v>676</v>
      </c>
      <c r="I780" s="102" t="s">
        <v>426</v>
      </c>
      <c r="J780" s="102" t="s">
        <v>677</v>
      </c>
      <c r="K780" s="102" t="s">
        <v>678</v>
      </c>
      <c r="L780" s="102" t="s">
        <v>395</v>
      </c>
      <c r="M780" s="102" t="s">
        <v>396</v>
      </c>
      <c r="N780" s="105">
        <v>1</v>
      </c>
    </row>
    <row r="781" spans="7:14" x14ac:dyDescent="0.35">
      <c r="G781" s="102" t="s">
        <v>675</v>
      </c>
      <c r="H781" s="102" t="s">
        <v>676</v>
      </c>
      <c r="I781" s="102" t="s">
        <v>428</v>
      </c>
      <c r="J781" s="102" t="s">
        <v>677</v>
      </c>
      <c r="K781" s="102" t="s">
        <v>678</v>
      </c>
      <c r="L781" s="102" t="s">
        <v>395</v>
      </c>
      <c r="M781" s="102" t="s">
        <v>396</v>
      </c>
      <c r="N781" s="105">
        <v>1</v>
      </c>
    </row>
    <row r="782" spans="7:14" x14ac:dyDescent="0.35">
      <c r="G782" s="102" t="s">
        <v>675</v>
      </c>
      <c r="H782" s="102" t="s">
        <v>676</v>
      </c>
      <c r="I782" s="102" t="s">
        <v>430</v>
      </c>
      <c r="J782" s="102" t="s">
        <v>677</v>
      </c>
      <c r="K782" s="102" t="s">
        <v>678</v>
      </c>
      <c r="L782" s="102" t="s">
        <v>395</v>
      </c>
      <c r="M782" s="102" t="s">
        <v>396</v>
      </c>
      <c r="N782" s="105">
        <v>1</v>
      </c>
    </row>
    <row r="783" spans="7:14" x14ac:dyDescent="0.35">
      <c r="G783" s="102" t="s">
        <v>675</v>
      </c>
      <c r="H783" s="102" t="s">
        <v>676</v>
      </c>
      <c r="I783" s="102" t="s">
        <v>432</v>
      </c>
      <c r="J783" s="102" t="s">
        <v>677</v>
      </c>
      <c r="K783" s="102" t="s">
        <v>678</v>
      </c>
      <c r="L783" s="102" t="s">
        <v>395</v>
      </c>
      <c r="M783" s="102" t="s">
        <v>396</v>
      </c>
      <c r="N783" s="105">
        <v>1</v>
      </c>
    </row>
    <row r="784" spans="7:14" x14ac:dyDescent="0.35">
      <c r="G784" s="102" t="s">
        <v>675</v>
      </c>
      <c r="H784" s="102" t="s">
        <v>676</v>
      </c>
      <c r="I784" s="102" t="s">
        <v>434</v>
      </c>
      <c r="J784" s="102" t="s">
        <v>677</v>
      </c>
      <c r="K784" s="102" t="s">
        <v>678</v>
      </c>
      <c r="L784" s="102" t="s">
        <v>395</v>
      </c>
      <c r="M784" s="102" t="s">
        <v>396</v>
      </c>
      <c r="N784" s="105">
        <v>1</v>
      </c>
    </row>
    <row r="785" spans="7:14" x14ac:dyDescent="0.35">
      <c r="G785" s="102" t="s">
        <v>675</v>
      </c>
      <c r="H785" s="102" t="s">
        <v>676</v>
      </c>
      <c r="I785" s="102" t="s">
        <v>436</v>
      </c>
      <c r="J785" s="102" t="s">
        <v>677</v>
      </c>
      <c r="K785" s="102" t="s">
        <v>678</v>
      </c>
      <c r="L785" s="102" t="s">
        <v>395</v>
      </c>
      <c r="M785" s="102" t="s">
        <v>396</v>
      </c>
      <c r="N785" s="105">
        <v>1</v>
      </c>
    </row>
    <row r="786" spans="7:14" x14ac:dyDescent="0.35">
      <c r="G786" s="102" t="s">
        <v>675</v>
      </c>
      <c r="H786" s="102" t="s">
        <v>676</v>
      </c>
      <c r="I786" s="102" t="s">
        <v>438</v>
      </c>
      <c r="J786" s="102" t="s">
        <v>677</v>
      </c>
      <c r="K786" s="102" t="s">
        <v>678</v>
      </c>
      <c r="L786" s="102" t="s">
        <v>395</v>
      </c>
      <c r="M786" s="102" t="s">
        <v>396</v>
      </c>
      <c r="N786" s="105">
        <v>1</v>
      </c>
    </row>
    <row r="787" spans="7:14" x14ac:dyDescent="0.35">
      <c r="G787" s="102" t="s">
        <v>675</v>
      </c>
      <c r="H787" s="102" t="s">
        <v>676</v>
      </c>
      <c r="I787" s="102" t="s">
        <v>440</v>
      </c>
      <c r="J787" s="102" t="s">
        <v>677</v>
      </c>
      <c r="K787" s="102" t="s">
        <v>678</v>
      </c>
      <c r="L787" s="102" t="s">
        <v>395</v>
      </c>
      <c r="M787" s="102" t="s">
        <v>396</v>
      </c>
      <c r="N787" s="105">
        <v>1</v>
      </c>
    </row>
    <row r="788" spans="7:14" x14ac:dyDescent="0.35">
      <c r="G788" s="102" t="s">
        <v>675</v>
      </c>
      <c r="H788" s="102" t="s">
        <v>676</v>
      </c>
      <c r="I788" s="102" t="s">
        <v>442</v>
      </c>
      <c r="J788" s="102" t="s">
        <v>677</v>
      </c>
      <c r="K788" s="102" t="s">
        <v>678</v>
      </c>
      <c r="L788" s="102" t="s">
        <v>395</v>
      </c>
      <c r="M788" s="102" t="s">
        <v>396</v>
      </c>
      <c r="N788" s="105">
        <v>1</v>
      </c>
    </row>
    <row r="789" spans="7:14" x14ac:dyDescent="0.35">
      <c r="G789" s="102" t="s">
        <v>675</v>
      </c>
      <c r="H789" s="102" t="s">
        <v>676</v>
      </c>
      <c r="I789" s="102" t="s">
        <v>443</v>
      </c>
      <c r="J789" s="102" t="s">
        <v>677</v>
      </c>
      <c r="K789" s="102" t="s">
        <v>678</v>
      </c>
      <c r="L789" s="102" t="s">
        <v>395</v>
      </c>
      <c r="M789" s="102" t="s">
        <v>396</v>
      </c>
      <c r="N789" s="105">
        <v>1</v>
      </c>
    </row>
    <row r="790" spans="7:14" x14ac:dyDescent="0.35">
      <c r="G790" s="102" t="s">
        <v>675</v>
      </c>
      <c r="H790" s="102" t="s">
        <v>676</v>
      </c>
      <c r="I790" s="102" t="s">
        <v>445</v>
      </c>
      <c r="J790" s="102" t="s">
        <v>677</v>
      </c>
      <c r="K790" s="102" t="s">
        <v>678</v>
      </c>
      <c r="L790" s="102" t="s">
        <v>395</v>
      </c>
      <c r="M790" s="102" t="s">
        <v>396</v>
      </c>
      <c r="N790" s="105">
        <v>1</v>
      </c>
    </row>
    <row r="791" spans="7:14" x14ac:dyDescent="0.35">
      <c r="G791" s="102" t="s">
        <v>675</v>
      </c>
      <c r="H791" s="102" t="s">
        <v>676</v>
      </c>
      <c r="I791" s="102" t="s">
        <v>447</v>
      </c>
      <c r="J791" s="102" t="s">
        <v>677</v>
      </c>
      <c r="K791" s="102" t="s">
        <v>678</v>
      </c>
      <c r="L791" s="102" t="s">
        <v>395</v>
      </c>
      <c r="M791" s="102" t="s">
        <v>396</v>
      </c>
      <c r="N791" s="105">
        <v>1</v>
      </c>
    </row>
    <row r="792" spans="7:14" x14ac:dyDescent="0.35">
      <c r="G792" s="102" t="s">
        <v>675</v>
      </c>
      <c r="H792" s="102" t="s">
        <v>676</v>
      </c>
      <c r="I792" s="102" t="s">
        <v>449</v>
      </c>
      <c r="J792" s="102" t="s">
        <v>677</v>
      </c>
      <c r="K792" s="102" t="s">
        <v>678</v>
      </c>
      <c r="L792" s="102" t="s">
        <v>395</v>
      </c>
      <c r="M792" s="102" t="s">
        <v>396</v>
      </c>
      <c r="N792" s="106">
        <v>0</v>
      </c>
    </row>
    <row r="793" spans="7:14" x14ac:dyDescent="0.35">
      <c r="G793" s="102" t="s">
        <v>675</v>
      </c>
      <c r="H793" s="102" t="s">
        <v>676</v>
      </c>
      <c r="I793" s="102" t="s">
        <v>453</v>
      </c>
      <c r="J793" s="102" t="s">
        <v>677</v>
      </c>
      <c r="K793" s="102" t="s">
        <v>678</v>
      </c>
      <c r="L793" s="102" t="s">
        <v>395</v>
      </c>
      <c r="M793" s="102" t="s">
        <v>396</v>
      </c>
      <c r="N793" s="105">
        <v>1</v>
      </c>
    </row>
    <row r="794" spans="7:14" x14ac:dyDescent="0.35">
      <c r="G794" s="102" t="s">
        <v>675</v>
      </c>
      <c r="H794" s="102" t="s">
        <v>676</v>
      </c>
      <c r="I794" s="102" t="s">
        <v>489</v>
      </c>
      <c r="J794" s="102" t="s">
        <v>677</v>
      </c>
      <c r="K794" s="102" t="s">
        <v>678</v>
      </c>
      <c r="L794" s="102" t="s">
        <v>395</v>
      </c>
      <c r="M794" s="102" t="s">
        <v>396</v>
      </c>
      <c r="N794" s="105">
        <v>1</v>
      </c>
    </row>
    <row r="795" spans="7:14" x14ac:dyDescent="0.35">
      <c r="G795" s="102" t="s">
        <v>675</v>
      </c>
      <c r="H795" s="102" t="s">
        <v>676</v>
      </c>
      <c r="I795" s="102" t="s">
        <v>491</v>
      </c>
      <c r="J795" s="102" t="s">
        <v>677</v>
      </c>
      <c r="K795" s="102" t="s">
        <v>678</v>
      </c>
      <c r="L795" s="102" t="s">
        <v>395</v>
      </c>
      <c r="M795" s="102" t="s">
        <v>396</v>
      </c>
      <c r="N795" s="105">
        <v>1</v>
      </c>
    </row>
    <row r="796" spans="7:14" x14ac:dyDescent="0.35">
      <c r="G796" s="102" t="s">
        <v>675</v>
      </c>
      <c r="H796" s="102" t="s">
        <v>676</v>
      </c>
      <c r="I796" s="102" t="s">
        <v>493</v>
      </c>
      <c r="J796" s="102" t="s">
        <v>677</v>
      </c>
      <c r="K796" s="102" t="s">
        <v>678</v>
      </c>
      <c r="L796" s="102" t="s">
        <v>395</v>
      </c>
      <c r="M796" s="102" t="s">
        <v>396</v>
      </c>
      <c r="N796" s="105">
        <v>1</v>
      </c>
    </row>
    <row r="797" spans="7:14" x14ac:dyDescent="0.35">
      <c r="G797" s="102" t="s">
        <v>675</v>
      </c>
      <c r="H797" s="102" t="s">
        <v>676</v>
      </c>
      <c r="I797" s="102" t="s">
        <v>495</v>
      </c>
      <c r="J797" s="102" t="s">
        <v>677</v>
      </c>
      <c r="K797" s="102" t="s">
        <v>678</v>
      </c>
      <c r="L797" s="102" t="s">
        <v>395</v>
      </c>
      <c r="M797" s="102" t="s">
        <v>396</v>
      </c>
      <c r="N797" s="105">
        <v>1</v>
      </c>
    </row>
    <row r="798" spans="7:14" x14ac:dyDescent="0.35">
      <c r="G798" s="102" t="s">
        <v>675</v>
      </c>
      <c r="H798" s="102" t="s">
        <v>676</v>
      </c>
      <c r="I798" s="102" t="s">
        <v>497</v>
      </c>
      <c r="J798" s="102" t="s">
        <v>677</v>
      </c>
      <c r="K798" s="102" t="s">
        <v>678</v>
      </c>
      <c r="L798" s="102" t="s">
        <v>395</v>
      </c>
      <c r="M798" s="102" t="s">
        <v>396</v>
      </c>
      <c r="N798" s="105">
        <v>1</v>
      </c>
    </row>
    <row r="799" spans="7:14" x14ac:dyDescent="0.35">
      <c r="G799" s="102" t="s">
        <v>675</v>
      </c>
      <c r="H799" s="102" t="s">
        <v>676</v>
      </c>
      <c r="I799" s="102" t="s">
        <v>499</v>
      </c>
      <c r="J799" s="102" t="s">
        <v>677</v>
      </c>
      <c r="K799" s="102" t="s">
        <v>678</v>
      </c>
      <c r="L799" s="102" t="s">
        <v>395</v>
      </c>
      <c r="M799" s="102" t="s">
        <v>396</v>
      </c>
      <c r="N799" s="105">
        <v>1</v>
      </c>
    </row>
    <row r="800" spans="7:14" x14ac:dyDescent="0.35">
      <c r="G800" s="102" t="s">
        <v>675</v>
      </c>
      <c r="H800" s="102" t="s">
        <v>676</v>
      </c>
      <c r="I800" s="102" t="s">
        <v>501</v>
      </c>
      <c r="J800" s="102" t="s">
        <v>677</v>
      </c>
      <c r="K800" s="102" t="s">
        <v>678</v>
      </c>
      <c r="L800" s="102" t="s">
        <v>395</v>
      </c>
      <c r="M800" s="102" t="s">
        <v>396</v>
      </c>
      <c r="N800" s="105">
        <v>1</v>
      </c>
    </row>
    <row r="801" spans="7:14" x14ac:dyDescent="0.35">
      <c r="G801" s="102" t="s">
        <v>675</v>
      </c>
      <c r="H801" s="102" t="s">
        <v>676</v>
      </c>
      <c r="I801" s="102" t="s">
        <v>503</v>
      </c>
      <c r="J801" s="102" t="s">
        <v>677</v>
      </c>
      <c r="K801" s="102" t="s">
        <v>678</v>
      </c>
      <c r="L801" s="102" t="s">
        <v>395</v>
      </c>
      <c r="M801" s="102" t="s">
        <v>396</v>
      </c>
      <c r="N801" s="105">
        <v>1</v>
      </c>
    </row>
    <row r="802" spans="7:14" x14ac:dyDescent="0.35">
      <c r="G802" s="102" t="s">
        <v>675</v>
      </c>
      <c r="H802" s="102" t="s">
        <v>676</v>
      </c>
      <c r="I802" s="102" t="s">
        <v>505</v>
      </c>
      <c r="J802" s="102" t="s">
        <v>677</v>
      </c>
      <c r="K802" s="102" t="s">
        <v>678</v>
      </c>
      <c r="L802" s="102" t="s">
        <v>395</v>
      </c>
      <c r="M802" s="102" t="s">
        <v>396</v>
      </c>
      <c r="N802" s="105">
        <v>1</v>
      </c>
    </row>
    <row r="803" spans="7:14" x14ac:dyDescent="0.35">
      <c r="G803" s="102" t="s">
        <v>675</v>
      </c>
      <c r="H803" s="102" t="s">
        <v>676</v>
      </c>
      <c r="I803" s="102" t="s">
        <v>507</v>
      </c>
      <c r="J803" s="102" t="s">
        <v>677</v>
      </c>
      <c r="K803" s="102" t="s">
        <v>678</v>
      </c>
      <c r="L803" s="102" t="s">
        <v>395</v>
      </c>
      <c r="M803" s="102" t="s">
        <v>396</v>
      </c>
      <c r="N803" s="105">
        <v>1</v>
      </c>
    </row>
    <row r="804" spans="7:14" x14ac:dyDescent="0.35">
      <c r="G804" s="102" t="s">
        <v>675</v>
      </c>
      <c r="H804" s="102" t="s">
        <v>676</v>
      </c>
      <c r="I804" s="102" t="s">
        <v>509</v>
      </c>
      <c r="J804" s="102" t="s">
        <v>677</v>
      </c>
      <c r="K804" s="102" t="s">
        <v>678</v>
      </c>
      <c r="L804" s="102" t="s">
        <v>395</v>
      </c>
      <c r="M804" s="102" t="s">
        <v>396</v>
      </c>
      <c r="N804" s="105">
        <v>1</v>
      </c>
    </row>
    <row r="805" spans="7:14" x14ac:dyDescent="0.35">
      <c r="G805" s="102" t="s">
        <v>675</v>
      </c>
      <c r="H805" s="102" t="s">
        <v>676</v>
      </c>
      <c r="I805" s="102" t="s">
        <v>511</v>
      </c>
      <c r="J805" s="102" t="s">
        <v>677</v>
      </c>
      <c r="K805" s="102" t="s">
        <v>678</v>
      </c>
      <c r="L805" s="102" t="s">
        <v>395</v>
      </c>
      <c r="M805" s="102" t="s">
        <v>396</v>
      </c>
      <c r="N805" s="106">
        <v>0</v>
      </c>
    </row>
    <row r="806" spans="7:14" x14ac:dyDescent="0.35">
      <c r="G806" s="102" t="s">
        <v>675</v>
      </c>
      <c r="H806" s="102" t="s">
        <v>676</v>
      </c>
      <c r="I806" s="102" t="s">
        <v>513</v>
      </c>
      <c r="J806" s="102" t="s">
        <v>677</v>
      </c>
      <c r="K806" s="102" t="s">
        <v>678</v>
      </c>
      <c r="L806" s="102" t="s">
        <v>395</v>
      </c>
      <c r="M806" s="102" t="s">
        <v>396</v>
      </c>
      <c r="N806" s="105">
        <v>1</v>
      </c>
    </row>
    <row r="807" spans="7:14" x14ac:dyDescent="0.35">
      <c r="G807" s="102" t="s">
        <v>675</v>
      </c>
      <c r="H807" s="102" t="s">
        <v>676</v>
      </c>
      <c r="I807" s="102" t="s">
        <v>515</v>
      </c>
      <c r="J807" s="102" t="s">
        <v>677</v>
      </c>
      <c r="K807" s="102" t="s">
        <v>678</v>
      </c>
      <c r="L807" s="102" t="s">
        <v>395</v>
      </c>
      <c r="M807" s="102" t="s">
        <v>396</v>
      </c>
      <c r="N807" s="105">
        <v>1</v>
      </c>
    </row>
    <row r="808" spans="7:14" x14ac:dyDescent="0.35">
      <c r="G808" s="102" t="s">
        <v>675</v>
      </c>
      <c r="H808" s="102" t="s">
        <v>676</v>
      </c>
      <c r="I808" s="102" t="s">
        <v>517</v>
      </c>
      <c r="J808" s="102" t="s">
        <v>677</v>
      </c>
      <c r="K808" s="102" t="s">
        <v>678</v>
      </c>
      <c r="L808" s="102" t="s">
        <v>395</v>
      </c>
      <c r="M808" s="102" t="s">
        <v>396</v>
      </c>
      <c r="N808" s="105">
        <v>1</v>
      </c>
    </row>
    <row r="809" spans="7:14" x14ac:dyDescent="0.35">
      <c r="G809" s="102" t="s">
        <v>675</v>
      </c>
      <c r="H809" s="102" t="s">
        <v>676</v>
      </c>
      <c r="I809" s="102" t="s">
        <v>519</v>
      </c>
      <c r="J809" s="102" t="s">
        <v>677</v>
      </c>
      <c r="K809" s="102" t="s">
        <v>678</v>
      </c>
      <c r="L809" s="102" t="s">
        <v>395</v>
      </c>
      <c r="M809" s="102" t="s">
        <v>396</v>
      </c>
      <c r="N809" s="105">
        <v>1</v>
      </c>
    </row>
    <row r="810" spans="7:14" x14ac:dyDescent="0.35">
      <c r="G810" s="102" t="s">
        <v>675</v>
      </c>
      <c r="H810" s="102" t="s">
        <v>676</v>
      </c>
      <c r="I810" s="102" t="s">
        <v>521</v>
      </c>
      <c r="J810" s="102" t="s">
        <v>677</v>
      </c>
      <c r="K810" s="102" t="s">
        <v>678</v>
      </c>
      <c r="L810" s="102" t="s">
        <v>395</v>
      </c>
      <c r="M810" s="102" t="s">
        <v>396</v>
      </c>
      <c r="N810" s="105">
        <v>1</v>
      </c>
    </row>
    <row r="811" spans="7:14" x14ac:dyDescent="0.35">
      <c r="G811" s="102" t="s">
        <v>675</v>
      </c>
      <c r="H811" s="102" t="s">
        <v>676</v>
      </c>
      <c r="I811" s="102" t="s">
        <v>523</v>
      </c>
      <c r="J811" s="102" t="s">
        <v>677</v>
      </c>
      <c r="K811" s="102" t="s">
        <v>678</v>
      </c>
      <c r="L811" s="102" t="s">
        <v>395</v>
      </c>
      <c r="M811" s="102" t="s">
        <v>396</v>
      </c>
      <c r="N811" s="105">
        <v>1</v>
      </c>
    </row>
    <row r="812" spans="7:14" x14ac:dyDescent="0.35">
      <c r="G812" s="102" t="s">
        <v>675</v>
      </c>
      <c r="H812" s="102" t="s">
        <v>676</v>
      </c>
      <c r="I812" s="102" t="s">
        <v>525</v>
      </c>
      <c r="J812" s="102" t="s">
        <v>677</v>
      </c>
      <c r="K812" s="102" t="s">
        <v>678</v>
      </c>
      <c r="L812" s="102" t="s">
        <v>395</v>
      </c>
      <c r="M812" s="102" t="s">
        <v>396</v>
      </c>
      <c r="N812" s="105">
        <v>1</v>
      </c>
    </row>
    <row r="813" spans="7:14" x14ac:dyDescent="0.35">
      <c r="G813" s="102" t="s">
        <v>675</v>
      </c>
      <c r="H813" s="102" t="s">
        <v>676</v>
      </c>
      <c r="I813" s="102" t="s">
        <v>666</v>
      </c>
      <c r="J813" s="102" t="s">
        <v>679</v>
      </c>
      <c r="K813" s="102" t="s">
        <v>680</v>
      </c>
      <c r="L813" s="102" t="s">
        <v>395</v>
      </c>
      <c r="M813" s="102" t="s">
        <v>396</v>
      </c>
      <c r="N813" s="106">
        <v>0</v>
      </c>
    </row>
    <row r="814" spans="7:14" x14ac:dyDescent="0.35">
      <c r="G814" s="102" t="s">
        <v>675</v>
      </c>
      <c r="H814" s="102" t="s">
        <v>676</v>
      </c>
      <c r="I814" s="102" t="s">
        <v>527</v>
      </c>
      <c r="J814" s="102" t="s">
        <v>679</v>
      </c>
      <c r="K814" s="102" t="s">
        <v>680</v>
      </c>
      <c r="L814" s="102" t="s">
        <v>395</v>
      </c>
      <c r="M814" s="102" t="s">
        <v>396</v>
      </c>
      <c r="N814" s="105">
        <v>1</v>
      </c>
    </row>
    <row r="815" spans="7:14" x14ac:dyDescent="0.35">
      <c r="G815" s="102" t="s">
        <v>675</v>
      </c>
      <c r="H815" s="102" t="s">
        <v>676</v>
      </c>
      <c r="I815" s="102" t="s">
        <v>529</v>
      </c>
      <c r="J815" s="102" t="s">
        <v>679</v>
      </c>
      <c r="K815" s="102" t="s">
        <v>680</v>
      </c>
      <c r="L815" s="102" t="s">
        <v>395</v>
      </c>
      <c r="M815" s="102" t="s">
        <v>396</v>
      </c>
      <c r="N815" s="105">
        <v>1</v>
      </c>
    </row>
    <row r="816" spans="7:14" x14ac:dyDescent="0.35">
      <c r="G816" s="102" t="s">
        <v>675</v>
      </c>
      <c r="H816" s="102" t="s">
        <v>676</v>
      </c>
      <c r="I816" s="102" t="s">
        <v>531</v>
      </c>
      <c r="J816" s="102" t="s">
        <v>679</v>
      </c>
      <c r="K816" s="102" t="s">
        <v>680</v>
      </c>
      <c r="L816" s="102" t="s">
        <v>395</v>
      </c>
      <c r="M816" s="102" t="s">
        <v>396</v>
      </c>
      <c r="N816" s="105">
        <v>1</v>
      </c>
    </row>
    <row r="817" spans="7:14" x14ac:dyDescent="0.35">
      <c r="G817" s="102" t="s">
        <v>675</v>
      </c>
      <c r="H817" s="102" t="s">
        <v>676</v>
      </c>
      <c r="I817" s="102" t="s">
        <v>533</v>
      </c>
      <c r="J817" s="102" t="s">
        <v>679</v>
      </c>
      <c r="K817" s="102" t="s">
        <v>680</v>
      </c>
      <c r="L817" s="102" t="s">
        <v>395</v>
      </c>
      <c r="M817" s="102" t="s">
        <v>396</v>
      </c>
      <c r="N817" s="105">
        <v>1</v>
      </c>
    </row>
    <row r="818" spans="7:14" x14ac:dyDescent="0.35">
      <c r="G818" s="102" t="s">
        <v>675</v>
      </c>
      <c r="H818" s="102" t="s">
        <v>676</v>
      </c>
      <c r="I818" s="102" t="s">
        <v>535</v>
      </c>
      <c r="J818" s="102" t="s">
        <v>679</v>
      </c>
      <c r="K818" s="102" t="s">
        <v>680</v>
      </c>
      <c r="L818" s="102" t="s">
        <v>395</v>
      </c>
      <c r="M818" s="102" t="s">
        <v>396</v>
      </c>
      <c r="N818" s="105">
        <v>1</v>
      </c>
    </row>
    <row r="819" spans="7:14" x14ac:dyDescent="0.35">
      <c r="G819" s="102" t="s">
        <v>675</v>
      </c>
      <c r="H819" s="102" t="s">
        <v>676</v>
      </c>
      <c r="I819" s="102" t="s">
        <v>635</v>
      </c>
      <c r="J819" s="102" t="s">
        <v>679</v>
      </c>
      <c r="K819" s="102" t="s">
        <v>680</v>
      </c>
      <c r="L819" s="102" t="s">
        <v>395</v>
      </c>
      <c r="M819" s="102" t="s">
        <v>396</v>
      </c>
      <c r="N819" s="106">
        <v>0</v>
      </c>
    </row>
    <row r="820" spans="7:14" x14ac:dyDescent="0.35">
      <c r="G820" s="102" t="s">
        <v>675</v>
      </c>
      <c r="H820" s="102" t="s">
        <v>676</v>
      </c>
      <c r="I820" s="102" t="s">
        <v>537</v>
      </c>
      <c r="J820" s="102" t="s">
        <v>679</v>
      </c>
      <c r="K820" s="102" t="s">
        <v>680</v>
      </c>
      <c r="L820" s="102" t="s">
        <v>395</v>
      </c>
      <c r="M820" s="102" t="s">
        <v>396</v>
      </c>
      <c r="N820" s="105">
        <v>1</v>
      </c>
    </row>
    <row r="821" spans="7:14" x14ac:dyDescent="0.35">
      <c r="G821" s="102" t="s">
        <v>675</v>
      </c>
      <c r="H821" s="102" t="s">
        <v>676</v>
      </c>
      <c r="I821" s="102" t="s">
        <v>539</v>
      </c>
      <c r="J821" s="102" t="s">
        <v>679</v>
      </c>
      <c r="K821" s="102" t="s">
        <v>680</v>
      </c>
      <c r="L821" s="102" t="s">
        <v>395</v>
      </c>
      <c r="M821" s="102" t="s">
        <v>396</v>
      </c>
      <c r="N821" s="105">
        <v>1</v>
      </c>
    </row>
    <row r="822" spans="7:14" x14ac:dyDescent="0.35">
      <c r="G822" s="102" t="s">
        <v>675</v>
      </c>
      <c r="H822" s="102" t="s">
        <v>676</v>
      </c>
      <c r="I822" s="102" t="s">
        <v>541</v>
      </c>
      <c r="J822" s="102" t="s">
        <v>679</v>
      </c>
      <c r="K822" s="102" t="s">
        <v>680</v>
      </c>
      <c r="L822" s="102" t="s">
        <v>395</v>
      </c>
      <c r="M822" s="102" t="s">
        <v>396</v>
      </c>
      <c r="N822" s="105">
        <v>1</v>
      </c>
    </row>
    <row r="823" spans="7:14" x14ac:dyDescent="0.35">
      <c r="G823" s="102" t="s">
        <v>675</v>
      </c>
      <c r="H823" s="102" t="s">
        <v>676</v>
      </c>
      <c r="I823" s="102" t="s">
        <v>543</v>
      </c>
      <c r="J823" s="102" t="s">
        <v>679</v>
      </c>
      <c r="K823" s="102" t="s">
        <v>680</v>
      </c>
      <c r="L823" s="102" t="s">
        <v>395</v>
      </c>
      <c r="M823" s="102" t="s">
        <v>396</v>
      </c>
      <c r="N823" s="105">
        <v>1</v>
      </c>
    </row>
    <row r="824" spans="7:14" x14ac:dyDescent="0.35">
      <c r="G824" s="102" t="s">
        <v>675</v>
      </c>
      <c r="H824" s="102" t="s">
        <v>676</v>
      </c>
      <c r="I824" s="102" t="s">
        <v>545</v>
      </c>
      <c r="J824" s="102" t="s">
        <v>679</v>
      </c>
      <c r="K824" s="102" t="s">
        <v>680</v>
      </c>
      <c r="L824" s="102" t="s">
        <v>395</v>
      </c>
      <c r="M824" s="102" t="s">
        <v>396</v>
      </c>
      <c r="N824" s="105">
        <v>1</v>
      </c>
    </row>
    <row r="825" spans="7:14" x14ac:dyDescent="0.35">
      <c r="G825" s="102" t="s">
        <v>675</v>
      </c>
      <c r="H825" s="102" t="s">
        <v>676</v>
      </c>
      <c r="I825" s="102" t="s">
        <v>547</v>
      </c>
      <c r="J825" s="102" t="s">
        <v>679</v>
      </c>
      <c r="K825" s="102" t="s">
        <v>680</v>
      </c>
      <c r="L825" s="102" t="s">
        <v>395</v>
      </c>
      <c r="M825" s="102" t="s">
        <v>396</v>
      </c>
      <c r="N825" s="105">
        <v>1</v>
      </c>
    </row>
    <row r="826" spans="7:14" x14ac:dyDescent="0.35">
      <c r="G826" s="102" t="s">
        <v>675</v>
      </c>
      <c r="H826" s="102" t="s">
        <v>676</v>
      </c>
      <c r="I826" s="102" t="s">
        <v>549</v>
      </c>
      <c r="J826" s="102" t="s">
        <v>679</v>
      </c>
      <c r="K826" s="102" t="s">
        <v>680</v>
      </c>
      <c r="L826" s="102" t="s">
        <v>395</v>
      </c>
      <c r="M826" s="102" t="s">
        <v>396</v>
      </c>
      <c r="N826" s="105">
        <v>1</v>
      </c>
    </row>
    <row r="827" spans="7:14" x14ac:dyDescent="0.35">
      <c r="G827" s="102" t="s">
        <v>675</v>
      </c>
      <c r="H827" s="102" t="s">
        <v>676</v>
      </c>
      <c r="I827" s="102" t="s">
        <v>551</v>
      </c>
      <c r="J827" s="102" t="s">
        <v>679</v>
      </c>
      <c r="K827" s="102" t="s">
        <v>680</v>
      </c>
      <c r="L827" s="102" t="s">
        <v>395</v>
      </c>
      <c r="M827" s="102" t="s">
        <v>396</v>
      </c>
      <c r="N827" s="105">
        <v>1</v>
      </c>
    </row>
    <row r="828" spans="7:14" x14ac:dyDescent="0.35">
      <c r="G828" s="102" t="s">
        <v>675</v>
      </c>
      <c r="H828" s="102" t="s">
        <v>676</v>
      </c>
      <c r="I828" s="102" t="s">
        <v>553</v>
      </c>
      <c r="J828" s="102" t="s">
        <v>679</v>
      </c>
      <c r="K828" s="102" t="s">
        <v>680</v>
      </c>
      <c r="L828" s="102" t="s">
        <v>395</v>
      </c>
      <c r="M828" s="102" t="s">
        <v>396</v>
      </c>
      <c r="N828" s="105">
        <v>1</v>
      </c>
    </row>
    <row r="829" spans="7:14" x14ac:dyDescent="0.35">
      <c r="G829" s="102" t="s">
        <v>675</v>
      </c>
      <c r="H829" s="102" t="s">
        <v>676</v>
      </c>
      <c r="I829" s="102" t="s">
        <v>555</v>
      </c>
      <c r="J829" s="102" t="s">
        <v>679</v>
      </c>
      <c r="K829" s="102" t="s">
        <v>680</v>
      </c>
      <c r="L829" s="102" t="s">
        <v>395</v>
      </c>
      <c r="M829" s="102" t="s">
        <v>396</v>
      </c>
      <c r="N829" s="105">
        <v>1</v>
      </c>
    </row>
    <row r="830" spans="7:14" x14ac:dyDescent="0.35">
      <c r="G830" s="102" t="s">
        <v>675</v>
      </c>
      <c r="H830" s="102" t="s">
        <v>676</v>
      </c>
      <c r="I830" s="102" t="s">
        <v>557</v>
      </c>
      <c r="J830" s="102" t="s">
        <v>679</v>
      </c>
      <c r="K830" s="102" t="s">
        <v>680</v>
      </c>
      <c r="L830" s="102" t="s">
        <v>395</v>
      </c>
      <c r="M830" s="102" t="s">
        <v>396</v>
      </c>
      <c r="N830" s="105">
        <v>1</v>
      </c>
    </row>
    <row r="831" spans="7:14" x14ac:dyDescent="0.35">
      <c r="G831" s="102" t="s">
        <v>675</v>
      </c>
      <c r="H831" s="102" t="s">
        <v>676</v>
      </c>
      <c r="I831" s="102" t="s">
        <v>559</v>
      </c>
      <c r="J831" s="102" t="s">
        <v>679</v>
      </c>
      <c r="K831" s="102" t="s">
        <v>680</v>
      </c>
      <c r="L831" s="102" t="s">
        <v>395</v>
      </c>
      <c r="M831" s="102" t="s">
        <v>396</v>
      </c>
      <c r="N831" s="106">
        <v>0</v>
      </c>
    </row>
    <row r="832" spans="7:14" x14ac:dyDescent="0.35">
      <c r="G832" s="102" t="s">
        <v>675</v>
      </c>
      <c r="H832" s="102" t="s">
        <v>676</v>
      </c>
      <c r="I832" s="102" t="s">
        <v>561</v>
      </c>
      <c r="J832" s="102" t="s">
        <v>679</v>
      </c>
      <c r="K832" s="102" t="s">
        <v>680</v>
      </c>
      <c r="L832" s="102" t="s">
        <v>395</v>
      </c>
      <c r="M832" s="102" t="s">
        <v>396</v>
      </c>
      <c r="N832" s="105">
        <v>1</v>
      </c>
    </row>
    <row r="833" spans="7:14" x14ac:dyDescent="0.35">
      <c r="G833" s="102" t="s">
        <v>675</v>
      </c>
      <c r="H833" s="102" t="s">
        <v>676</v>
      </c>
      <c r="I833" s="102" t="s">
        <v>562</v>
      </c>
      <c r="J833" s="102" t="s">
        <v>679</v>
      </c>
      <c r="K833" s="102" t="s">
        <v>680</v>
      </c>
      <c r="L833" s="102" t="s">
        <v>395</v>
      </c>
      <c r="M833" s="102" t="s">
        <v>396</v>
      </c>
      <c r="N833" s="105">
        <v>1</v>
      </c>
    </row>
    <row r="834" spans="7:14" x14ac:dyDescent="0.35">
      <c r="G834" s="102" t="s">
        <v>675</v>
      </c>
      <c r="H834" s="102" t="s">
        <v>676</v>
      </c>
      <c r="I834" s="102" t="s">
        <v>564</v>
      </c>
      <c r="J834" s="102" t="s">
        <v>679</v>
      </c>
      <c r="K834" s="102" t="s">
        <v>680</v>
      </c>
      <c r="L834" s="102" t="s">
        <v>395</v>
      </c>
      <c r="M834" s="102" t="s">
        <v>396</v>
      </c>
      <c r="N834" s="105">
        <v>1</v>
      </c>
    </row>
    <row r="835" spans="7:14" x14ac:dyDescent="0.35">
      <c r="G835" s="102" t="s">
        <v>675</v>
      </c>
      <c r="H835" s="102" t="s">
        <v>676</v>
      </c>
      <c r="I835" s="102" t="s">
        <v>566</v>
      </c>
      <c r="J835" s="102" t="s">
        <v>679</v>
      </c>
      <c r="K835" s="102" t="s">
        <v>680</v>
      </c>
      <c r="L835" s="102" t="s">
        <v>395</v>
      </c>
      <c r="M835" s="102" t="s">
        <v>396</v>
      </c>
      <c r="N835" s="105">
        <v>1</v>
      </c>
    </row>
    <row r="836" spans="7:14" x14ac:dyDescent="0.35">
      <c r="G836" s="102" t="s">
        <v>675</v>
      </c>
      <c r="H836" s="102" t="s">
        <v>676</v>
      </c>
      <c r="I836" s="102" t="s">
        <v>568</v>
      </c>
      <c r="J836" s="102" t="s">
        <v>679</v>
      </c>
      <c r="K836" s="102" t="s">
        <v>680</v>
      </c>
      <c r="L836" s="102" t="s">
        <v>395</v>
      </c>
      <c r="M836" s="102" t="s">
        <v>396</v>
      </c>
      <c r="N836" s="105">
        <v>1</v>
      </c>
    </row>
    <row r="837" spans="7:14" x14ac:dyDescent="0.35">
      <c r="G837" s="102" t="s">
        <v>675</v>
      </c>
      <c r="H837" s="102" t="s">
        <v>676</v>
      </c>
      <c r="I837" s="102" t="s">
        <v>570</v>
      </c>
      <c r="J837" s="102" t="s">
        <v>679</v>
      </c>
      <c r="K837" s="102" t="s">
        <v>680</v>
      </c>
      <c r="L837" s="102" t="s">
        <v>395</v>
      </c>
      <c r="M837" s="102" t="s">
        <v>396</v>
      </c>
      <c r="N837" s="105">
        <v>1</v>
      </c>
    </row>
    <row r="838" spans="7:14" x14ac:dyDescent="0.35">
      <c r="G838" s="102" t="s">
        <v>675</v>
      </c>
      <c r="H838" s="102" t="s">
        <v>676</v>
      </c>
      <c r="I838" s="102" t="s">
        <v>572</v>
      </c>
      <c r="J838" s="102" t="s">
        <v>679</v>
      </c>
      <c r="K838" s="102" t="s">
        <v>680</v>
      </c>
      <c r="L838" s="102" t="s">
        <v>395</v>
      </c>
      <c r="M838" s="102" t="s">
        <v>396</v>
      </c>
      <c r="N838" s="105">
        <v>1</v>
      </c>
    </row>
    <row r="839" spans="7:14" x14ac:dyDescent="0.35">
      <c r="G839" s="102" t="s">
        <v>675</v>
      </c>
      <c r="H839" s="102" t="s">
        <v>676</v>
      </c>
      <c r="I839" s="102" t="s">
        <v>574</v>
      </c>
      <c r="J839" s="102" t="s">
        <v>679</v>
      </c>
      <c r="K839" s="102" t="s">
        <v>680</v>
      </c>
      <c r="L839" s="102" t="s">
        <v>395</v>
      </c>
      <c r="M839" s="102" t="s">
        <v>396</v>
      </c>
      <c r="N839" s="105">
        <v>1</v>
      </c>
    </row>
    <row r="840" spans="7:14" x14ac:dyDescent="0.35">
      <c r="G840" s="102" t="s">
        <v>675</v>
      </c>
      <c r="H840" s="102" t="s">
        <v>676</v>
      </c>
      <c r="I840" s="102" t="s">
        <v>576</v>
      </c>
      <c r="J840" s="102" t="s">
        <v>679</v>
      </c>
      <c r="K840" s="102" t="s">
        <v>680</v>
      </c>
      <c r="L840" s="102" t="s">
        <v>395</v>
      </c>
      <c r="M840" s="102" t="s">
        <v>396</v>
      </c>
      <c r="N840" s="105">
        <v>1</v>
      </c>
    </row>
    <row r="841" spans="7:14" x14ac:dyDescent="0.35">
      <c r="G841" s="102" t="s">
        <v>675</v>
      </c>
      <c r="H841" s="102" t="s">
        <v>676</v>
      </c>
      <c r="I841" s="102" t="s">
        <v>578</v>
      </c>
      <c r="J841" s="102" t="s">
        <v>679</v>
      </c>
      <c r="K841" s="102" t="s">
        <v>680</v>
      </c>
      <c r="L841" s="102" t="s">
        <v>395</v>
      </c>
      <c r="M841" s="102" t="s">
        <v>396</v>
      </c>
      <c r="N841" s="105">
        <v>1</v>
      </c>
    </row>
    <row r="842" spans="7:14" x14ac:dyDescent="0.35">
      <c r="G842" s="102" t="s">
        <v>675</v>
      </c>
      <c r="H842" s="102" t="s">
        <v>676</v>
      </c>
      <c r="I842" s="102" t="s">
        <v>580</v>
      </c>
      <c r="J842" s="102" t="s">
        <v>679</v>
      </c>
      <c r="K842" s="102" t="s">
        <v>680</v>
      </c>
      <c r="L842" s="102" t="s">
        <v>395</v>
      </c>
      <c r="M842" s="102" t="s">
        <v>396</v>
      </c>
      <c r="N842" s="105">
        <v>1</v>
      </c>
    </row>
    <row r="843" spans="7:14" x14ac:dyDescent="0.35">
      <c r="G843" s="102" t="s">
        <v>675</v>
      </c>
      <c r="H843" s="102" t="s">
        <v>676</v>
      </c>
      <c r="I843" s="102" t="s">
        <v>582</v>
      </c>
      <c r="J843" s="102" t="s">
        <v>679</v>
      </c>
      <c r="K843" s="102" t="s">
        <v>680</v>
      </c>
      <c r="L843" s="102" t="s">
        <v>395</v>
      </c>
      <c r="M843" s="102" t="s">
        <v>396</v>
      </c>
      <c r="N843" s="105">
        <v>1</v>
      </c>
    </row>
    <row r="844" spans="7:14" x14ac:dyDescent="0.35">
      <c r="G844" s="102" t="s">
        <v>675</v>
      </c>
      <c r="H844" s="102" t="s">
        <v>676</v>
      </c>
      <c r="I844" s="102" t="s">
        <v>657</v>
      </c>
      <c r="J844" s="102" t="s">
        <v>679</v>
      </c>
      <c r="K844" s="102" t="s">
        <v>680</v>
      </c>
      <c r="L844" s="102" t="s">
        <v>395</v>
      </c>
      <c r="M844" s="102" t="s">
        <v>396</v>
      </c>
      <c r="N844" s="106">
        <v>0</v>
      </c>
    </row>
    <row r="845" spans="7:14" x14ac:dyDescent="0.35">
      <c r="G845" s="102" t="s">
        <v>675</v>
      </c>
      <c r="H845" s="102" t="s">
        <v>676</v>
      </c>
      <c r="I845" s="102" t="s">
        <v>584</v>
      </c>
      <c r="J845" s="102" t="s">
        <v>679</v>
      </c>
      <c r="K845" s="102" t="s">
        <v>680</v>
      </c>
      <c r="L845" s="102" t="s">
        <v>395</v>
      </c>
      <c r="M845" s="102" t="s">
        <v>396</v>
      </c>
      <c r="N845" s="105">
        <v>1</v>
      </c>
    </row>
    <row r="846" spans="7:14" x14ac:dyDescent="0.35">
      <c r="G846" s="102" t="s">
        <v>675</v>
      </c>
      <c r="H846" s="102" t="s">
        <v>676</v>
      </c>
      <c r="I846" s="102" t="s">
        <v>586</v>
      </c>
      <c r="J846" s="102" t="s">
        <v>679</v>
      </c>
      <c r="K846" s="102" t="s">
        <v>680</v>
      </c>
      <c r="L846" s="102" t="s">
        <v>395</v>
      </c>
      <c r="M846" s="102" t="s">
        <v>396</v>
      </c>
      <c r="N846" s="105">
        <v>1</v>
      </c>
    </row>
    <row r="847" spans="7:14" x14ac:dyDescent="0.35">
      <c r="G847" s="102" t="s">
        <v>675</v>
      </c>
      <c r="H847" s="102" t="s">
        <v>676</v>
      </c>
      <c r="I847" s="102" t="s">
        <v>588</v>
      </c>
      <c r="J847" s="102" t="s">
        <v>679</v>
      </c>
      <c r="K847" s="102" t="s">
        <v>680</v>
      </c>
      <c r="L847" s="102" t="s">
        <v>395</v>
      </c>
      <c r="M847" s="102" t="s">
        <v>396</v>
      </c>
      <c r="N847" s="105">
        <v>1</v>
      </c>
    </row>
    <row r="848" spans="7:14" x14ac:dyDescent="0.35">
      <c r="G848" s="102" t="s">
        <v>675</v>
      </c>
      <c r="H848" s="102" t="s">
        <v>676</v>
      </c>
      <c r="I848" s="102" t="s">
        <v>590</v>
      </c>
      <c r="J848" s="102" t="s">
        <v>679</v>
      </c>
      <c r="K848" s="102" t="s">
        <v>680</v>
      </c>
      <c r="L848" s="102" t="s">
        <v>395</v>
      </c>
      <c r="M848" s="102" t="s">
        <v>396</v>
      </c>
      <c r="N848" s="105">
        <v>1</v>
      </c>
    </row>
    <row r="849" spans="7:14" x14ac:dyDescent="0.35">
      <c r="G849" s="102" t="s">
        <v>675</v>
      </c>
      <c r="H849" s="102" t="s">
        <v>676</v>
      </c>
      <c r="I849" s="102" t="s">
        <v>592</v>
      </c>
      <c r="J849" s="102" t="s">
        <v>679</v>
      </c>
      <c r="K849" s="102" t="s">
        <v>680</v>
      </c>
      <c r="L849" s="102" t="s">
        <v>395</v>
      </c>
      <c r="M849" s="102" t="s">
        <v>396</v>
      </c>
      <c r="N849" s="105">
        <v>1</v>
      </c>
    </row>
    <row r="850" spans="7:14" x14ac:dyDescent="0.35">
      <c r="G850" s="102" t="s">
        <v>675</v>
      </c>
      <c r="H850" s="102" t="s">
        <v>676</v>
      </c>
      <c r="I850" s="102" t="s">
        <v>594</v>
      </c>
      <c r="J850" s="102" t="s">
        <v>679</v>
      </c>
      <c r="K850" s="102" t="s">
        <v>680</v>
      </c>
      <c r="L850" s="102" t="s">
        <v>395</v>
      </c>
      <c r="M850" s="102" t="s">
        <v>396</v>
      </c>
      <c r="N850" s="105">
        <v>1</v>
      </c>
    </row>
    <row r="851" spans="7:14" x14ac:dyDescent="0.35">
      <c r="G851" s="102" t="s">
        <v>675</v>
      </c>
      <c r="H851" s="102" t="s">
        <v>676</v>
      </c>
      <c r="I851" s="102" t="s">
        <v>596</v>
      </c>
      <c r="J851" s="102" t="s">
        <v>679</v>
      </c>
      <c r="K851" s="102" t="s">
        <v>680</v>
      </c>
      <c r="L851" s="102" t="s">
        <v>395</v>
      </c>
      <c r="M851" s="102" t="s">
        <v>396</v>
      </c>
      <c r="N851" s="105">
        <v>1</v>
      </c>
    </row>
    <row r="852" spans="7:14" x14ac:dyDescent="0.35">
      <c r="G852" s="102" t="s">
        <v>675</v>
      </c>
      <c r="H852" s="102" t="s">
        <v>676</v>
      </c>
      <c r="I852" s="102" t="s">
        <v>598</v>
      </c>
      <c r="J852" s="102" t="s">
        <v>679</v>
      </c>
      <c r="K852" s="102" t="s">
        <v>680</v>
      </c>
      <c r="L852" s="102" t="s">
        <v>395</v>
      </c>
      <c r="M852" s="102" t="s">
        <v>396</v>
      </c>
      <c r="N852" s="105">
        <v>1</v>
      </c>
    </row>
    <row r="853" spans="7:14" x14ac:dyDescent="0.35">
      <c r="G853" s="102" t="s">
        <v>675</v>
      </c>
      <c r="H853" s="102" t="s">
        <v>676</v>
      </c>
      <c r="I853" s="102" t="s">
        <v>600</v>
      </c>
      <c r="J853" s="102" t="s">
        <v>679</v>
      </c>
      <c r="K853" s="102" t="s">
        <v>680</v>
      </c>
      <c r="L853" s="102" t="s">
        <v>395</v>
      </c>
      <c r="M853" s="102" t="s">
        <v>396</v>
      </c>
      <c r="N853" s="105">
        <v>1</v>
      </c>
    </row>
    <row r="854" spans="7:14" x14ac:dyDescent="0.35">
      <c r="G854" s="102" t="s">
        <v>675</v>
      </c>
      <c r="H854" s="102" t="s">
        <v>676</v>
      </c>
      <c r="I854" s="102" t="s">
        <v>602</v>
      </c>
      <c r="J854" s="102" t="s">
        <v>679</v>
      </c>
      <c r="K854" s="102" t="s">
        <v>680</v>
      </c>
      <c r="L854" s="102" t="s">
        <v>395</v>
      </c>
      <c r="M854" s="102" t="s">
        <v>396</v>
      </c>
      <c r="N854" s="105">
        <v>1</v>
      </c>
    </row>
    <row r="855" spans="7:14" x14ac:dyDescent="0.35">
      <c r="G855" s="102" t="s">
        <v>681</v>
      </c>
      <c r="H855" s="102" t="s">
        <v>682</v>
      </c>
      <c r="I855" s="102" t="s">
        <v>392</v>
      </c>
      <c r="J855" s="102" t="s">
        <v>683</v>
      </c>
      <c r="K855" s="102" t="s">
        <v>684</v>
      </c>
      <c r="L855" s="102" t="s">
        <v>630</v>
      </c>
      <c r="M855" s="102" t="s">
        <v>631</v>
      </c>
      <c r="N855" s="105">
        <v>1</v>
      </c>
    </row>
    <row r="856" spans="7:14" x14ac:dyDescent="0.35">
      <c r="G856" s="102" t="s">
        <v>681</v>
      </c>
      <c r="H856" s="102" t="s">
        <v>682</v>
      </c>
      <c r="I856" s="102" t="s">
        <v>398</v>
      </c>
      <c r="J856" s="102" t="s">
        <v>683</v>
      </c>
      <c r="K856" s="102" t="s">
        <v>684</v>
      </c>
      <c r="L856" s="102" t="s">
        <v>630</v>
      </c>
      <c r="M856" s="102" t="s">
        <v>631</v>
      </c>
      <c r="N856" s="105">
        <v>1</v>
      </c>
    </row>
    <row r="857" spans="7:14" x14ac:dyDescent="0.35">
      <c r="G857" s="102" t="s">
        <v>681</v>
      </c>
      <c r="H857" s="102" t="s">
        <v>682</v>
      </c>
      <c r="I857" s="102" t="s">
        <v>402</v>
      </c>
      <c r="J857" s="102" t="s">
        <v>683</v>
      </c>
      <c r="K857" s="102" t="s">
        <v>684</v>
      </c>
      <c r="L857" s="102" t="s">
        <v>630</v>
      </c>
      <c r="M857" s="102" t="s">
        <v>631</v>
      </c>
      <c r="N857" s="105">
        <v>1</v>
      </c>
    </row>
    <row r="858" spans="7:14" x14ac:dyDescent="0.35">
      <c r="G858" s="102" t="s">
        <v>681</v>
      </c>
      <c r="H858" s="102" t="s">
        <v>682</v>
      </c>
      <c r="I858" s="102" t="s">
        <v>403</v>
      </c>
      <c r="J858" s="102" t="s">
        <v>683</v>
      </c>
      <c r="K858" s="102" t="s">
        <v>684</v>
      </c>
      <c r="L858" s="102" t="s">
        <v>630</v>
      </c>
      <c r="M858" s="102" t="s">
        <v>631</v>
      </c>
      <c r="N858" s="105">
        <v>1</v>
      </c>
    </row>
    <row r="859" spans="7:14" x14ac:dyDescent="0.35">
      <c r="G859" s="102" t="s">
        <v>681</v>
      </c>
      <c r="H859" s="102" t="s">
        <v>682</v>
      </c>
      <c r="I859" s="102" t="s">
        <v>405</v>
      </c>
      <c r="J859" s="102" t="s">
        <v>683</v>
      </c>
      <c r="K859" s="102" t="s">
        <v>684</v>
      </c>
      <c r="L859" s="102" t="s">
        <v>630</v>
      </c>
      <c r="M859" s="102" t="s">
        <v>631</v>
      </c>
      <c r="N859" s="105">
        <v>1</v>
      </c>
    </row>
    <row r="860" spans="7:14" x14ac:dyDescent="0.35">
      <c r="G860" s="102" t="s">
        <v>681</v>
      </c>
      <c r="H860" s="102" t="s">
        <v>682</v>
      </c>
      <c r="I860" s="102" t="s">
        <v>407</v>
      </c>
      <c r="J860" s="102" t="s">
        <v>683</v>
      </c>
      <c r="K860" s="102" t="s">
        <v>684</v>
      </c>
      <c r="L860" s="102" t="s">
        <v>630</v>
      </c>
      <c r="M860" s="102" t="s">
        <v>631</v>
      </c>
      <c r="N860" s="105">
        <v>1</v>
      </c>
    </row>
    <row r="861" spans="7:14" x14ac:dyDescent="0.35">
      <c r="G861" s="102" t="s">
        <v>681</v>
      </c>
      <c r="H861" s="102" t="s">
        <v>682</v>
      </c>
      <c r="I861" s="102" t="s">
        <v>409</v>
      </c>
      <c r="J861" s="102" t="s">
        <v>683</v>
      </c>
      <c r="K861" s="102" t="s">
        <v>684</v>
      </c>
      <c r="L861" s="102" t="s">
        <v>630</v>
      </c>
      <c r="M861" s="102" t="s">
        <v>631</v>
      </c>
      <c r="N861" s="105">
        <v>1</v>
      </c>
    </row>
    <row r="862" spans="7:14" x14ac:dyDescent="0.35">
      <c r="G862" s="102" t="s">
        <v>681</v>
      </c>
      <c r="H862" s="102" t="s">
        <v>682</v>
      </c>
      <c r="I862" s="102" t="s">
        <v>411</v>
      </c>
      <c r="J862" s="102" t="s">
        <v>683</v>
      </c>
      <c r="K862" s="102" t="s">
        <v>684</v>
      </c>
      <c r="L862" s="102" t="s">
        <v>630</v>
      </c>
      <c r="M862" s="102" t="s">
        <v>631</v>
      </c>
      <c r="N862" s="105">
        <v>1</v>
      </c>
    </row>
    <row r="863" spans="7:14" x14ac:dyDescent="0.35">
      <c r="G863" s="102" t="s">
        <v>681</v>
      </c>
      <c r="H863" s="102" t="s">
        <v>682</v>
      </c>
      <c r="I863" s="102" t="s">
        <v>413</v>
      </c>
      <c r="J863" s="102" t="s">
        <v>683</v>
      </c>
      <c r="K863" s="102" t="s">
        <v>684</v>
      </c>
      <c r="L863" s="102" t="s">
        <v>630</v>
      </c>
      <c r="M863" s="102" t="s">
        <v>631</v>
      </c>
      <c r="N863" s="105">
        <v>1</v>
      </c>
    </row>
    <row r="864" spans="7:14" x14ac:dyDescent="0.35">
      <c r="G864" s="102" t="s">
        <v>681</v>
      </c>
      <c r="H864" s="102" t="s">
        <v>682</v>
      </c>
      <c r="I864" s="102" t="s">
        <v>415</v>
      </c>
      <c r="J864" s="102" t="s">
        <v>683</v>
      </c>
      <c r="K864" s="102" t="s">
        <v>684</v>
      </c>
      <c r="L864" s="102" t="s">
        <v>630</v>
      </c>
      <c r="M864" s="102" t="s">
        <v>631</v>
      </c>
      <c r="N864" s="105">
        <v>1</v>
      </c>
    </row>
    <row r="865" spans="7:14" x14ac:dyDescent="0.35">
      <c r="G865" s="102" t="s">
        <v>681</v>
      </c>
      <c r="H865" s="102" t="s">
        <v>682</v>
      </c>
      <c r="I865" s="102" t="s">
        <v>416</v>
      </c>
      <c r="J865" s="102" t="s">
        <v>683</v>
      </c>
      <c r="K865" s="102" t="s">
        <v>684</v>
      </c>
      <c r="L865" s="102" t="s">
        <v>630</v>
      </c>
      <c r="M865" s="102" t="s">
        <v>631</v>
      </c>
      <c r="N865" s="105">
        <v>1</v>
      </c>
    </row>
    <row r="866" spans="7:14" x14ac:dyDescent="0.35">
      <c r="G866" s="102" t="s">
        <v>681</v>
      </c>
      <c r="H866" s="102" t="s">
        <v>682</v>
      </c>
      <c r="I866" s="102" t="s">
        <v>418</v>
      </c>
      <c r="J866" s="102" t="s">
        <v>683</v>
      </c>
      <c r="K866" s="102" t="s">
        <v>684</v>
      </c>
      <c r="L866" s="102" t="s">
        <v>630</v>
      </c>
      <c r="M866" s="102" t="s">
        <v>631</v>
      </c>
      <c r="N866" s="105">
        <v>1</v>
      </c>
    </row>
    <row r="867" spans="7:14" x14ac:dyDescent="0.35">
      <c r="G867" s="102" t="s">
        <v>681</v>
      </c>
      <c r="H867" s="102" t="s">
        <v>682</v>
      </c>
      <c r="I867" s="102" t="s">
        <v>685</v>
      </c>
      <c r="J867" s="102" t="s">
        <v>683</v>
      </c>
      <c r="K867" s="102" t="s">
        <v>684</v>
      </c>
      <c r="L867" s="102" t="s">
        <v>630</v>
      </c>
      <c r="M867" s="102" t="s">
        <v>631</v>
      </c>
      <c r="N867" s="106">
        <v>0</v>
      </c>
    </row>
    <row r="868" spans="7:14" x14ac:dyDescent="0.35">
      <c r="G868" s="102" t="s">
        <v>681</v>
      </c>
      <c r="H868" s="102" t="s">
        <v>682</v>
      </c>
      <c r="I868" s="102" t="s">
        <v>686</v>
      </c>
      <c r="J868" s="102" t="s">
        <v>683</v>
      </c>
      <c r="K868" s="102" t="s">
        <v>684</v>
      </c>
      <c r="L868" s="102" t="s">
        <v>630</v>
      </c>
      <c r="M868" s="102" t="s">
        <v>631</v>
      </c>
      <c r="N868" s="106">
        <v>0</v>
      </c>
    </row>
    <row r="869" spans="7:14" x14ac:dyDescent="0.35">
      <c r="G869" s="102" t="s">
        <v>681</v>
      </c>
      <c r="H869" s="102" t="s">
        <v>682</v>
      </c>
      <c r="I869" s="102" t="s">
        <v>420</v>
      </c>
      <c r="J869" s="102" t="s">
        <v>683</v>
      </c>
      <c r="K869" s="102" t="s">
        <v>684</v>
      </c>
      <c r="L869" s="102" t="s">
        <v>630</v>
      </c>
      <c r="M869" s="102" t="s">
        <v>631</v>
      </c>
      <c r="N869" s="105">
        <v>1</v>
      </c>
    </row>
    <row r="870" spans="7:14" x14ac:dyDescent="0.35">
      <c r="G870" s="102" t="s">
        <v>681</v>
      </c>
      <c r="H870" s="102" t="s">
        <v>682</v>
      </c>
      <c r="I870" s="102" t="s">
        <v>422</v>
      </c>
      <c r="J870" s="102" t="s">
        <v>683</v>
      </c>
      <c r="K870" s="102" t="s">
        <v>684</v>
      </c>
      <c r="L870" s="102" t="s">
        <v>630</v>
      </c>
      <c r="M870" s="102" t="s">
        <v>631</v>
      </c>
      <c r="N870" s="105">
        <v>1</v>
      </c>
    </row>
    <row r="871" spans="7:14" x14ac:dyDescent="0.35">
      <c r="G871" s="102" t="s">
        <v>681</v>
      </c>
      <c r="H871" s="102" t="s">
        <v>682</v>
      </c>
      <c r="I871" s="102" t="s">
        <v>426</v>
      </c>
      <c r="J871" s="102" t="s">
        <v>683</v>
      </c>
      <c r="K871" s="102" t="s">
        <v>684</v>
      </c>
      <c r="L871" s="102" t="s">
        <v>630</v>
      </c>
      <c r="M871" s="102" t="s">
        <v>631</v>
      </c>
      <c r="N871" s="105">
        <v>1</v>
      </c>
    </row>
    <row r="872" spans="7:14" x14ac:dyDescent="0.35">
      <c r="G872" s="102" t="s">
        <v>681</v>
      </c>
      <c r="H872" s="102" t="s">
        <v>682</v>
      </c>
      <c r="I872" s="102" t="s">
        <v>428</v>
      </c>
      <c r="J872" s="102" t="s">
        <v>683</v>
      </c>
      <c r="K872" s="102" t="s">
        <v>684</v>
      </c>
      <c r="L872" s="102" t="s">
        <v>630</v>
      </c>
      <c r="M872" s="102" t="s">
        <v>631</v>
      </c>
      <c r="N872" s="105">
        <v>1</v>
      </c>
    </row>
    <row r="873" spans="7:14" x14ac:dyDescent="0.35">
      <c r="G873" s="102" t="s">
        <v>681</v>
      </c>
      <c r="H873" s="102" t="s">
        <v>682</v>
      </c>
      <c r="I873" s="102" t="s">
        <v>430</v>
      </c>
      <c r="J873" s="102" t="s">
        <v>683</v>
      </c>
      <c r="K873" s="102" t="s">
        <v>684</v>
      </c>
      <c r="L873" s="102" t="s">
        <v>630</v>
      </c>
      <c r="M873" s="102" t="s">
        <v>631</v>
      </c>
      <c r="N873" s="105">
        <v>1</v>
      </c>
    </row>
    <row r="874" spans="7:14" x14ac:dyDescent="0.35">
      <c r="G874" s="102" t="s">
        <v>681</v>
      </c>
      <c r="H874" s="102" t="s">
        <v>682</v>
      </c>
      <c r="I874" s="102" t="s">
        <v>432</v>
      </c>
      <c r="J874" s="102" t="s">
        <v>683</v>
      </c>
      <c r="K874" s="102" t="s">
        <v>684</v>
      </c>
      <c r="L874" s="102" t="s">
        <v>630</v>
      </c>
      <c r="M874" s="102" t="s">
        <v>631</v>
      </c>
      <c r="N874" s="105">
        <v>1</v>
      </c>
    </row>
    <row r="875" spans="7:14" x14ac:dyDescent="0.35">
      <c r="G875" s="102" t="s">
        <v>681</v>
      </c>
      <c r="H875" s="102" t="s">
        <v>682</v>
      </c>
      <c r="I875" s="102" t="s">
        <v>434</v>
      </c>
      <c r="J875" s="102" t="s">
        <v>683</v>
      </c>
      <c r="K875" s="102" t="s">
        <v>684</v>
      </c>
      <c r="L875" s="102" t="s">
        <v>630</v>
      </c>
      <c r="M875" s="102" t="s">
        <v>631</v>
      </c>
      <c r="N875" s="105">
        <v>1</v>
      </c>
    </row>
    <row r="876" spans="7:14" x14ac:dyDescent="0.35">
      <c r="G876" s="102" t="s">
        <v>681</v>
      </c>
      <c r="H876" s="102" t="s">
        <v>682</v>
      </c>
      <c r="I876" s="102" t="s">
        <v>436</v>
      </c>
      <c r="J876" s="102" t="s">
        <v>683</v>
      </c>
      <c r="K876" s="102" t="s">
        <v>684</v>
      </c>
      <c r="L876" s="102" t="s">
        <v>630</v>
      </c>
      <c r="M876" s="102" t="s">
        <v>631</v>
      </c>
      <c r="N876" s="105">
        <v>1</v>
      </c>
    </row>
    <row r="877" spans="7:14" x14ac:dyDescent="0.35">
      <c r="G877" s="102" t="s">
        <v>681</v>
      </c>
      <c r="H877" s="102" t="s">
        <v>682</v>
      </c>
      <c r="I877" s="102" t="s">
        <v>438</v>
      </c>
      <c r="J877" s="102" t="s">
        <v>683</v>
      </c>
      <c r="K877" s="102" t="s">
        <v>684</v>
      </c>
      <c r="L877" s="102" t="s">
        <v>630</v>
      </c>
      <c r="M877" s="102" t="s">
        <v>631</v>
      </c>
      <c r="N877" s="105">
        <v>1</v>
      </c>
    </row>
    <row r="878" spans="7:14" x14ac:dyDescent="0.35">
      <c r="G878" s="102" t="s">
        <v>681</v>
      </c>
      <c r="H878" s="102" t="s">
        <v>682</v>
      </c>
      <c r="I878" s="102" t="s">
        <v>440</v>
      </c>
      <c r="J878" s="102" t="s">
        <v>683</v>
      </c>
      <c r="K878" s="102" t="s">
        <v>684</v>
      </c>
      <c r="L878" s="102" t="s">
        <v>630</v>
      </c>
      <c r="M878" s="102" t="s">
        <v>631</v>
      </c>
      <c r="N878" s="105">
        <v>1</v>
      </c>
    </row>
    <row r="879" spans="7:14" x14ac:dyDescent="0.35">
      <c r="G879" s="102" t="s">
        <v>681</v>
      </c>
      <c r="H879" s="102" t="s">
        <v>682</v>
      </c>
      <c r="I879" s="102" t="s">
        <v>442</v>
      </c>
      <c r="J879" s="102" t="s">
        <v>683</v>
      </c>
      <c r="K879" s="102" t="s">
        <v>684</v>
      </c>
      <c r="L879" s="102" t="s">
        <v>630</v>
      </c>
      <c r="M879" s="102" t="s">
        <v>631</v>
      </c>
      <c r="N879" s="105">
        <v>1</v>
      </c>
    </row>
    <row r="880" spans="7:14" x14ac:dyDescent="0.35">
      <c r="G880" s="102" t="s">
        <v>681</v>
      </c>
      <c r="H880" s="102" t="s">
        <v>682</v>
      </c>
      <c r="I880" s="102" t="s">
        <v>687</v>
      </c>
      <c r="J880" s="102" t="s">
        <v>683</v>
      </c>
      <c r="K880" s="102" t="s">
        <v>684</v>
      </c>
      <c r="L880" s="102" t="s">
        <v>630</v>
      </c>
      <c r="M880" s="102" t="s">
        <v>631</v>
      </c>
      <c r="N880" s="106">
        <v>0</v>
      </c>
    </row>
    <row r="881" spans="7:14" x14ac:dyDescent="0.35">
      <c r="G881" s="102" t="s">
        <v>681</v>
      </c>
      <c r="H881" s="102" t="s">
        <v>682</v>
      </c>
      <c r="I881" s="102" t="s">
        <v>443</v>
      </c>
      <c r="J881" s="102" t="s">
        <v>683</v>
      </c>
      <c r="K881" s="102" t="s">
        <v>684</v>
      </c>
      <c r="L881" s="102" t="s">
        <v>630</v>
      </c>
      <c r="M881" s="102" t="s">
        <v>631</v>
      </c>
      <c r="N881" s="105">
        <v>1</v>
      </c>
    </row>
    <row r="882" spans="7:14" x14ac:dyDescent="0.35">
      <c r="G882" s="102" t="s">
        <v>681</v>
      </c>
      <c r="H882" s="102" t="s">
        <v>682</v>
      </c>
      <c r="I882" s="102" t="s">
        <v>445</v>
      </c>
      <c r="J882" s="102" t="s">
        <v>683</v>
      </c>
      <c r="K882" s="102" t="s">
        <v>684</v>
      </c>
      <c r="L882" s="102" t="s">
        <v>630</v>
      </c>
      <c r="M882" s="102" t="s">
        <v>631</v>
      </c>
      <c r="N882" s="105">
        <v>1</v>
      </c>
    </row>
    <row r="883" spans="7:14" x14ac:dyDescent="0.35">
      <c r="G883" s="102" t="s">
        <v>681</v>
      </c>
      <c r="H883" s="102" t="s">
        <v>682</v>
      </c>
      <c r="I883" s="102" t="s">
        <v>447</v>
      </c>
      <c r="J883" s="102" t="s">
        <v>683</v>
      </c>
      <c r="K883" s="102" t="s">
        <v>684</v>
      </c>
      <c r="L883" s="102" t="s">
        <v>630</v>
      </c>
      <c r="M883" s="102" t="s">
        <v>631</v>
      </c>
      <c r="N883" s="105">
        <v>1</v>
      </c>
    </row>
    <row r="884" spans="7:14" x14ac:dyDescent="0.35">
      <c r="G884" s="102" t="s">
        <v>681</v>
      </c>
      <c r="H884" s="102" t="s">
        <v>682</v>
      </c>
      <c r="I884" s="102" t="s">
        <v>449</v>
      </c>
      <c r="J884" s="102" t="s">
        <v>683</v>
      </c>
      <c r="K884" s="102" t="s">
        <v>684</v>
      </c>
      <c r="L884" s="102" t="s">
        <v>630</v>
      </c>
      <c r="M884" s="102" t="s">
        <v>631</v>
      </c>
      <c r="N884" s="106">
        <v>0</v>
      </c>
    </row>
    <row r="885" spans="7:14" x14ac:dyDescent="0.35">
      <c r="G885" s="102" t="s">
        <v>681</v>
      </c>
      <c r="H885" s="102" t="s">
        <v>682</v>
      </c>
      <c r="I885" s="102" t="s">
        <v>453</v>
      </c>
      <c r="J885" s="102" t="s">
        <v>683</v>
      </c>
      <c r="K885" s="102" t="s">
        <v>684</v>
      </c>
      <c r="L885" s="102" t="s">
        <v>630</v>
      </c>
      <c r="M885" s="102" t="s">
        <v>631</v>
      </c>
      <c r="N885" s="105">
        <v>1</v>
      </c>
    </row>
    <row r="886" spans="7:14" x14ac:dyDescent="0.35">
      <c r="G886" s="102" t="s">
        <v>681</v>
      </c>
      <c r="H886" s="102" t="s">
        <v>682</v>
      </c>
      <c r="I886" s="102" t="s">
        <v>489</v>
      </c>
      <c r="J886" s="102" t="s">
        <v>683</v>
      </c>
      <c r="K886" s="102" t="s">
        <v>684</v>
      </c>
      <c r="L886" s="102" t="s">
        <v>630</v>
      </c>
      <c r="M886" s="102" t="s">
        <v>631</v>
      </c>
      <c r="N886" s="105">
        <v>1</v>
      </c>
    </row>
    <row r="887" spans="7:14" x14ac:dyDescent="0.35">
      <c r="G887" s="102" t="s">
        <v>681</v>
      </c>
      <c r="H887" s="102" t="s">
        <v>682</v>
      </c>
      <c r="I887" s="102" t="s">
        <v>491</v>
      </c>
      <c r="J887" s="102" t="s">
        <v>683</v>
      </c>
      <c r="K887" s="102" t="s">
        <v>684</v>
      </c>
      <c r="L887" s="102" t="s">
        <v>630</v>
      </c>
      <c r="M887" s="102" t="s">
        <v>631</v>
      </c>
      <c r="N887" s="105">
        <v>1</v>
      </c>
    </row>
    <row r="888" spans="7:14" x14ac:dyDescent="0.35">
      <c r="G888" s="102" t="s">
        <v>681</v>
      </c>
      <c r="H888" s="102" t="s">
        <v>682</v>
      </c>
      <c r="I888" s="102" t="s">
        <v>493</v>
      </c>
      <c r="J888" s="102" t="s">
        <v>683</v>
      </c>
      <c r="K888" s="102" t="s">
        <v>684</v>
      </c>
      <c r="L888" s="102" t="s">
        <v>630</v>
      </c>
      <c r="M888" s="102" t="s">
        <v>631</v>
      </c>
      <c r="N888" s="105">
        <v>1</v>
      </c>
    </row>
    <row r="889" spans="7:14" x14ac:dyDescent="0.35">
      <c r="G889" s="102" t="s">
        <v>681</v>
      </c>
      <c r="H889" s="102" t="s">
        <v>682</v>
      </c>
      <c r="I889" s="102" t="s">
        <v>495</v>
      </c>
      <c r="J889" s="102" t="s">
        <v>683</v>
      </c>
      <c r="K889" s="102" t="s">
        <v>684</v>
      </c>
      <c r="L889" s="102" t="s">
        <v>630</v>
      </c>
      <c r="M889" s="102" t="s">
        <v>631</v>
      </c>
      <c r="N889" s="105">
        <v>1</v>
      </c>
    </row>
    <row r="890" spans="7:14" x14ac:dyDescent="0.35">
      <c r="G890" s="102" t="s">
        <v>681</v>
      </c>
      <c r="H890" s="102" t="s">
        <v>682</v>
      </c>
      <c r="I890" s="102" t="s">
        <v>688</v>
      </c>
      <c r="J890" s="102" t="s">
        <v>683</v>
      </c>
      <c r="K890" s="102" t="s">
        <v>684</v>
      </c>
      <c r="L890" s="102" t="s">
        <v>630</v>
      </c>
      <c r="M890" s="102" t="s">
        <v>631</v>
      </c>
      <c r="N890" s="106">
        <v>0</v>
      </c>
    </row>
    <row r="891" spans="7:14" x14ac:dyDescent="0.35">
      <c r="G891" s="102" t="s">
        <v>681</v>
      </c>
      <c r="H891" s="102" t="s">
        <v>682</v>
      </c>
      <c r="I891" s="102" t="s">
        <v>689</v>
      </c>
      <c r="J891" s="102" t="s">
        <v>690</v>
      </c>
      <c r="K891" s="102" t="s">
        <v>691</v>
      </c>
      <c r="L891" s="102" t="s">
        <v>630</v>
      </c>
      <c r="M891" s="102" t="s">
        <v>631</v>
      </c>
      <c r="N891" s="106">
        <v>0</v>
      </c>
    </row>
    <row r="892" spans="7:14" x14ac:dyDescent="0.35">
      <c r="G892" s="102" t="s">
        <v>681</v>
      </c>
      <c r="H892" s="102" t="s">
        <v>682</v>
      </c>
      <c r="I892" s="102" t="s">
        <v>497</v>
      </c>
      <c r="J892" s="102" t="s">
        <v>690</v>
      </c>
      <c r="K892" s="102" t="s">
        <v>691</v>
      </c>
      <c r="L892" s="102" t="s">
        <v>630</v>
      </c>
      <c r="M892" s="102" t="s">
        <v>631</v>
      </c>
      <c r="N892" s="105">
        <v>1</v>
      </c>
    </row>
    <row r="893" spans="7:14" x14ac:dyDescent="0.35">
      <c r="G893" s="102" t="s">
        <v>681</v>
      </c>
      <c r="H893" s="102" t="s">
        <v>682</v>
      </c>
      <c r="I893" s="102" t="s">
        <v>499</v>
      </c>
      <c r="J893" s="102" t="s">
        <v>690</v>
      </c>
      <c r="K893" s="102" t="s">
        <v>691</v>
      </c>
      <c r="L893" s="102" t="s">
        <v>630</v>
      </c>
      <c r="M893" s="102" t="s">
        <v>631</v>
      </c>
      <c r="N893" s="105">
        <v>1</v>
      </c>
    </row>
    <row r="894" spans="7:14" x14ac:dyDescent="0.35">
      <c r="G894" s="102" t="s">
        <v>681</v>
      </c>
      <c r="H894" s="102" t="s">
        <v>682</v>
      </c>
      <c r="I894" s="102" t="s">
        <v>501</v>
      </c>
      <c r="J894" s="102" t="s">
        <v>690</v>
      </c>
      <c r="K894" s="102" t="s">
        <v>691</v>
      </c>
      <c r="L894" s="102" t="s">
        <v>630</v>
      </c>
      <c r="M894" s="102" t="s">
        <v>631</v>
      </c>
      <c r="N894" s="105">
        <v>1</v>
      </c>
    </row>
    <row r="895" spans="7:14" x14ac:dyDescent="0.35">
      <c r="G895" s="102" t="s">
        <v>681</v>
      </c>
      <c r="H895" s="102" t="s">
        <v>682</v>
      </c>
      <c r="I895" s="102" t="s">
        <v>503</v>
      </c>
      <c r="J895" s="102" t="s">
        <v>690</v>
      </c>
      <c r="K895" s="102" t="s">
        <v>691</v>
      </c>
      <c r="L895" s="102" t="s">
        <v>630</v>
      </c>
      <c r="M895" s="102" t="s">
        <v>631</v>
      </c>
      <c r="N895" s="105">
        <v>1</v>
      </c>
    </row>
    <row r="896" spans="7:14" x14ac:dyDescent="0.35">
      <c r="G896" s="102" t="s">
        <v>681</v>
      </c>
      <c r="H896" s="102" t="s">
        <v>682</v>
      </c>
      <c r="I896" s="102" t="s">
        <v>505</v>
      </c>
      <c r="J896" s="102" t="s">
        <v>690</v>
      </c>
      <c r="K896" s="102" t="s">
        <v>691</v>
      </c>
      <c r="L896" s="102" t="s">
        <v>630</v>
      </c>
      <c r="M896" s="102" t="s">
        <v>631</v>
      </c>
      <c r="N896" s="105">
        <v>1</v>
      </c>
    </row>
    <row r="897" spans="7:14" x14ac:dyDescent="0.35">
      <c r="G897" s="102" t="s">
        <v>681</v>
      </c>
      <c r="H897" s="102" t="s">
        <v>682</v>
      </c>
      <c r="I897" s="102" t="s">
        <v>507</v>
      </c>
      <c r="J897" s="102" t="s">
        <v>690</v>
      </c>
      <c r="K897" s="102" t="s">
        <v>691</v>
      </c>
      <c r="L897" s="102" t="s">
        <v>630</v>
      </c>
      <c r="M897" s="102" t="s">
        <v>631</v>
      </c>
      <c r="N897" s="105">
        <v>1</v>
      </c>
    </row>
    <row r="898" spans="7:14" x14ac:dyDescent="0.35">
      <c r="G898" s="102" t="s">
        <v>681</v>
      </c>
      <c r="H898" s="102" t="s">
        <v>682</v>
      </c>
      <c r="I898" s="102" t="s">
        <v>509</v>
      </c>
      <c r="J898" s="102" t="s">
        <v>690</v>
      </c>
      <c r="K898" s="102" t="s">
        <v>691</v>
      </c>
      <c r="L898" s="102" t="s">
        <v>630</v>
      </c>
      <c r="M898" s="102" t="s">
        <v>631</v>
      </c>
      <c r="N898" s="105">
        <v>1</v>
      </c>
    </row>
    <row r="899" spans="7:14" x14ac:dyDescent="0.35">
      <c r="G899" s="102" t="s">
        <v>681</v>
      </c>
      <c r="H899" s="102" t="s">
        <v>682</v>
      </c>
      <c r="I899" s="102" t="s">
        <v>511</v>
      </c>
      <c r="J899" s="102" t="s">
        <v>690</v>
      </c>
      <c r="K899" s="102" t="s">
        <v>691</v>
      </c>
      <c r="L899" s="102" t="s">
        <v>630</v>
      </c>
      <c r="M899" s="102" t="s">
        <v>631</v>
      </c>
      <c r="N899" s="106">
        <v>0</v>
      </c>
    </row>
    <row r="900" spans="7:14" x14ac:dyDescent="0.35">
      <c r="G900" s="102" t="s">
        <v>681</v>
      </c>
      <c r="H900" s="102" t="s">
        <v>682</v>
      </c>
      <c r="I900" s="102" t="s">
        <v>513</v>
      </c>
      <c r="J900" s="102" t="s">
        <v>690</v>
      </c>
      <c r="K900" s="102" t="s">
        <v>691</v>
      </c>
      <c r="L900" s="102" t="s">
        <v>630</v>
      </c>
      <c r="M900" s="102" t="s">
        <v>631</v>
      </c>
      <c r="N900" s="105">
        <v>1</v>
      </c>
    </row>
    <row r="901" spans="7:14" x14ac:dyDescent="0.35">
      <c r="G901" s="102" t="s">
        <v>681</v>
      </c>
      <c r="H901" s="102" t="s">
        <v>682</v>
      </c>
      <c r="I901" s="102" t="s">
        <v>515</v>
      </c>
      <c r="J901" s="102" t="s">
        <v>690</v>
      </c>
      <c r="K901" s="102" t="s">
        <v>691</v>
      </c>
      <c r="L901" s="102" t="s">
        <v>630</v>
      </c>
      <c r="M901" s="102" t="s">
        <v>631</v>
      </c>
      <c r="N901" s="105">
        <v>1</v>
      </c>
    </row>
    <row r="902" spans="7:14" x14ac:dyDescent="0.35">
      <c r="G902" s="102" t="s">
        <v>681</v>
      </c>
      <c r="H902" s="102" t="s">
        <v>682</v>
      </c>
      <c r="I902" s="102" t="s">
        <v>517</v>
      </c>
      <c r="J902" s="102" t="s">
        <v>690</v>
      </c>
      <c r="K902" s="102" t="s">
        <v>691</v>
      </c>
      <c r="L902" s="102" t="s">
        <v>630</v>
      </c>
      <c r="M902" s="102" t="s">
        <v>631</v>
      </c>
      <c r="N902" s="105">
        <v>1</v>
      </c>
    </row>
    <row r="903" spans="7:14" x14ac:dyDescent="0.35">
      <c r="G903" s="102" t="s">
        <v>681</v>
      </c>
      <c r="H903" s="102" t="s">
        <v>682</v>
      </c>
      <c r="I903" s="102" t="s">
        <v>519</v>
      </c>
      <c r="J903" s="102" t="s">
        <v>690</v>
      </c>
      <c r="K903" s="102" t="s">
        <v>691</v>
      </c>
      <c r="L903" s="102" t="s">
        <v>630</v>
      </c>
      <c r="M903" s="102" t="s">
        <v>631</v>
      </c>
      <c r="N903" s="105">
        <v>1</v>
      </c>
    </row>
    <row r="904" spans="7:14" x14ac:dyDescent="0.35">
      <c r="G904" s="102" t="s">
        <v>681</v>
      </c>
      <c r="H904" s="102" t="s">
        <v>682</v>
      </c>
      <c r="I904" s="102" t="s">
        <v>521</v>
      </c>
      <c r="J904" s="102" t="s">
        <v>690</v>
      </c>
      <c r="K904" s="102" t="s">
        <v>691</v>
      </c>
      <c r="L904" s="102" t="s">
        <v>630</v>
      </c>
      <c r="M904" s="102" t="s">
        <v>631</v>
      </c>
      <c r="N904" s="105">
        <v>1</v>
      </c>
    </row>
    <row r="905" spans="7:14" x14ac:dyDescent="0.35">
      <c r="G905" s="102" t="s">
        <v>681</v>
      </c>
      <c r="H905" s="102" t="s">
        <v>682</v>
      </c>
      <c r="I905" s="102" t="s">
        <v>523</v>
      </c>
      <c r="J905" s="102" t="s">
        <v>690</v>
      </c>
      <c r="K905" s="102" t="s">
        <v>691</v>
      </c>
      <c r="L905" s="102" t="s">
        <v>630</v>
      </c>
      <c r="M905" s="102" t="s">
        <v>631</v>
      </c>
      <c r="N905" s="105">
        <v>1</v>
      </c>
    </row>
    <row r="906" spans="7:14" x14ac:dyDescent="0.35">
      <c r="G906" s="102" t="s">
        <v>681</v>
      </c>
      <c r="H906" s="102" t="s">
        <v>682</v>
      </c>
      <c r="I906" s="102" t="s">
        <v>525</v>
      </c>
      <c r="J906" s="102" t="s">
        <v>690</v>
      </c>
      <c r="K906" s="102" t="s">
        <v>691</v>
      </c>
      <c r="L906" s="102" t="s">
        <v>630</v>
      </c>
      <c r="M906" s="102" t="s">
        <v>631</v>
      </c>
      <c r="N906" s="105">
        <v>1</v>
      </c>
    </row>
    <row r="907" spans="7:14" x14ac:dyDescent="0.35">
      <c r="G907" s="102" t="s">
        <v>681</v>
      </c>
      <c r="H907" s="102" t="s">
        <v>682</v>
      </c>
      <c r="I907" s="102" t="s">
        <v>666</v>
      </c>
      <c r="J907" s="102" t="s">
        <v>652</v>
      </c>
      <c r="K907" s="102" t="s">
        <v>653</v>
      </c>
      <c r="L907" s="102" t="s">
        <v>395</v>
      </c>
      <c r="M907" s="102" t="s">
        <v>396</v>
      </c>
      <c r="N907" s="106">
        <v>0</v>
      </c>
    </row>
    <row r="908" spans="7:14" x14ac:dyDescent="0.35">
      <c r="G908" s="102" t="s">
        <v>681</v>
      </c>
      <c r="H908" s="102" t="s">
        <v>682</v>
      </c>
      <c r="I908" s="102" t="s">
        <v>527</v>
      </c>
      <c r="J908" s="102" t="s">
        <v>652</v>
      </c>
      <c r="K908" s="102" t="s">
        <v>653</v>
      </c>
      <c r="L908" s="102" t="s">
        <v>395</v>
      </c>
      <c r="M908" s="102" t="s">
        <v>396</v>
      </c>
      <c r="N908" s="105">
        <v>1</v>
      </c>
    </row>
    <row r="909" spans="7:14" x14ac:dyDescent="0.35">
      <c r="G909" s="102" t="s">
        <v>681</v>
      </c>
      <c r="H909" s="102" t="s">
        <v>682</v>
      </c>
      <c r="I909" s="102" t="s">
        <v>529</v>
      </c>
      <c r="J909" s="102" t="s">
        <v>652</v>
      </c>
      <c r="K909" s="102" t="s">
        <v>653</v>
      </c>
      <c r="L909" s="102" t="s">
        <v>395</v>
      </c>
      <c r="M909" s="102" t="s">
        <v>396</v>
      </c>
      <c r="N909" s="105">
        <v>1</v>
      </c>
    </row>
    <row r="910" spans="7:14" x14ac:dyDescent="0.35">
      <c r="G910" s="102" t="s">
        <v>681</v>
      </c>
      <c r="H910" s="102" t="s">
        <v>682</v>
      </c>
      <c r="I910" s="102" t="s">
        <v>531</v>
      </c>
      <c r="J910" s="102" t="s">
        <v>652</v>
      </c>
      <c r="K910" s="102" t="s">
        <v>653</v>
      </c>
      <c r="L910" s="102" t="s">
        <v>395</v>
      </c>
      <c r="M910" s="102" t="s">
        <v>396</v>
      </c>
      <c r="N910" s="105">
        <v>1</v>
      </c>
    </row>
    <row r="911" spans="7:14" x14ac:dyDescent="0.35">
      <c r="G911" s="102" t="s">
        <v>681</v>
      </c>
      <c r="H911" s="102" t="s">
        <v>682</v>
      </c>
      <c r="I911" s="102" t="s">
        <v>533</v>
      </c>
      <c r="J911" s="102" t="s">
        <v>652</v>
      </c>
      <c r="K911" s="102" t="s">
        <v>653</v>
      </c>
      <c r="L911" s="102" t="s">
        <v>395</v>
      </c>
      <c r="M911" s="102" t="s">
        <v>396</v>
      </c>
      <c r="N911" s="105">
        <v>1</v>
      </c>
    </row>
    <row r="912" spans="7:14" x14ac:dyDescent="0.35">
      <c r="G912" s="102" t="s">
        <v>681</v>
      </c>
      <c r="H912" s="102" t="s">
        <v>682</v>
      </c>
      <c r="I912" s="102" t="s">
        <v>535</v>
      </c>
      <c r="J912" s="102" t="s">
        <v>652</v>
      </c>
      <c r="K912" s="102" t="s">
        <v>653</v>
      </c>
      <c r="L912" s="102" t="s">
        <v>395</v>
      </c>
      <c r="M912" s="102" t="s">
        <v>396</v>
      </c>
      <c r="N912" s="105">
        <v>1</v>
      </c>
    </row>
    <row r="913" spans="7:14" x14ac:dyDescent="0.35">
      <c r="G913" s="102" t="s">
        <v>681</v>
      </c>
      <c r="H913" s="102" t="s">
        <v>682</v>
      </c>
      <c r="I913" s="102" t="s">
        <v>635</v>
      </c>
      <c r="J913" s="102" t="s">
        <v>652</v>
      </c>
      <c r="K913" s="102" t="s">
        <v>653</v>
      </c>
      <c r="L913" s="102" t="s">
        <v>395</v>
      </c>
      <c r="M913" s="102" t="s">
        <v>396</v>
      </c>
      <c r="N913" s="106">
        <v>0</v>
      </c>
    </row>
    <row r="914" spans="7:14" x14ac:dyDescent="0.35">
      <c r="G914" s="102" t="s">
        <v>681</v>
      </c>
      <c r="H914" s="102" t="s">
        <v>682</v>
      </c>
      <c r="I914" s="102" t="s">
        <v>537</v>
      </c>
      <c r="J914" s="102" t="s">
        <v>652</v>
      </c>
      <c r="K914" s="102" t="s">
        <v>653</v>
      </c>
      <c r="L914" s="102" t="s">
        <v>395</v>
      </c>
      <c r="M914" s="102" t="s">
        <v>396</v>
      </c>
      <c r="N914" s="105">
        <v>1</v>
      </c>
    </row>
    <row r="915" spans="7:14" x14ac:dyDescent="0.35">
      <c r="G915" s="102" t="s">
        <v>681</v>
      </c>
      <c r="H915" s="102" t="s">
        <v>682</v>
      </c>
      <c r="I915" s="102" t="s">
        <v>539</v>
      </c>
      <c r="J915" s="102" t="s">
        <v>652</v>
      </c>
      <c r="K915" s="102" t="s">
        <v>653</v>
      </c>
      <c r="L915" s="102" t="s">
        <v>395</v>
      </c>
      <c r="M915" s="102" t="s">
        <v>396</v>
      </c>
      <c r="N915" s="105">
        <v>1</v>
      </c>
    </row>
    <row r="916" spans="7:14" x14ac:dyDescent="0.35">
      <c r="G916" s="102" t="s">
        <v>681</v>
      </c>
      <c r="H916" s="102" t="s">
        <v>682</v>
      </c>
      <c r="I916" s="102" t="s">
        <v>541</v>
      </c>
      <c r="J916" s="102" t="s">
        <v>652</v>
      </c>
      <c r="K916" s="102" t="s">
        <v>653</v>
      </c>
      <c r="L916" s="102" t="s">
        <v>395</v>
      </c>
      <c r="M916" s="102" t="s">
        <v>396</v>
      </c>
      <c r="N916" s="105">
        <v>1</v>
      </c>
    </row>
    <row r="917" spans="7:14" x14ac:dyDescent="0.35">
      <c r="G917" s="102" t="s">
        <v>681</v>
      </c>
      <c r="H917" s="102" t="s">
        <v>682</v>
      </c>
      <c r="I917" s="102" t="s">
        <v>543</v>
      </c>
      <c r="J917" s="102" t="s">
        <v>652</v>
      </c>
      <c r="K917" s="102" t="s">
        <v>653</v>
      </c>
      <c r="L917" s="102" t="s">
        <v>395</v>
      </c>
      <c r="M917" s="102" t="s">
        <v>396</v>
      </c>
      <c r="N917" s="105">
        <v>1</v>
      </c>
    </row>
    <row r="918" spans="7:14" x14ac:dyDescent="0.35">
      <c r="G918" s="102" t="s">
        <v>681</v>
      </c>
      <c r="H918" s="102" t="s">
        <v>682</v>
      </c>
      <c r="I918" s="102" t="s">
        <v>545</v>
      </c>
      <c r="J918" s="102" t="s">
        <v>652</v>
      </c>
      <c r="K918" s="102" t="s">
        <v>653</v>
      </c>
      <c r="L918" s="102" t="s">
        <v>395</v>
      </c>
      <c r="M918" s="102" t="s">
        <v>396</v>
      </c>
      <c r="N918" s="105">
        <v>1</v>
      </c>
    </row>
    <row r="919" spans="7:14" x14ac:dyDescent="0.35">
      <c r="G919" s="102" t="s">
        <v>681</v>
      </c>
      <c r="H919" s="102" t="s">
        <v>682</v>
      </c>
      <c r="I919" s="102" t="s">
        <v>547</v>
      </c>
      <c r="J919" s="102" t="s">
        <v>652</v>
      </c>
      <c r="K919" s="102" t="s">
        <v>653</v>
      </c>
      <c r="L919" s="102" t="s">
        <v>395</v>
      </c>
      <c r="M919" s="102" t="s">
        <v>396</v>
      </c>
      <c r="N919" s="105">
        <v>1</v>
      </c>
    </row>
    <row r="920" spans="7:14" x14ac:dyDescent="0.35">
      <c r="G920" s="102" t="s">
        <v>681</v>
      </c>
      <c r="H920" s="102" t="s">
        <v>682</v>
      </c>
      <c r="I920" s="102" t="s">
        <v>549</v>
      </c>
      <c r="J920" s="102" t="s">
        <v>652</v>
      </c>
      <c r="K920" s="102" t="s">
        <v>653</v>
      </c>
      <c r="L920" s="102" t="s">
        <v>395</v>
      </c>
      <c r="M920" s="102" t="s">
        <v>396</v>
      </c>
      <c r="N920" s="105">
        <v>1</v>
      </c>
    </row>
    <row r="921" spans="7:14" x14ac:dyDescent="0.35">
      <c r="G921" s="102" t="s">
        <v>681</v>
      </c>
      <c r="H921" s="102" t="s">
        <v>682</v>
      </c>
      <c r="I921" s="102" t="s">
        <v>551</v>
      </c>
      <c r="J921" s="102" t="s">
        <v>652</v>
      </c>
      <c r="K921" s="102" t="s">
        <v>653</v>
      </c>
      <c r="L921" s="102" t="s">
        <v>395</v>
      </c>
      <c r="M921" s="102" t="s">
        <v>396</v>
      </c>
      <c r="N921" s="105">
        <v>1</v>
      </c>
    </row>
    <row r="922" spans="7:14" x14ac:dyDescent="0.35">
      <c r="G922" s="102" t="s">
        <v>681</v>
      </c>
      <c r="H922" s="102" t="s">
        <v>682</v>
      </c>
      <c r="I922" s="102" t="s">
        <v>553</v>
      </c>
      <c r="J922" s="102" t="s">
        <v>652</v>
      </c>
      <c r="K922" s="102" t="s">
        <v>653</v>
      </c>
      <c r="L922" s="102" t="s">
        <v>395</v>
      </c>
      <c r="M922" s="102" t="s">
        <v>396</v>
      </c>
      <c r="N922" s="105">
        <v>1</v>
      </c>
    </row>
    <row r="923" spans="7:14" x14ac:dyDescent="0.35">
      <c r="G923" s="102" t="s">
        <v>681</v>
      </c>
      <c r="H923" s="102" t="s">
        <v>682</v>
      </c>
      <c r="I923" s="102" t="s">
        <v>555</v>
      </c>
      <c r="J923" s="102" t="s">
        <v>652</v>
      </c>
      <c r="K923" s="102" t="s">
        <v>653</v>
      </c>
      <c r="L923" s="102" t="s">
        <v>395</v>
      </c>
      <c r="M923" s="102" t="s">
        <v>396</v>
      </c>
      <c r="N923" s="105">
        <v>1</v>
      </c>
    </row>
    <row r="924" spans="7:14" x14ac:dyDescent="0.35">
      <c r="G924" s="102" t="s">
        <v>681</v>
      </c>
      <c r="H924" s="102" t="s">
        <v>682</v>
      </c>
      <c r="I924" s="102" t="s">
        <v>557</v>
      </c>
      <c r="J924" s="102" t="s">
        <v>652</v>
      </c>
      <c r="K924" s="102" t="s">
        <v>653</v>
      </c>
      <c r="L924" s="102" t="s">
        <v>395</v>
      </c>
      <c r="M924" s="102" t="s">
        <v>396</v>
      </c>
      <c r="N924" s="105">
        <v>1</v>
      </c>
    </row>
    <row r="925" spans="7:14" x14ac:dyDescent="0.35">
      <c r="G925" s="102" t="s">
        <v>681</v>
      </c>
      <c r="H925" s="102" t="s">
        <v>682</v>
      </c>
      <c r="I925" s="102" t="s">
        <v>559</v>
      </c>
      <c r="J925" s="102" t="s">
        <v>652</v>
      </c>
      <c r="K925" s="102" t="s">
        <v>653</v>
      </c>
      <c r="L925" s="102" t="s">
        <v>395</v>
      </c>
      <c r="M925" s="102" t="s">
        <v>396</v>
      </c>
      <c r="N925" s="106">
        <v>0</v>
      </c>
    </row>
    <row r="926" spans="7:14" x14ac:dyDescent="0.35">
      <c r="G926" s="102" t="s">
        <v>681</v>
      </c>
      <c r="H926" s="102" t="s">
        <v>682</v>
      </c>
      <c r="I926" s="102" t="s">
        <v>561</v>
      </c>
      <c r="J926" s="102" t="s">
        <v>652</v>
      </c>
      <c r="K926" s="102" t="s">
        <v>653</v>
      </c>
      <c r="L926" s="102" t="s">
        <v>395</v>
      </c>
      <c r="M926" s="102" t="s">
        <v>396</v>
      </c>
      <c r="N926" s="105">
        <v>1</v>
      </c>
    </row>
    <row r="927" spans="7:14" x14ac:dyDescent="0.35">
      <c r="G927" s="102" t="s">
        <v>681</v>
      </c>
      <c r="H927" s="102" t="s">
        <v>682</v>
      </c>
      <c r="I927" s="102" t="s">
        <v>562</v>
      </c>
      <c r="J927" s="102" t="s">
        <v>652</v>
      </c>
      <c r="K927" s="102" t="s">
        <v>653</v>
      </c>
      <c r="L927" s="102" t="s">
        <v>395</v>
      </c>
      <c r="M927" s="102" t="s">
        <v>396</v>
      </c>
      <c r="N927" s="105">
        <v>1</v>
      </c>
    </row>
    <row r="928" spans="7:14" x14ac:dyDescent="0.35">
      <c r="G928" s="102" t="s">
        <v>681</v>
      </c>
      <c r="H928" s="102" t="s">
        <v>682</v>
      </c>
      <c r="I928" s="102" t="s">
        <v>564</v>
      </c>
      <c r="J928" s="102" t="s">
        <v>652</v>
      </c>
      <c r="K928" s="102" t="s">
        <v>653</v>
      </c>
      <c r="L928" s="102" t="s">
        <v>395</v>
      </c>
      <c r="M928" s="102" t="s">
        <v>396</v>
      </c>
      <c r="N928" s="105">
        <v>1</v>
      </c>
    </row>
    <row r="929" spans="7:14" x14ac:dyDescent="0.35">
      <c r="G929" s="102" t="s">
        <v>681</v>
      </c>
      <c r="H929" s="102" t="s">
        <v>682</v>
      </c>
      <c r="I929" s="102" t="s">
        <v>566</v>
      </c>
      <c r="J929" s="102" t="s">
        <v>652</v>
      </c>
      <c r="K929" s="102" t="s">
        <v>653</v>
      </c>
      <c r="L929" s="102" t="s">
        <v>395</v>
      </c>
      <c r="M929" s="102" t="s">
        <v>396</v>
      </c>
      <c r="N929" s="105">
        <v>1</v>
      </c>
    </row>
    <row r="930" spans="7:14" x14ac:dyDescent="0.35">
      <c r="G930" s="102" t="s">
        <v>681</v>
      </c>
      <c r="H930" s="102" t="s">
        <v>682</v>
      </c>
      <c r="I930" s="102" t="s">
        <v>568</v>
      </c>
      <c r="J930" s="102" t="s">
        <v>652</v>
      </c>
      <c r="K930" s="102" t="s">
        <v>653</v>
      </c>
      <c r="L930" s="102" t="s">
        <v>395</v>
      </c>
      <c r="M930" s="102" t="s">
        <v>396</v>
      </c>
      <c r="N930" s="105">
        <v>1</v>
      </c>
    </row>
    <row r="931" spans="7:14" x14ac:dyDescent="0.35">
      <c r="G931" s="102" t="s">
        <v>681</v>
      </c>
      <c r="H931" s="102" t="s">
        <v>682</v>
      </c>
      <c r="I931" s="102" t="s">
        <v>570</v>
      </c>
      <c r="J931" s="102" t="s">
        <v>652</v>
      </c>
      <c r="K931" s="102" t="s">
        <v>653</v>
      </c>
      <c r="L931" s="102" t="s">
        <v>395</v>
      </c>
      <c r="M931" s="102" t="s">
        <v>396</v>
      </c>
      <c r="N931" s="105">
        <v>1</v>
      </c>
    </row>
    <row r="932" spans="7:14" x14ac:dyDescent="0.35">
      <c r="G932" s="102" t="s">
        <v>681</v>
      </c>
      <c r="H932" s="102" t="s">
        <v>682</v>
      </c>
      <c r="I932" s="102" t="s">
        <v>692</v>
      </c>
      <c r="J932" s="102" t="s">
        <v>652</v>
      </c>
      <c r="K932" s="102" t="s">
        <v>653</v>
      </c>
      <c r="L932" s="102" t="s">
        <v>395</v>
      </c>
      <c r="M932" s="102" t="s">
        <v>396</v>
      </c>
      <c r="N932" s="106">
        <v>0</v>
      </c>
    </row>
    <row r="933" spans="7:14" x14ac:dyDescent="0.35">
      <c r="G933" s="102" t="s">
        <v>681</v>
      </c>
      <c r="H933" s="102" t="s">
        <v>682</v>
      </c>
      <c r="I933" s="102" t="s">
        <v>572</v>
      </c>
      <c r="J933" s="102" t="s">
        <v>652</v>
      </c>
      <c r="K933" s="102" t="s">
        <v>653</v>
      </c>
      <c r="L933" s="102" t="s">
        <v>395</v>
      </c>
      <c r="M933" s="102" t="s">
        <v>396</v>
      </c>
      <c r="N933" s="105">
        <v>1</v>
      </c>
    </row>
    <row r="934" spans="7:14" x14ac:dyDescent="0.35">
      <c r="G934" s="102" t="s">
        <v>681</v>
      </c>
      <c r="H934" s="102" t="s">
        <v>682</v>
      </c>
      <c r="I934" s="102" t="s">
        <v>574</v>
      </c>
      <c r="J934" s="102" t="s">
        <v>652</v>
      </c>
      <c r="K934" s="102" t="s">
        <v>653</v>
      </c>
      <c r="L934" s="102" t="s">
        <v>395</v>
      </c>
      <c r="M934" s="102" t="s">
        <v>396</v>
      </c>
      <c r="N934" s="105">
        <v>1</v>
      </c>
    </row>
    <row r="935" spans="7:14" x14ac:dyDescent="0.35">
      <c r="G935" s="102" t="s">
        <v>681</v>
      </c>
      <c r="H935" s="102" t="s">
        <v>682</v>
      </c>
      <c r="I935" s="102" t="s">
        <v>576</v>
      </c>
      <c r="J935" s="102" t="s">
        <v>652</v>
      </c>
      <c r="K935" s="102" t="s">
        <v>653</v>
      </c>
      <c r="L935" s="102" t="s">
        <v>395</v>
      </c>
      <c r="M935" s="102" t="s">
        <v>396</v>
      </c>
      <c r="N935" s="105">
        <v>1</v>
      </c>
    </row>
    <row r="936" spans="7:14" x14ac:dyDescent="0.35">
      <c r="G936" s="102" t="s">
        <v>681</v>
      </c>
      <c r="H936" s="102" t="s">
        <v>682</v>
      </c>
      <c r="I936" s="102" t="s">
        <v>578</v>
      </c>
      <c r="J936" s="102" t="s">
        <v>652</v>
      </c>
      <c r="K936" s="102" t="s">
        <v>653</v>
      </c>
      <c r="L936" s="102" t="s">
        <v>395</v>
      </c>
      <c r="M936" s="102" t="s">
        <v>396</v>
      </c>
      <c r="N936" s="105">
        <v>1</v>
      </c>
    </row>
    <row r="937" spans="7:14" x14ac:dyDescent="0.35">
      <c r="G937" s="102" t="s">
        <v>681</v>
      </c>
      <c r="H937" s="102" t="s">
        <v>682</v>
      </c>
      <c r="I937" s="102" t="s">
        <v>580</v>
      </c>
      <c r="J937" s="102" t="s">
        <v>652</v>
      </c>
      <c r="K937" s="102" t="s">
        <v>653</v>
      </c>
      <c r="L937" s="102" t="s">
        <v>395</v>
      </c>
      <c r="M937" s="102" t="s">
        <v>396</v>
      </c>
      <c r="N937" s="105">
        <v>1</v>
      </c>
    </row>
    <row r="938" spans="7:14" x14ac:dyDescent="0.35">
      <c r="G938" s="102" t="s">
        <v>681</v>
      </c>
      <c r="H938" s="102" t="s">
        <v>682</v>
      </c>
      <c r="I938" s="102" t="s">
        <v>582</v>
      </c>
      <c r="J938" s="102" t="s">
        <v>652</v>
      </c>
      <c r="K938" s="102" t="s">
        <v>653</v>
      </c>
      <c r="L938" s="102" t="s">
        <v>395</v>
      </c>
      <c r="M938" s="102" t="s">
        <v>396</v>
      </c>
      <c r="N938" s="105">
        <v>1</v>
      </c>
    </row>
    <row r="939" spans="7:14" x14ac:dyDescent="0.35">
      <c r="G939" s="102" t="s">
        <v>681</v>
      </c>
      <c r="H939" s="102" t="s">
        <v>682</v>
      </c>
      <c r="I939" s="102" t="s">
        <v>584</v>
      </c>
      <c r="J939" s="102" t="s">
        <v>652</v>
      </c>
      <c r="K939" s="102" t="s">
        <v>653</v>
      </c>
      <c r="L939" s="102" t="s">
        <v>395</v>
      </c>
      <c r="M939" s="102" t="s">
        <v>396</v>
      </c>
      <c r="N939" s="105">
        <v>1</v>
      </c>
    </row>
    <row r="940" spans="7:14" x14ac:dyDescent="0.35">
      <c r="G940" s="102" t="s">
        <v>681</v>
      </c>
      <c r="H940" s="102" t="s">
        <v>682</v>
      </c>
      <c r="I940" s="102" t="s">
        <v>586</v>
      </c>
      <c r="J940" s="102" t="s">
        <v>652</v>
      </c>
      <c r="K940" s="102" t="s">
        <v>653</v>
      </c>
      <c r="L940" s="102" t="s">
        <v>395</v>
      </c>
      <c r="M940" s="102" t="s">
        <v>396</v>
      </c>
      <c r="N940" s="105">
        <v>1</v>
      </c>
    </row>
    <row r="941" spans="7:14" x14ac:dyDescent="0.35">
      <c r="G941" s="102" t="s">
        <v>681</v>
      </c>
      <c r="H941" s="102" t="s">
        <v>682</v>
      </c>
      <c r="I941" s="102" t="s">
        <v>588</v>
      </c>
      <c r="J941" s="102" t="s">
        <v>652</v>
      </c>
      <c r="K941" s="102" t="s">
        <v>653</v>
      </c>
      <c r="L941" s="102" t="s">
        <v>395</v>
      </c>
      <c r="M941" s="102" t="s">
        <v>396</v>
      </c>
      <c r="N941" s="105">
        <v>1</v>
      </c>
    </row>
    <row r="942" spans="7:14" x14ac:dyDescent="0.35">
      <c r="G942" s="102" t="s">
        <v>681</v>
      </c>
      <c r="H942" s="102" t="s">
        <v>682</v>
      </c>
      <c r="I942" s="102" t="s">
        <v>590</v>
      </c>
      <c r="J942" s="102" t="s">
        <v>652</v>
      </c>
      <c r="K942" s="102" t="s">
        <v>653</v>
      </c>
      <c r="L942" s="102" t="s">
        <v>395</v>
      </c>
      <c r="M942" s="102" t="s">
        <v>396</v>
      </c>
      <c r="N942" s="105">
        <v>1</v>
      </c>
    </row>
    <row r="943" spans="7:14" x14ac:dyDescent="0.35">
      <c r="G943" s="102" t="s">
        <v>681</v>
      </c>
      <c r="H943" s="102" t="s">
        <v>682</v>
      </c>
      <c r="I943" s="102" t="s">
        <v>592</v>
      </c>
      <c r="J943" s="102" t="s">
        <v>652</v>
      </c>
      <c r="K943" s="102" t="s">
        <v>653</v>
      </c>
      <c r="L943" s="102" t="s">
        <v>395</v>
      </c>
      <c r="M943" s="102" t="s">
        <v>396</v>
      </c>
      <c r="N943" s="105">
        <v>1</v>
      </c>
    </row>
    <row r="944" spans="7:14" x14ac:dyDescent="0.35">
      <c r="G944" s="102" t="s">
        <v>681</v>
      </c>
      <c r="H944" s="102" t="s">
        <v>682</v>
      </c>
      <c r="I944" s="102" t="s">
        <v>594</v>
      </c>
      <c r="J944" s="102" t="s">
        <v>652</v>
      </c>
      <c r="K944" s="102" t="s">
        <v>653</v>
      </c>
      <c r="L944" s="102" t="s">
        <v>395</v>
      </c>
      <c r="M944" s="102" t="s">
        <v>396</v>
      </c>
      <c r="N944" s="105">
        <v>1</v>
      </c>
    </row>
    <row r="945" spans="7:14" x14ac:dyDescent="0.35">
      <c r="G945" s="102" t="s">
        <v>681</v>
      </c>
      <c r="H945" s="102" t="s">
        <v>682</v>
      </c>
      <c r="I945" s="102" t="s">
        <v>596</v>
      </c>
      <c r="J945" s="102" t="s">
        <v>652</v>
      </c>
      <c r="K945" s="102" t="s">
        <v>653</v>
      </c>
      <c r="L945" s="102" t="s">
        <v>395</v>
      </c>
      <c r="M945" s="102" t="s">
        <v>396</v>
      </c>
      <c r="N945" s="105">
        <v>1</v>
      </c>
    </row>
    <row r="946" spans="7:14" x14ac:dyDescent="0.35">
      <c r="G946" s="102" t="s">
        <v>681</v>
      </c>
      <c r="H946" s="102" t="s">
        <v>682</v>
      </c>
      <c r="I946" s="102" t="s">
        <v>598</v>
      </c>
      <c r="J946" s="102" t="s">
        <v>652</v>
      </c>
      <c r="K946" s="102" t="s">
        <v>653</v>
      </c>
      <c r="L946" s="102" t="s">
        <v>395</v>
      </c>
      <c r="M946" s="102" t="s">
        <v>396</v>
      </c>
      <c r="N946" s="105">
        <v>1</v>
      </c>
    </row>
    <row r="947" spans="7:14" x14ac:dyDescent="0.35">
      <c r="G947" s="102" t="s">
        <v>681</v>
      </c>
      <c r="H947" s="102" t="s">
        <v>682</v>
      </c>
      <c r="I947" s="102" t="s">
        <v>693</v>
      </c>
      <c r="J947" s="102" t="s">
        <v>694</v>
      </c>
      <c r="K947" s="102" t="s">
        <v>695</v>
      </c>
      <c r="L947" s="102" t="s">
        <v>630</v>
      </c>
      <c r="M947" s="102" t="s">
        <v>631</v>
      </c>
      <c r="N947" s="106">
        <v>0</v>
      </c>
    </row>
    <row r="948" spans="7:14" x14ac:dyDescent="0.35">
      <c r="G948" s="102" t="s">
        <v>681</v>
      </c>
      <c r="H948" s="102" t="s">
        <v>682</v>
      </c>
      <c r="I948" s="102" t="s">
        <v>600</v>
      </c>
      <c r="J948" s="102" t="s">
        <v>694</v>
      </c>
      <c r="K948" s="102" t="s">
        <v>695</v>
      </c>
      <c r="L948" s="102" t="s">
        <v>630</v>
      </c>
      <c r="M948" s="102" t="s">
        <v>631</v>
      </c>
      <c r="N948" s="105">
        <v>1</v>
      </c>
    </row>
    <row r="949" spans="7:14" x14ac:dyDescent="0.35">
      <c r="G949" s="102" t="s">
        <v>681</v>
      </c>
      <c r="H949" s="102" t="s">
        <v>682</v>
      </c>
      <c r="I949" s="102" t="s">
        <v>602</v>
      </c>
      <c r="J949" s="102" t="s">
        <v>694</v>
      </c>
      <c r="K949" s="102" t="s">
        <v>695</v>
      </c>
      <c r="L949" s="102" t="s">
        <v>630</v>
      </c>
      <c r="M949" s="102" t="s">
        <v>631</v>
      </c>
      <c r="N949" s="105">
        <v>1</v>
      </c>
    </row>
    <row r="950" spans="7:14" x14ac:dyDescent="0.35">
      <c r="G950" s="102" t="s">
        <v>696</v>
      </c>
      <c r="H950" s="102" t="s">
        <v>697</v>
      </c>
      <c r="I950" s="102" t="s">
        <v>392</v>
      </c>
      <c r="J950" s="102" t="s">
        <v>690</v>
      </c>
      <c r="K950" s="102" t="s">
        <v>691</v>
      </c>
      <c r="L950" s="102" t="s">
        <v>395</v>
      </c>
      <c r="M950" s="102" t="s">
        <v>396</v>
      </c>
      <c r="N950" s="105">
        <v>1</v>
      </c>
    </row>
    <row r="951" spans="7:14" x14ac:dyDescent="0.35">
      <c r="G951" s="102" t="s">
        <v>696</v>
      </c>
      <c r="H951" s="102" t="s">
        <v>697</v>
      </c>
      <c r="I951" s="102" t="s">
        <v>398</v>
      </c>
      <c r="J951" s="102" t="s">
        <v>690</v>
      </c>
      <c r="K951" s="102" t="s">
        <v>691</v>
      </c>
      <c r="L951" s="102" t="s">
        <v>395</v>
      </c>
      <c r="M951" s="102" t="s">
        <v>396</v>
      </c>
      <c r="N951" s="105">
        <v>1</v>
      </c>
    </row>
    <row r="952" spans="7:14" x14ac:dyDescent="0.35">
      <c r="G952" s="102" t="s">
        <v>696</v>
      </c>
      <c r="H952" s="102" t="s">
        <v>697</v>
      </c>
      <c r="I952" s="102" t="s">
        <v>400</v>
      </c>
      <c r="J952" s="102" t="s">
        <v>690</v>
      </c>
      <c r="K952" s="102" t="s">
        <v>691</v>
      </c>
      <c r="L952" s="102" t="s">
        <v>395</v>
      </c>
      <c r="M952" s="102" t="s">
        <v>396</v>
      </c>
      <c r="N952" s="106">
        <v>0</v>
      </c>
    </row>
    <row r="953" spans="7:14" x14ac:dyDescent="0.35">
      <c r="G953" s="102" t="s">
        <v>696</v>
      </c>
      <c r="H953" s="102" t="s">
        <v>697</v>
      </c>
      <c r="I953" s="102" t="s">
        <v>402</v>
      </c>
      <c r="J953" s="102" t="s">
        <v>690</v>
      </c>
      <c r="K953" s="102" t="s">
        <v>691</v>
      </c>
      <c r="L953" s="102" t="s">
        <v>395</v>
      </c>
      <c r="M953" s="102" t="s">
        <v>396</v>
      </c>
      <c r="N953" s="105">
        <v>1</v>
      </c>
    </row>
    <row r="954" spans="7:14" x14ac:dyDescent="0.35">
      <c r="G954" s="102" t="s">
        <v>696</v>
      </c>
      <c r="H954" s="102" t="s">
        <v>697</v>
      </c>
      <c r="I954" s="102" t="s">
        <v>698</v>
      </c>
      <c r="J954" s="102" t="s">
        <v>690</v>
      </c>
      <c r="K954" s="102" t="s">
        <v>691</v>
      </c>
      <c r="L954" s="102" t="s">
        <v>395</v>
      </c>
      <c r="M954" s="102" t="s">
        <v>396</v>
      </c>
      <c r="N954" s="106">
        <v>0</v>
      </c>
    </row>
    <row r="955" spans="7:14" x14ac:dyDescent="0.35">
      <c r="G955" s="102" t="s">
        <v>696</v>
      </c>
      <c r="H955" s="102" t="s">
        <v>697</v>
      </c>
      <c r="I955" s="102" t="s">
        <v>403</v>
      </c>
      <c r="J955" s="102" t="s">
        <v>690</v>
      </c>
      <c r="K955" s="102" t="s">
        <v>691</v>
      </c>
      <c r="L955" s="102" t="s">
        <v>395</v>
      </c>
      <c r="M955" s="102" t="s">
        <v>396</v>
      </c>
      <c r="N955" s="105">
        <v>1</v>
      </c>
    </row>
    <row r="956" spans="7:14" x14ac:dyDescent="0.35">
      <c r="G956" s="102" t="s">
        <v>696</v>
      </c>
      <c r="H956" s="102" t="s">
        <v>697</v>
      </c>
      <c r="I956" s="102" t="s">
        <v>405</v>
      </c>
      <c r="J956" s="102" t="s">
        <v>690</v>
      </c>
      <c r="K956" s="102" t="s">
        <v>691</v>
      </c>
      <c r="L956" s="102" t="s">
        <v>395</v>
      </c>
      <c r="M956" s="102" t="s">
        <v>396</v>
      </c>
      <c r="N956" s="105">
        <v>1</v>
      </c>
    </row>
    <row r="957" spans="7:14" x14ac:dyDescent="0.35">
      <c r="G957" s="102" t="s">
        <v>696</v>
      </c>
      <c r="H957" s="102" t="s">
        <v>697</v>
      </c>
      <c r="I957" s="102" t="s">
        <v>407</v>
      </c>
      <c r="J957" s="102" t="s">
        <v>690</v>
      </c>
      <c r="K957" s="102" t="s">
        <v>691</v>
      </c>
      <c r="L957" s="102" t="s">
        <v>395</v>
      </c>
      <c r="M957" s="102" t="s">
        <v>396</v>
      </c>
      <c r="N957" s="105">
        <v>1</v>
      </c>
    </row>
    <row r="958" spans="7:14" x14ac:dyDescent="0.35">
      <c r="G958" s="102" t="s">
        <v>696</v>
      </c>
      <c r="H958" s="102" t="s">
        <v>697</v>
      </c>
      <c r="I958" s="102" t="s">
        <v>409</v>
      </c>
      <c r="J958" s="102" t="s">
        <v>690</v>
      </c>
      <c r="K958" s="102" t="s">
        <v>691</v>
      </c>
      <c r="L958" s="102" t="s">
        <v>395</v>
      </c>
      <c r="M958" s="102" t="s">
        <v>396</v>
      </c>
      <c r="N958" s="105">
        <v>1</v>
      </c>
    </row>
    <row r="959" spans="7:14" x14ac:dyDescent="0.35">
      <c r="G959" s="102" t="s">
        <v>696</v>
      </c>
      <c r="H959" s="102" t="s">
        <v>697</v>
      </c>
      <c r="I959" s="102" t="s">
        <v>411</v>
      </c>
      <c r="J959" s="102" t="s">
        <v>690</v>
      </c>
      <c r="K959" s="102" t="s">
        <v>691</v>
      </c>
      <c r="L959" s="102" t="s">
        <v>395</v>
      </c>
      <c r="M959" s="102" t="s">
        <v>396</v>
      </c>
      <c r="N959" s="105">
        <v>1</v>
      </c>
    </row>
    <row r="960" spans="7:14" x14ac:dyDescent="0.35">
      <c r="G960" s="102" t="s">
        <v>696</v>
      </c>
      <c r="H960" s="102" t="s">
        <v>697</v>
      </c>
      <c r="I960" s="102" t="s">
        <v>413</v>
      </c>
      <c r="J960" s="102" t="s">
        <v>690</v>
      </c>
      <c r="K960" s="102" t="s">
        <v>691</v>
      </c>
      <c r="L960" s="102" t="s">
        <v>395</v>
      </c>
      <c r="M960" s="102" t="s">
        <v>396</v>
      </c>
      <c r="N960" s="105">
        <v>1</v>
      </c>
    </row>
    <row r="961" spans="7:14" x14ac:dyDescent="0.35">
      <c r="G961" s="102" t="s">
        <v>696</v>
      </c>
      <c r="H961" s="102" t="s">
        <v>697</v>
      </c>
      <c r="I961" s="102" t="s">
        <v>415</v>
      </c>
      <c r="J961" s="102" t="s">
        <v>690</v>
      </c>
      <c r="K961" s="102" t="s">
        <v>691</v>
      </c>
      <c r="L961" s="102" t="s">
        <v>395</v>
      </c>
      <c r="M961" s="102" t="s">
        <v>396</v>
      </c>
      <c r="N961" s="105">
        <v>1</v>
      </c>
    </row>
    <row r="962" spans="7:14" x14ac:dyDescent="0.35">
      <c r="G962" s="102" t="s">
        <v>696</v>
      </c>
      <c r="H962" s="102" t="s">
        <v>697</v>
      </c>
      <c r="I962" s="102" t="s">
        <v>416</v>
      </c>
      <c r="J962" s="102" t="s">
        <v>690</v>
      </c>
      <c r="K962" s="102" t="s">
        <v>691</v>
      </c>
      <c r="L962" s="102" t="s">
        <v>395</v>
      </c>
      <c r="M962" s="102" t="s">
        <v>396</v>
      </c>
      <c r="N962" s="105">
        <v>1</v>
      </c>
    </row>
    <row r="963" spans="7:14" x14ac:dyDescent="0.35">
      <c r="G963" s="102" t="s">
        <v>696</v>
      </c>
      <c r="H963" s="102" t="s">
        <v>697</v>
      </c>
      <c r="I963" s="102" t="s">
        <v>699</v>
      </c>
      <c r="J963" s="102" t="s">
        <v>690</v>
      </c>
      <c r="K963" s="102" t="s">
        <v>691</v>
      </c>
      <c r="L963" s="102" t="s">
        <v>395</v>
      </c>
      <c r="M963" s="102" t="s">
        <v>396</v>
      </c>
      <c r="N963" s="106">
        <v>0</v>
      </c>
    </row>
    <row r="964" spans="7:14" x14ac:dyDescent="0.35">
      <c r="G964" s="102" t="s">
        <v>696</v>
      </c>
      <c r="H964" s="102" t="s">
        <v>697</v>
      </c>
      <c r="I964" s="102" t="s">
        <v>418</v>
      </c>
      <c r="J964" s="102" t="s">
        <v>690</v>
      </c>
      <c r="K964" s="102" t="s">
        <v>691</v>
      </c>
      <c r="L964" s="102" t="s">
        <v>395</v>
      </c>
      <c r="M964" s="102" t="s">
        <v>396</v>
      </c>
      <c r="N964" s="105">
        <v>1</v>
      </c>
    </row>
    <row r="965" spans="7:14" x14ac:dyDescent="0.35">
      <c r="G965" s="102" t="s">
        <v>696</v>
      </c>
      <c r="H965" s="102" t="s">
        <v>697</v>
      </c>
      <c r="I965" s="102" t="s">
        <v>420</v>
      </c>
      <c r="J965" s="102" t="s">
        <v>690</v>
      </c>
      <c r="K965" s="102" t="s">
        <v>691</v>
      </c>
      <c r="L965" s="102" t="s">
        <v>395</v>
      </c>
      <c r="M965" s="102" t="s">
        <v>396</v>
      </c>
      <c r="N965" s="105">
        <v>1</v>
      </c>
    </row>
    <row r="966" spans="7:14" x14ac:dyDescent="0.35">
      <c r="G966" s="102" t="s">
        <v>696</v>
      </c>
      <c r="H966" s="102" t="s">
        <v>697</v>
      </c>
      <c r="I966" s="102" t="s">
        <v>422</v>
      </c>
      <c r="J966" s="102" t="s">
        <v>690</v>
      </c>
      <c r="K966" s="102" t="s">
        <v>691</v>
      </c>
      <c r="L966" s="102" t="s">
        <v>395</v>
      </c>
      <c r="M966" s="102" t="s">
        <v>396</v>
      </c>
      <c r="N966" s="105">
        <v>1</v>
      </c>
    </row>
    <row r="967" spans="7:14" x14ac:dyDescent="0.35">
      <c r="G967" s="102" t="s">
        <v>696</v>
      </c>
      <c r="H967" s="102" t="s">
        <v>697</v>
      </c>
      <c r="I967" s="102" t="s">
        <v>424</v>
      </c>
      <c r="J967" s="102" t="s">
        <v>690</v>
      </c>
      <c r="K967" s="102" t="s">
        <v>691</v>
      </c>
      <c r="L967" s="102" t="s">
        <v>395</v>
      </c>
      <c r="M967" s="102" t="s">
        <v>396</v>
      </c>
      <c r="N967" s="106">
        <v>0</v>
      </c>
    </row>
    <row r="968" spans="7:14" x14ac:dyDescent="0.35">
      <c r="G968" s="102" t="s">
        <v>696</v>
      </c>
      <c r="H968" s="102" t="s">
        <v>697</v>
      </c>
      <c r="I968" s="102" t="s">
        <v>426</v>
      </c>
      <c r="J968" s="102" t="s">
        <v>690</v>
      </c>
      <c r="K968" s="102" t="s">
        <v>691</v>
      </c>
      <c r="L968" s="102" t="s">
        <v>395</v>
      </c>
      <c r="M968" s="102" t="s">
        <v>396</v>
      </c>
      <c r="N968" s="105">
        <v>1</v>
      </c>
    </row>
    <row r="969" spans="7:14" x14ac:dyDescent="0.35">
      <c r="G969" s="102" t="s">
        <v>696</v>
      </c>
      <c r="H969" s="102" t="s">
        <v>697</v>
      </c>
      <c r="I969" s="102" t="s">
        <v>428</v>
      </c>
      <c r="J969" s="102" t="s">
        <v>690</v>
      </c>
      <c r="K969" s="102" t="s">
        <v>691</v>
      </c>
      <c r="L969" s="102" t="s">
        <v>395</v>
      </c>
      <c r="M969" s="102" t="s">
        <v>396</v>
      </c>
      <c r="N969" s="105">
        <v>1</v>
      </c>
    </row>
    <row r="970" spans="7:14" x14ac:dyDescent="0.35">
      <c r="G970" s="102" t="s">
        <v>696</v>
      </c>
      <c r="H970" s="102" t="s">
        <v>697</v>
      </c>
      <c r="I970" s="102" t="s">
        <v>430</v>
      </c>
      <c r="J970" s="102" t="s">
        <v>690</v>
      </c>
      <c r="K970" s="102" t="s">
        <v>691</v>
      </c>
      <c r="L970" s="102" t="s">
        <v>395</v>
      </c>
      <c r="M970" s="102" t="s">
        <v>396</v>
      </c>
      <c r="N970" s="105">
        <v>1</v>
      </c>
    </row>
    <row r="971" spans="7:14" x14ac:dyDescent="0.35">
      <c r="G971" s="102" t="s">
        <v>696</v>
      </c>
      <c r="H971" s="102" t="s">
        <v>697</v>
      </c>
      <c r="I971" s="102" t="s">
        <v>432</v>
      </c>
      <c r="J971" s="102" t="s">
        <v>690</v>
      </c>
      <c r="K971" s="102" t="s">
        <v>691</v>
      </c>
      <c r="L971" s="102" t="s">
        <v>395</v>
      </c>
      <c r="M971" s="102" t="s">
        <v>396</v>
      </c>
      <c r="N971" s="105">
        <v>1</v>
      </c>
    </row>
    <row r="972" spans="7:14" x14ac:dyDescent="0.35">
      <c r="G972" s="102" t="s">
        <v>696</v>
      </c>
      <c r="H972" s="102" t="s">
        <v>697</v>
      </c>
      <c r="I972" s="102" t="s">
        <v>434</v>
      </c>
      <c r="J972" s="102" t="s">
        <v>690</v>
      </c>
      <c r="K972" s="102" t="s">
        <v>691</v>
      </c>
      <c r="L972" s="102" t="s">
        <v>395</v>
      </c>
      <c r="M972" s="102" t="s">
        <v>396</v>
      </c>
      <c r="N972" s="105">
        <v>1</v>
      </c>
    </row>
    <row r="973" spans="7:14" x14ac:dyDescent="0.35">
      <c r="G973" s="102" t="s">
        <v>696</v>
      </c>
      <c r="H973" s="102" t="s">
        <v>697</v>
      </c>
      <c r="I973" s="102" t="s">
        <v>436</v>
      </c>
      <c r="J973" s="102" t="s">
        <v>690</v>
      </c>
      <c r="K973" s="102" t="s">
        <v>691</v>
      </c>
      <c r="L973" s="102" t="s">
        <v>395</v>
      </c>
      <c r="M973" s="102" t="s">
        <v>396</v>
      </c>
      <c r="N973" s="105">
        <v>1</v>
      </c>
    </row>
    <row r="974" spans="7:14" x14ac:dyDescent="0.35">
      <c r="G974" s="102" t="s">
        <v>696</v>
      </c>
      <c r="H974" s="102" t="s">
        <v>697</v>
      </c>
      <c r="I974" s="102" t="s">
        <v>438</v>
      </c>
      <c r="J974" s="102" t="s">
        <v>690</v>
      </c>
      <c r="K974" s="102" t="s">
        <v>691</v>
      </c>
      <c r="L974" s="102" t="s">
        <v>395</v>
      </c>
      <c r="M974" s="102" t="s">
        <v>396</v>
      </c>
      <c r="N974" s="105">
        <v>1</v>
      </c>
    </row>
    <row r="975" spans="7:14" x14ac:dyDescent="0.35">
      <c r="G975" s="102" t="s">
        <v>696</v>
      </c>
      <c r="H975" s="102" t="s">
        <v>697</v>
      </c>
      <c r="I975" s="102" t="s">
        <v>440</v>
      </c>
      <c r="J975" s="102" t="s">
        <v>690</v>
      </c>
      <c r="K975" s="102" t="s">
        <v>691</v>
      </c>
      <c r="L975" s="102" t="s">
        <v>395</v>
      </c>
      <c r="M975" s="102" t="s">
        <v>396</v>
      </c>
      <c r="N975" s="105">
        <v>1</v>
      </c>
    </row>
    <row r="976" spans="7:14" x14ac:dyDescent="0.35">
      <c r="G976" s="102" t="s">
        <v>696</v>
      </c>
      <c r="H976" s="102" t="s">
        <v>697</v>
      </c>
      <c r="I976" s="102" t="s">
        <v>442</v>
      </c>
      <c r="J976" s="102" t="s">
        <v>690</v>
      </c>
      <c r="K976" s="102" t="s">
        <v>691</v>
      </c>
      <c r="L976" s="102" t="s">
        <v>395</v>
      </c>
      <c r="M976" s="102" t="s">
        <v>396</v>
      </c>
      <c r="N976" s="105">
        <v>1</v>
      </c>
    </row>
    <row r="977" spans="7:14" x14ac:dyDescent="0.35">
      <c r="G977" s="102" t="s">
        <v>696</v>
      </c>
      <c r="H977" s="102" t="s">
        <v>697</v>
      </c>
      <c r="I977" s="102" t="s">
        <v>663</v>
      </c>
      <c r="J977" s="102" t="s">
        <v>690</v>
      </c>
      <c r="K977" s="102" t="s">
        <v>691</v>
      </c>
      <c r="L977" s="102" t="s">
        <v>395</v>
      </c>
      <c r="M977" s="102" t="s">
        <v>396</v>
      </c>
      <c r="N977" s="106">
        <v>0</v>
      </c>
    </row>
    <row r="978" spans="7:14" x14ac:dyDescent="0.35">
      <c r="G978" s="102" t="s">
        <v>696</v>
      </c>
      <c r="H978" s="102" t="s">
        <v>697</v>
      </c>
      <c r="I978" s="102" t="s">
        <v>443</v>
      </c>
      <c r="J978" s="102" t="s">
        <v>690</v>
      </c>
      <c r="K978" s="102" t="s">
        <v>691</v>
      </c>
      <c r="L978" s="102" t="s">
        <v>395</v>
      </c>
      <c r="M978" s="102" t="s">
        <v>396</v>
      </c>
      <c r="N978" s="105">
        <v>1</v>
      </c>
    </row>
    <row r="979" spans="7:14" x14ac:dyDescent="0.35">
      <c r="G979" s="102" t="s">
        <v>696</v>
      </c>
      <c r="H979" s="102" t="s">
        <v>697</v>
      </c>
      <c r="I979" s="102" t="s">
        <v>445</v>
      </c>
      <c r="J979" s="102" t="s">
        <v>690</v>
      </c>
      <c r="K979" s="102" t="s">
        <v>691</v>
      </c>
      <c r="L979" s="102" t="s">
        <v>395</v>
      </c>
      <c r="M979" s="102" t="s">
        <v>396</v>
      </c>
      <c r="N979" s="105">
        <v>1</v>
      </c>
    </row>
    <row r="980" spans="7:14" x14ac:dyDescent="0.35">
      <c r="G980" s="102" t="s">
        <v>696</v>
      </c>
      <c r="H980" s="102" t="s">
        <v>697</v>
      </c>
      <c r="I980" s="102" t="s">
        <v>447</v>
      </c>
      <c r="J980" s="102" t="s">
        <v>690</v>
      </c>
      <c r="K980" s="102" t="s">
        <v>691</v>
      </c>
      <c r="L980" s="102" t="s">
        <v>395</v>
      </c>
      <c r="M980" s="102" t="s">
        <v>396</v>
      </c>
      <c r="N980" s="105">
        <v>1</v>
      </c>
    </row>
    <row r="981" spans="7:14" x14ac:dyDescent="0.35">
      <c r="G981" s="102" t="s">
        <v>696</v>
      </c>
      <c r="H981" s="102" t="s">
        <v>697</v>
      </c>
      <c r="I981" s="102" t="s">
        <v>449</v>
      </c>
      <c r="J981" s="102" t="s">
        <v>690</v>
      </c>
      <c r="K981" s="102" t="s">
        <v>691</v>
      </c>
      <c r="L981" s="102" t="s">
        <v>395</v>
      </c>
      <c r="M981" s="102" t="s">
        <v>396</v>
      </c>
      <c r="N981" s="106">
        <v>0</v>
      </c>
    </row>
    <row r="982" spans="7:14" x14ac:dyDescent="0.35">
      <c r="G982" s="102" t="s">
        <v>696</v>
      </c>
      <c r="H982" s="102" t="s">
        <v>697</v>
      </c>
      <c r="I982" s="102" t="s">
        <v>451</v>
      </c>
      <c r="J982" s="102" t="s">
        <v>393</v>
      </c>
      <c r="K982" s="102" t="s">
        <v>394</v>
      </c>
      <c r="L982" s="102" t="s">
        <v>395</v>
      </c>
      <c r="M982" s="102" t="s">
        <v>396</v>
      </c>
      <c r="N982" s="106">
        <v>0</v>
      </c>
    </row>
    <row r="983" spans="7:14" x14ac:dyDescent="0.35">
      <c r="G983" s="102" t="s">
        <v>696</v>
      </c>
      <c r="H983" s="102" t="s">
        <v>697</v>
      </c>
      <c r="I983" s="102" t="s">
        <v>453</v>
      </c>
      <c r="J983" s="102" t="s">
        <v>393</v>
      </c>
      <c r="K983" s="102" t="s">
        <v>394</v>
      </c>
      <c r="L983" s="102" t="s">
        <v>395</v>
      </c>
      <c r="M983" s="102" t="s">
        <v>396</v>
      </c>
      <c r="N983" s="105">
        <v>1</v>
      </c>
    </row>
    <row r="984" spans="7:14" x14ac:dyDescent="0.35">
      <c r="G984" s="102" t="s">
        <v>696</v>
      </c>
      <c r="H984" s="102" t="s">
        <v>697</v>
      </c>
      <c r="I984" s="102" t="s">
        <v>489</v>
      </c>
      <c r="J984" s="102" t="s">
        <v>393</v>
      </c>
      <c r="K984" s="102" t="s">
        <v>394</v>
      </c>
      <c r="L984" s="102" t="s">
        <v>395</v>
      </c>
      <c r="M984" s="102" t="s">
        <v>396</v>
      </c>
      <c r="N984" s="105">
        <v>1</v>
      </c>
    </row>
    <row r="985" spans="7:14" x14ac:dyDescent="0.35">
      <c r="G985" s="102" t="s">
        <v>696</v>
      </c>
      <c r="H985" s="102" t="s">
        <v>697</v>
      </c>
      <c r="I985" s="102" t="s">
        <v>491</v>
      </c>
      <c r="J985" s="102" t="s">
        <v>393</v>
      </c>
      <c r="K985" s="102" t="s">
        <v>394</v>
      </c>
      <c r="L985" s="102" t="s">
        <v>395</v>
      </c>
      <c r="M985" s="102" t="s">
        <v>396</v>
      </c>
      <c r="N985" s="105">
        <v>1</v>
      </c>
    </row>
    <row r="986" spans="7:14" x14ac:dyDescent="0.35">
      <c r="G986" s="102" t="s">
        <v>696</v>
      </c>
      <c r="H986" s="102" t="s">
        <v>697</v>
      </c>
      <c r="I986" s="102" t="s">
        <v>493</v>
      </c>
      <c r="J986" s="102" t="s">
        <v>393</v>
      </c>
      <c r="K986" s="102" t="s">
        <v>394</v>
      </c>
      <c r="L986" s="102" t="s">
        <v>395</v>
      </c>
      <c r="M986" s="102" t="s">
        <v>396</v>
      </c>
      <c r="N986" s="105">
        <v>1</v>
      </c>
    </row>
    <row r="987" spans="7:14" x14ac:dyDescent="0.35">
      <c r="G987" s="102" t="s">
        <v>696</v>
      </c>
      <c r="H987" s="102" t="s">
        <v>697</v>
      </c>
      <c r="I987" s="102" t="s">
        <v>495</v>
      </c>
      <c r="J987" s="102" t="s">
        <v>393</v>
      </c>
      <c r="K987" s="102" t="s">
        <v>394</v>
      </c>
      <c r="L987" s="102" t="s">
        <v>395</v>
      </c>
      <c r="M987" s="102" t="s">
        <v>396</v>
      </c>
      <c r="N987" s="105">
        <v>1</v>
      </c>
    </row>
    <row r="988" spans="7:14" x14ac:dyDescent="0.35">
      <c r="G988" s="102" t="s">
        <v>696</v>
      </c>
      <c r="H988" s="102" t="s">
        <v>697</v>
      </c>
      <c r="I988" s="102" t="s">
        <v>497</v>
      </c>
      <c r="J988" s="102" t="s">
        <v>393</v>
      </c>
      <c r="K988" s="102" t="s">
        <v>394</v>
      </c>
      <c r="L988" s="102" t="s">
        <v>395</v>
      </c>
      <c r="M988" s="102" t="s">
        <v>396</v>
      </c>
      <c r="N988" s="105">
        <v>1</v>
      </c>
    </row>
    <row r="989" spans="7:14" x14ac:dyDescent="0.35">
      <c r="G989" s="102" t="s">
        <v>696</v>
      </c>
      <c r="H989" s="102" t="s">
        <v>697</v>
      </c>
      <c r="I989" s="102" t="s">
        <v>499</v>
      </c>
      <c r="J989" s="102" t="s">
        <v>393</v>
      </c>
      <c r="K989" s="102" t="s">
        <v>394</v>
      </c>
      <c r="L989" s="102" t="s">
        <v>395</v>
      </c>
      <c r="M989" s="102" t="s">
        <v>396</v>
      </c>
      <c r="N989" s="105">
        <v>1</v>
      </c>
    </row>
    <row r="990" spans="7:14" x14ac:dyDescent="0.35">
      <c r="G990" s="102" t="s">
        <v>696</v>
      </c>
      <c r="H990" s="102" t="s">
        <v>697</v>
      </c>
      <c r="I990" s="102" t="s">
        <v>501</v>
      </c>
      <c r="J990" s="102" t="s">
        <v>393</v>
      </c>
      <c r="K990" s="102" t="s">
        <v>394</v>
      </c>
      <c r="L990" s="102" t="s">
        <v>395</v>
      </c>
      <c r="M990" s="102" t="s">
        <v>396</v>
      </c>
      <c r="N990" s="105">
        <v>1</v>
      </c>
    </row>
    <row r="991" spans="7:14" x14ac:dyDescent="0.35">
      <c r="G991" s="102" t="s">
        <v>696</v>
      </c>
      <c r="H991" s="102" t="s">
        <v>697</v>
      </c>
      <c r="I991" s="102" t="s">
        <v>503</v>
      </c>
      <c r="J991" s="102" t="s">
        <v>393</v>
      </c>
      <c r="K991" s="102" t="s">
        <v>394</v>
      </c>
      <c r="L991" s="102" t="s">
        <v>395</v>
      </c>
      <c r="M991" s="102" t="s">
        <v>396</v>
      </c>
      <c r="N991" s="105">
        <v>1</v>
      </c>
    </row>
    <row r="992" spans="7:14" x14ac:dyDescent="0.35">
      <c r="G992" s="102" t="s">
        <v>696</v>
      </c>
      <c r="H992" s="102" t="s">
        <v>697</v>
      </c>
      <c r="I992" s="102" t="s">
        <v>505</v>
      </c>
      <c r="J992" s="102" t="s">
        <v>393</v>
      </c>
      <c r="K992" s="102" t="s">
        <v>394</v>
      </c>
      <c r="L992" s="102" t="s">
        <v>395</v>
      </c>
      <c r="M992" s="102" t="s">
        <v>396</v>
      </c>
      <c r="N992" s="105">
        <v>1</v>
      </c>
    </row>
    <row r="993" spans="7:14" x14ac:dyDescent="0.35">
      <c r="G993" s="102" t="s">
        <v>696</v>
      </c>
      <c r="H993" s="102" t="s">
        <v>697</v>
      </c>
      <c r="I993" s="102" t="s">
        <v>507</v>
      </c>
      <c r="J993" s="102" t="s">
        <v>393</v>
      </c>
      <c r="K993" s="102" t="s">
        <v>394</v>
      </c>
      <c r="L993" s="102" t="s">
        <v>395</v>
      </c>
      <c r="M993" s="102" t="s">
        <v>396</v>
      </c>
      <c r="N993" s="105">
        <v>1</v>
      </c>
    </row>
    <row r="994" spans="7:14" x14ac:dyDescent="0.35">
      <c r="G994" s="102" t="s">
        <v>696</v>
      </c>
      <c r="H994" s="102" t="s">
        <v>697</v>
      </c>
      <c r="I994" s="102" t="s">
        <v>509</v>
      </c>
      <c r="J994" s="102" t="s">
        <v>393</v>
      </c>
      <c r="K994" s="102" t="s">
        <v>394</v>
      </c>
      <c r="L994" s="102" t="s">
        <v>395</v>
      </c>
      <c r="M994" s="102" t="s">
        <v>396</v>
      </c>
      <c r="N994" s="105">
        <v>1</v>
      </c>
    </row>
    <row r="995" spans="7:14" x14ac:dyDescent="0.35">
      <c r="G995" s="102" t="s">
        <v>696</v>
      </c>
      <c r="H995" s="102" t="s">
        <v>697</v>
      </c>
      <c r="I995" s="102" t="s">
        <v>511</v>
      </c>
      <c r="J995" s="102" t="s">
        <v>393</v>
      </c>
      <c r="K995" s="102" t="s">
        <v>394</v>
      </c>
      <c r="L995" s="102" t="s">
        <v>395</v>
      </c>
      <c r="M995" s="102" t="s">
        <v>396</v>
      </c>
      <c r="N995" s="106">
        <v>0</v>
      </c>
    </row>
    <row r="996" spans="7:14" x14ac:dyDescent="0.35">
      <c r="G996" s="102" t="s">
        <v>696</v>
      </c>
      <c r="H996" s="102" t="s">
        <v>697</v>
      </c>
      <c r="I996" s="102" t="s">
        <v>513</v>
      </c>
      <c r="J996" s="102" t="s">
        <v>393</v>
      </c>
      <c r="K996" s="102" t="s">
        <v>394</v>
      </c>
      <c r="L996" s="102" t="s">
        <v>395</v>
      </c>
      <c r="M996" s="102" t="s">
        <v>396</v>
      </c>
      <c r="N996" s="105">
        <v>1</v>
      </c>
    </row>
    <row r="997" spans="7:14" x14ac:dyDescent="0.35">
      <c r="G997" s="102" t="s">
        <v>696</v>
      </c>
      <c r="H997" s="102" t="s">
        <v>697</v>
      </c>
      <c r="I997" s="102" t="s">
        <v>515</v>
      </c>
      <c r="J997" s="102" t="s">
        <v>393</v>
      </c>
      <c r="K997" s="102" t="s">
        <v>394</v>
      </c>
      <c r="L997" s="102" t="s">
        <v>395</v>
      </c>
      <c r="M997" s="102" t="s">
        <v>396</v>
      </c>
      <c r="N997" s="105">
        <v>1</v>
      </c>
    </row>
    <row r="998" spans="7:14" x14ac:dyDescent="0.35">
      <c r="G998" s="102" t="s">
        <v>696</v>
      </c>
      <c r="H998" s="102" t="s">
        <v>697</v>
      </c>
      <c r="I998" s="102" t="s">
        <v>517</v>
      </c>
      <c r="J998" s="102" t="s">
        <v>393</v>
      </c>
      <c r="K998" s="102" t="s">
        <v>394</v>
      </c>
      <c r="L998" s="102" t="s">
        <v>395</v>
      </c>
      <c r="M998" s="102" t="s">
        <v>396</v>
      </c>
      <c r="N998" s="105">
        <v>1</v>
      </c>
    </row>
    <row r="999" spans="7:14" x14ac:dyDescent="0.35">
      <c r="G999" s="102" t="s">
        <v>696</v>
      </c>
      <c r="H999" s="102" t="s">
        <v>697</v>
      </c>
      <c r="I999" s="102" t="s">
        <v>519</v>
      </c>
      <c r="J999" s="102" t="s">
        <v>393</v>
      </c>
      <c r="K999" s="102" t="s">
        <v>394</v>
      </c>
      <c r="L999" s="102" t="s">
        <v>395</v>
      </c>
      <c r="M999" s="102" t="s">
        <v>396</v>
      </c>
      <c r="N999" s="105">
        <v>1</v>
      </c>
    </row>
    <row r="1000" spans="7:14" x14ac:dyDescent="0.35">
      <c r="G1000" s="102" t="s">
        <v>696</v>
      </c>
      <c r="H1000" s="102" t="s">
        <v>697</v>
      </c>
      <c r="I1000" s="102" t="s">
        <v>521</v>
      </c>
      <c r="J1000" s="102" t="s">
        <v>393</v>
      </c>
      <c r="K1000" s="102" t="s">
        <v>394</v>
      </c>
      <c r="L1000" s="102" t="s">
        <v>395</v>
      </c>
      <c r="M1000" s="102" t="s">
        <v>396</v>
      </c>
      <c r="N1000" s="105">
        <v>1</v>
      </c>
    </row>
    <row r="1001" spans="7:14" x14ac:dyDescent="0.35">
      <c r="G1001" s="102" t="s">
        <v>696</v>
      </c>
      <c r="H1001" s="102" t="s">
        <v>697</v>
      </c>
      <c r="I1001" s="102" t="s">
        <v>523</v>
      </c>
      <c r="J1001" s="102" t="s">
        <v>393</v>
      </c>
      <c r="K1001" s="102" t="s">
        <v>394</v>
      </c>
      <c r="L1001" s="102" t="s">
        <v>395</v>
      </c>
      <c r="M1001" s="102" t="s">
        <v>396</v>
      </c>
      <c r="N1001" s="105">
        <v>1</v>
      </c>
    </row>
    <row r="1002" spans="7:14" x14ac:dyDescent="0.35">
      <c r="G1002" s="102" t="s">
        <v>696</v>
      </c>
      <c r="H1002" s="102" t="s">
        <v>697</v>
      </c>
      <c r="I1002" s="102" t="s">
        <v>525</v>
      </c>
      <c r="J1002" s="102" t="s">
        <v>393</v>
      </c>
      <c r="K1002" s="102" t="s">
        <v>394</v>
      </c>
      <c r="L1002" s="102" t="s">
        <v>395</v>
      </c>
      <c r="M1002" s="102" t="s">
        <v>396</v>
      </c>
      <c r="N1002" s="105">
        <v>1</v>
      </c>
    </row>
    <row r="1003" spans="7:14" x14ac:dyDescent="0.35">
      <c r="G1003" s="102" t="s">
        <v>696</v>
      </c>
      <c r="H1003" s="102" t="s">
        <v>697</v>
      </c>
      <c r="I1003" s="102" t="s">
        <v>666</v>
      </c>
      <c r="J1003" s="102" t="s">
        <v>628</v>
      </c>
      <c r="K1003" s="102" t="s">
        <v>629</v>
      </c>
      <c r="L1003" s="102" t="s">
        <v>395</v>
      </c>
      <c r="M1003" s="102" t="s">
        <v>396</v>
      </c>
      <c r="N1003" s="106">
        <v>0</v>
      </c>
    </row>
    <row r="1004" spans="7:14" x14ac:dyDescent="0.35">
      <c r="G1004" s="102" t="s">
        <v>696</v>
      </c>
      <c r="H1004" s="102" t="s">
        <v>697</v>
      </c>
      <c r="I1004" s="102" t="s">
        <v>527</v>
      </c>
      <c r="J1004" s="102" t="s">
        <v>628</v>
      </c>
      <c r="K1004" s="102" t="s">
        <v>629</v>
      </c>
      <c r="L1004" s="102" t="s">
        <v>395</v>
      </c>
      <c r="M1004" s="102" t="s">
        <v>396</v>
      </c>
      <c r="N1004" s="105">
        <v>1</v>
      </c>
    </row>
    <row r="1005" spans="7:14" x14ac:dyDescent="0.35">
      <c r="G1005" s="102" t="s">
        <v>696</v>
      </c>
      <c r="H1005" s="102" t="s">
        <v>697</v>
      </c>
      <c r="I1005" s="102" t="s">
        <v>700</v>
      </c>
      <c r="J1005" s="102" t="s">
        <v>628</v>
      </c>
      <c r="K1005" s="102" t="s">
        <v>629</v>
      </c>
      <c r="L1005" s="102" t="s">
        <v>395</v>
      </c>
      <c r="M1005" s="102" t="s">
        <v>396</v>
      </c>
      <c r="N1005" s="106">
        <v>0</v>
      </c>
    </row>
    <row r="1006" spans="7:14" x14ac:dyDescent="0.35">
      <c r="G1006" s="102" t="s">
        <v>696</v>
      </c>
      <c r="H1006" s="102" t="s">
        <v>697</v>
      </c>
      <c r="I1006" s="102" t="s">
        <v>529</v>
      </c>
      <c r="J1006" s="102" t="s">
        <v>628</v>
      </c>
      <c r="K1006" s="102" t="s">
        <v>629</v>
      </c>
      <c r="L1006" s="102" t="s">
        <v>395</v>
      </c>
      <c r="M1006" s="102" t="s">
        <v>396</v>
      </c>
      <c r="N1006" s="105">
        <v>1</v>
      </c>
    </row>
    <row r="1007" spans="7:14" x14ac:dyDescent="0.35">
      <c r="G1007" s="102" t="s">
        <v>696</v>
      </c>
      <c r="H1007" s="102" t="s">
        <v>697</v>
      </c>
      <c r="I1007" s="102" t="s">
        <v>531</v>
      </c>
      <c r="J1007" s="102" t="s">
        <v>628</v>
      </c>
      <c r="K1007" s="102" t="s">
        <v>629</v>
      </c>
      <c r="L1007" s="102" t="s">
        <v>395</v>
      </c>
      <c r="M1007" s="102" t="s">
        <v>396</v>
      </c>
      <c r="N1007" s="105">
        <v>1</v>
      </c>
    </row>
    <row r="1008" spans="7:14" x14ac:dyDescent="0.35">
      <c r="G1008" s="102" t="s">
        <v>696</v>
      </c>
      <c r="H1008" s="102" t="s">
        <v>697</v>
      </c>
      <c r="I1008" s="102" t="s">
        <v>533</v>
      </c>
      <c r="J1008" s="102" t="s">
        <v>628</v>
      </c>
      <c r="K1008" s="102" t="s">
        <v>629</v>
      </c>
      <c r="L1008" s="102" t="s">
        <v>395</v>
      </c>
      <c r="M1008" s="102" t="s">
        <v>396</v>
      </c>
      <c r="N1008" s="105">
        <v>1</v>
      </c>
    </row>
    <row r="1009" spans="7:14" x14ac:dyDescent="0.35">
      <c r="G1009" s="102" t="s">
        <v>696</v>
      </c>
      <c r="H1009" s="102" t="s">
        <v>697</v>
      </c>
      <c r="I1009" s="102" t="s">
        <v>535</v>
      </c>
      <c r="J1009" s="102" t="s">
        <v>628</v>
      </c>
      <c r="K1009" s="102" t="s">
        <v>629</v>
      </c>
      <c r="L1009" s="102" t="s">
        <v>395</v>
      </c>
      <c r="M1009" s="102" t="s">
        <v>396</v>
      </c>
      <c r="N1009" s="105">
        <v>1</v>
      </c>
    </row>
    <row r="1010" spans="7:14" x14ac:dyDescent="0.35">
      <c r="G1010" s="102" t="s">
        <v>696</v>
      </c>
      <c r="H1010" s="102" t="s">
        <v>697</v>
      </c>
      <c r="I1010" s="102" t="s">
        <v>635</v>
      </c>
      <c r="J1010" s="102" t="s">
        <v>628</v>
      </c>
      <c r="K1010" s="102" t="s">
        <v>629</v>
      </c>
      <c r="L1010" s="102" t="s">
        <v>395</v>
      </c>
      <c r="M1010" s="102" t="s">
        <v>396</v>
      </c>
      <c r="N1010" s="106">
        <v>0</v>
      </c>
    </row>
    <row r="1011" spans="7:14" x14ac:dyDescent="0.35">
      <c r="G1011" s="102" t="s">
        <v>696</v>
      </c>
      <c r="H1011" s="102" t="s">
        <v>697</v>
      </c>
      <c r="I1011" s="102" t="s">
        <v>537</v>
      </c>
      <c r="J1011" s="102" t="s">
        <v>628</v>
      </c>
      <c r="K1011" s="102" t="s">
        <v>629</v>
      </c>
      <c r="L1011" s="102" t="s">
        <v>395</v>
      </c>
      <c r="M1011" s="102" t="s">
        <v>396</v>
      </c>
      <c r="N1011" s="105">
        <v>1</v>
      </c>
    </row>
    <row r="1012" spans="7:14" x14ac:dyDescent="0.35">
      <c r="G1012" s="102" t="s">
        <v>696</v>
      </c>
      <c r="H1012" s="102" t="s">
        <v>697</v>
      </c>
      <c r="I1012" s="102" t="s">
        <v>539</v>
      </c>
      <c r="J1012" s="102" t="s">
        <v>628</v>
      </c>
      <c r="K1012" s="102" t="s">
        <v>629</v>
      </c>
      <c r="L1012" s="102" t="s">
        <v>395</v>
      </c>
      <c r="M1012" s="102" t="s">
        <v>396</v>
      </c>
      <c r="N1012" s="105">
        <v>1</v>
      </c>
    </row>
    <row r="1013" spans="7:14" x14ac:dyDescent="0.35">
      <c r="G1013" s="102" t="s">
        <v>696</v>
      </c>
      <c r="H1013" s="102" t="s">
        <v>697</v>
      </c>
      <c r="I1013" s="102" t="s">
        <v>541</v>
      </c>
      <c r="J1013" s="102" t="s">
        <v>628</v>
      </c>
      <c r="K1013" s="102" t="s">
        <v>629</v>
      </c>
      <c r="L1013" s="102" t="s">
        <v>395</v>
      </c>
      <c r="M1013" s="102" t="s">
        <v>396</v>
      </c>
      <c r="N1013" s="105">
        <v>1</v>
      </c>
    </row>
    <row r="1014" spans="7:14" x14ac:dyDescent="0.35">
      <c r="G1014" s="102" t="s">
        <v>696</v>
      </c>
      <c r="H1014" s="102" t="s">
        <v>697</v>
      </c>
      <c r="I1014" s="102" t="s">
        <v>543</v>
      </c>
      <c r="J1014" s="102" t="s">
        <v>628</v>
      </c>
      <c r="K1014" s="102" t="s">
        <v>629</v>
      </c>
      <c r="L1014" s="102" t="s">
        <v>395</v>
      </c>
      <c r="M1014" s="102" t="s">
        <v>396</v>
      </c>
      <c r="N1014" s="105">
        <v>1</v>
      </c>
    </row>
    <row r="1015" spans="7:14" x14ac:dyDescent="0.35">
      <c r="G1015" s="102" t="s">
        <v>696</v>
      </c>
      <c r="H1015" s="102" t="s">
        <v>697</v>
      </c>
      <c r="I1015" s="102" t="s">
        <v>545</v>
      </c>
      <c r="J1015" s="102" t="s">
        <v>628</v>
      </c>
      <c r="K1015" s="102" t="s">
        <v>629</v>
      </c>
      <c r="L1015" s="102" t="s">
        <v>395</v>
      </c>
      <c r="M1015" s="102" t="s">
        <v>396</v>
      </c>
      <c r="N1015" s="105">
        <v>1</v>
      </c>
    </row>
    <row r="1016" spans="7:14" x14ac:dyDescent="0.35">
      <c r="G1016" s="102" t="s">
        <v>696</v>
      </c>
      <c r="H1016" s="102" t="s">
        <v>697</v>
      </c>
      <c r="I1016" s="102" t="s">
        <v>547</v>
      </c>
      <c r="J1016" s="102" t="s">
        <v>628</v>
      </c>
      <c r="K1016" s="102" t="s">
        <v>629</v>
      </c>
      <c r="L1016" s="102" t="s">
        <v>395</v>
      </c>
      <c r="M1016" s="102" t="s">
        <v>396</v>
      </c>
      <c r="N1016" s="105">
        <v>1</v>
      </c>
    </row>
    <row r="1017" spans="7:14" x14ac:dyDescent="0.35">
      <c r="G1017" s="102" t="s">
        <v>696</v>
      </c>
      <c r="H1017" s="102" t="s">
        <v>697</v>
      </c>
      <c r="I1017" s="102" t="s">
        <v>549</v>
      </c>
      <c r="J1017" s="102" t="s">
        <v>628</v>
      </c>
      <c r="K1017" s="102" t="s">
        <v>629</v>
      </c>
      <c r="L1017" s="102" t="s">
        <v>395</v>
      </c>
      <c r="M1017" s="102" t="s">
        <v>396</v>
      </c>
      <c r="N1017" s="105">
        <v>1</v>
      </c>
    </row>
    <row r="1018" spans="7:14" x14ac:dyDescent="0.35">
      <c r="G1018" s="102" t="s">
        <v>696</v>
      </c>
      <c r="H1018" s="102" t="s">
        <v>697</v>
      </c>
      <c r="I1018" s="102" t="s">
        <v>551</v>
      </c>
      <c r="J1018" s="102" t="s">
        <v>628</v>
      </c>
      <c r="K1018" s="102" t="s">
        <v>629</v>
      </c>
      <c r="L1018" s="102" t="s">
        <v>395</v>
      </c>
      <c r="M1018" s="102" t="s">
        <v>396</v>
      </c>
      <c r="N1018" s="105">
        <v>1</v>
      </c>
    </row>
    <row r="1019" spans="7:14" x14ac:dyDescent="0.35">
      <c r="G1019" s="102" t="s">
        <v>696</v>
      </c>
      <c r="H1019" s="102" t="s">
        <v>697</v>
      </c>
      <c r="I1019" s="102" t="s">
        <v>553</v>
      </c>
      <c r="J1019" s="102" t="s">
        <v>628</v>
      </c>
      <c r="K1019" s="102" t="s">
        <v>629</v>
      </c>
      <c r="L1019" s="102" t="s">
        <v>395</v>
      </c>
      <c r="M1019" s="102" t="s">
        <v>396</v>
      </c>
      <c r="N1019" s="105">
        <v>1</v>
      </c>
    </row>
    <row r="1020" spans="7:14" x14ac:dyDescent="0.35">
      <c r="G1020" s="102" t="s">
        <v>696</v>
      </c>
      <c r="H1020" s="102" t="s">
        <v>697</v>
      </c>
      <c r="I1020" s="102" t="s">
        <v>555</v>
      </c>
      <c r="J1020" s="102" t="s">
        <v>628</v>
      </c>
      <c r="K1020" s="102" t="s">
        <v>629</v>
      </c>
      <c r="L1020" s="102" t="s">
        <v>395</v>
      </c>
      <c r="M1020" s="102" t="s">
        <v>396</v>
      </c>
      <c r="N1020" s="105">
        <v>1</v>
      </c>
    </row>
    <row r="1021" spans="7:14" x14ac:dyDescent="0.35">
      <c r="G1021" s="102" t="s">
        <v>696</v>
      </c>
      <c r="H1021" s="102" t="s">
        <v>697</v>
      </c>
      <c r="I1021" s="102" t="s">
        <v>557</v>
      </c>
      <c r="J1021" s="102" t="s">
        <v>628</v>
      </c>
      <c r="K1021" s="102" t="s">
        <v>629</v>
      </c>
      <c r="L1021" s="102" t="s">
        <v>395</v>
      </c>
      <c r="M1021" s="102" t="s">
        <v>396</v>
      </c>
      <c r="N1021" s="105">
        <v>1</v>
      </c>
    </row>
    <row r="1022" spans="7:14" x14ac:dyDescent="0.35">
      <c r="G1022" s="102" t="s">
        <v>696</v>
      </c>
      <c r="H1022" s="102" t="s">
        <v>697</v>
      </c>
      <c r="I1022" s="102" t="s">
        <v>559</v>
      </c>
      <c r="J1022" s="102" t="s">
        <v>628</v>
      </c>
      <c r="K1022" s="102" t="s">
        <v>629</v>
      </c>
      <c r="L1022" s="102" t="s">
        <v>395</v>
      </c>
      <c r="M1022" s="102" t="s">
        <v>396</v>
      </c>
      <c r="N1022" s="106">
        <v>0</v>
      </c>
    </row>
    <row r="1023" spans="7:14" x14ac:dyDescent="0.35">
      <c r="G1023" s="102" t="s">
        <v>696</v>
      </c>
      <c r="H1023" s="102" t="s">
        <v>697</v>
      </c>
      <c r="I1023" s="102" t="s">
        <v>561</v>
      </c>
      <c r="J1023" s="102" t="s">
        <v>628</v>
      </c>
      <c r="K1023" s="102" t="s">
        <v>629</v>
      </c>
      <c r="L1023" s="102" t="s">
        <v>395</v>
      </c>
      <c r="M1023" s="102" t="s">
        <v>396</v>
      </c>
      <c r="N1023" s="105">
        <v>1</v>
      </c>
    </row>
    <row r="1024" spans="7:14" x14ac:dyDescent="0.35">
      <c r="G1024" s="102" t="s">
        <v>696</v>
      </c>
      <c r="H1024" s="102" t="s">
        <v>697</v>
      </c>
      <c r="I1024" s="102" t="s">
        <v>562</v>
      </c>
      <c r="J1024" s="102" t="s">
        <v>628</v>
      </c>
      <c r="K1024" s="102" t="s">
        <v>629</v>
      </c>
      <c r="L1024" s="102" t="s">
        <v>395</v>
      </c>
      <c r="M1024" s="102" t="s">
        <v>396</v>
      </c>
      <c r="N1024" s="105">
        <v>1</v>
      </c>
    </row>
    <row r="1025" spans="7:14" x14ac:dyDescent="0.35">
      <c r="G1025" s="102" t="s">
        <v>696</v>
      </c>
      <c r="H1025" s="102" t="s">
        <v>697</v>
      </c>
      <c r="I1025" s="102" t="s">
        <v>564</v>
      </c>
      <c r="J1025" s="102" t="s">
        <v>628</v>
      </c>
      <c r="K1025" s="102" t="s">
        <v>629</v>
      </c>
      <c r="L1025" s="102" t="s">
        <v>395</v>
      </c>
      <c r="M1025" s="102" t="s">
        <v>396</v>
      </c>
      <c r="N1025" s="105">
        <v>1</v>
      </c>
    </row>
    <row r="1026" spans="7:14" x14ac:dyDescent="0.35">
      <c r="G1026" s="102" t="s">
        <v>696</v>
      </c>
      <c r="H1026" s="102" t="s">
        <v>697</v>
      </c>
      <c r="I1026" s="102" t="s">
        <v>566</v>
      </c>
      <c r="J1026" s="102" t="s">
        <v>628</v>
      </c>
      <c r="K1026" s="102" t="s">
        <v>629</v>
      </c>
      <c r="L1026" s="102" t="s">
        <v>395</v>
      </c>
      <c r="M1026" s="102" t="s">
        <v>396</v>
      </c>
      <c r="N1026" s="105">
        <v>1</v>
      </c>
    </row>
    <row r="1027" spans="7:14" x14ac:dyDescent="0.35">
      <c r="G1027" s="102" t="s">
        <v>696</v>
      </c>
      <c r="H1027" s="102" t="s">
        <v>697</v>
      </c>
      <c r="I1027" s="102" t="s">
        <v>568</v>
      </c>
      <c r="J1027" s="102" t="s">
        <v>628</v>
      </c>
      <c r="K1027" s="102" t="s">
        <v>629</v>
      </c>
      <c r="L1027" s="102" t="s">
        <v>395</v>
      </c>
      <c r="M1027" s="102" t="s">
        <v>396</v>
      </c>
      <c r="N1027" s="105">
        <v>1</v>
      </c>
    </row>
    <row r="1028" spans="7:14" x14ac:dyDescent="0.35">
      <c r="G1028" s="102" t="s">
        <v>696</v>
      </c>
      <c r="H1028" s="102" t="s">
        <v>697</v>
      </c>
      <c r="I1028" s="102" t="s">
        <v>570</v>
      </c>
      <c r="J1028" s="102" t="s">
        <v>628</v>
      </c>
      <c r="K1028" s="102" t="s">
        <v>629</v>
      </c>
      <c r="L1028" s="102" t="s">
        <v>395</v>
      </c>
      <c r="M1028" s="102" t="s">
        <v>396</v>
      </c>
      <c r="N1028" s="105">
        <v>1</v>
      </c>
    </row>
    <row r="1029" spans="7:14" x14ac:dyDescent="0.35">
      <c r="G1029" s="102" t="s">
        <v>696</v>
      </c>
      <c r="H1029" s="102" t="s">
        <v>697</v>
      </c>
      <c r="I1029" s="102" t="s">
        <v>572</v>
      </c>
      <c r="J1029" s="102" t="s">
        <v>628</v>
      </c>
      <c r="K1029" s="102" t="s">
        <v>629</v>
      </c>
      <c r="L1029" s="102" t="s">
        <v>395</v>
      </c>
      <c r="M1029" s="102" t="s">
        <v>396</v>
      </c>
      <c r="N1029" s="105">
        <v>1</v>
      </c>
    </row>
    <row r="1030" spans="7:14" x14ac:dyDescent="0.35">
      <c r="G1030" s="102" t="s">
        <v>696</v>
      </c>
      <c r="H1030" s="102" t="s">
        <v>697</v>
      </c>
      <c r="I1030" s="102" t="s">
        <v>574</v>
      </c>
      <c r="J1030" s="102" t="s">
        <v>628</v>
      </c>
      <c r="K1030" s="102" t="s">
        <v>629</v>
      </c>
      <c r="L1030" s="102" t="s">
        <v>395</v>
      </c>
      <c r="M1030" s="102" t="s">
        <v>396</v>
      </c>
      <c r="N1030" s="105">
        <v>1</v>
      </c>
    </row>
    <row r="1031" spans="7:14" x14ac:dyDescent="0.35">
      <c r="G1031" s="102" t="s">
        <v>696</v>
      </c>
      <c r="H1031" s="102" t="s">
        <v>697</v>
      </c>
      <c r="I1031" s="102" t="s">
        <v>576</v>
      </c>
      <c r="J1031" s="102" t="s">
        <v>628</v>
      </c>
      <c r="K1031" s="102" t="s">
        <v>629</v>
      </c>
      <c r="L1031" s="102" t="s">
        <v>395</v>
      </c>
      <c r="M1031" s="102" t="s">
        <v>396</v>
      </c>
      <c r="N1031" s="105">
        <v>1</v>
      </c>
    </row>
    <row r="1032" spans="7:14" x14ac:dyDescent="0.35">
      <c r="G1032" s="102" t="s">
        <v>696</v>
      </c>
      <c r="H1032" s="102" t="s">
        <v>697</v>
      </c>
      <c r="I1032" s="102" t="s">
        <v>578</v>
      </c>
      <c r="J1032" s="102" t="s">
        <v>628</v>
      </c>
      <c r="K1032" s="102" t="s">
        <v>629</v>
      </c>
      <c r="L1032" s="102" t="s">
        <v>395</v>
      </c>
      <c r="M1032" s="102" t="s">
        <v>396</v>
      </c>
      <c r="N1032" s="105">
        <v>1</v>
      </c>
    </row>
    <row r="1033" spans="7:14" x14ac:dyDescent="0.35">
      <c r="G1033" s="102" t="s">
        <v>696</v>
      </c>
      <c r="H1033" s="102" t="s">
        <v>697</v>
      </c>
      <c r="I1033" s="102" t="s">
        <v>580</v>
      </c>
      <c r="J1033" s="102" t="s">
        <v>628</v>
      </c>
      <c r="K1033" s="102" t="s">
        <v>629</v>
      </c>
      <c r="L1033" s="102" t="s">
        <v>395</v>
      </c>
      <c r="M1033" s="102" t="s">
        <v>396</v>
      </c>
      <c r="N1033" s="105">
        <v>1</v>
      </c>
    </row>
    <row r="1034" spans="7:14" x14ac:dyDescent="0.35">
      <c r="G1034" s="102" t="s">
        <v>696</v>
      </c>
      <c r="H1034" s="102" t="s">
        <v>697</v>
      </c>
      <c r="I1034" s="102" t="s">
        <v>582</v>
      </c>
      <c r="J1034" s="102" t="s">
        <v>628</v>
      </c>
      <c r="K1034" s="102" t="s">
        <v>629</v>
      </c>
      <c r="L1034" s="102" t="s">
        <v>395</v>
      </c>
      <c r="M1034" s="102" t="s">
        <v>396</v>
      </c>
      <c r="N1034" s="105">
        <v>1</v>
      </c>
    </row>
    <row r="1035" spans="7:14" x14ac:dyDescent="0.35">
      <c r="G1035" s="102" t="s">
        <v>696</v>
      </c>
      <c r="H1035" s="102" t="s">
        <v>697</v>
      </c>
      <c r="I1035" s="102" t="s">
        <v>657</v>
      </c>
      <c r="J1035" s="102" t="s">
        <v>628</v>
      </c>
      <c r="K1035" s="102" t="s">
        <v>629</v>
      </c>
      <c r="L1035" s="102" t="s">
        <v>395</v>
      </c>
      <c r="M1035" s="102" t="s">
        <v>396</v>
      </c>
      <c r="N1035" s="106">
        <v>0</v>
      </c>
    </row>
    <row r="1036" spans="7:14" x14ac:dyDescent="0.35">
      <c r="G1036" s="102" t="s">
        <v>696</v>
      </c>
      <c r="H1036" s="102" t="s">
        <v>697</v>
      </c>
      <c r="I1036" s="102" t="s">
        <v>584</v>
      </c>
      <c r="J1036" s="102" t="s">
        <v>628</v>
      </c>
      <c r="K1036" s="102" t="s">
        <v>629</v>
      </c>
      <c r="L1036" s="102" t="s">
        <v>395</v>
      </c>
      <c r="M1036" s="102" t="s">
        <v>396</v>
      </c>
      <c r="N1036" s="105">
        <v>1</v>
      </c>
    </row>
    <row r="1037" spans="7:14" x14ac:dyDescent="0.35">
      <c r="G1037" s="102" t="s">
        <v>696</v>
      </c>
      <c r="H1037" s="102" t="s">
        <v>697</v>
      </c>
      <c r="I1037" s="102" t="s">
        <v>586</v>
      </c>
      <c r="J1037" s="102" t="s">
        <v>628</v>
      </c>
      <c r="K1037" s="102" t="s">
        <v>629</v>
      </c>
      <c r="L1037" s="102" t="s">
        <v>395</v>
      </c>
      <c r="M1037" s="102" t="s">
        <v>396</v>
      </c>
      <c r="N1037" s="105">
        <v>1</v>
      </c>
    </row>
    <row r="1038" spans="7:14" x14ac:dyDescent="0.35">
      <c r="G1038" s="102" t="s">
        <v>696</v>
      </c>
      <c r="H1038" s="102" t="s">
        <v>697</v>
      </c>
      <c r="I1038" s="102" t="s">
        <v>588</v>
      </c>
      <c r="J1038" s="102" t="s">
        <v>628</v>
      </c>
      <c r="K1038" s="102" t="s">
        <v>629</v>
      </c>
      <c r="L1038" s="102" t="s">
        <v>395</v>
      </c>
      <c r="M1038" s="102" t="s">
        <v>396</v>
      </c>
      <c r="N1038" s="105">
        <v>1</v>
      </c>
    </row>
    <row r="1039" spans="7:14" x14ac:dyDescent="0.35">
      <c r="G1039" s="102" t="s">
        <v>696</v>
      </c>
      <c r="H1039" s="102" t="s">
        <v>697</v>
      </c>
      <c r="I1039" s="102" t="s">
        <v>590</v>
      </c>
      <c r="J1039" s="102" t="s">
        <v>628</v>
      </c>
      <c r="K1039" s="102" t="s">
        <v>629</v>
      </c>
      <c r="L1039" s="102" t="s">
        <v>395</v>
      </c>
      <c r="M1039" s="102" t="s">
        <v>396</v>
      </c>
      <c r="N1039" s="105">
        <v>1</v>
      </c>
    </row>
    <row r="1040" spans="7:14" x14ac:dyDescent="0.35">
      <c r="G1040" s="102" t="s">
        <v>696</v>
      </c>
      <c r="H1040" s="102" t="s">
        <v>697</v>
      </c>
      <c r="I1040" s="102" t="s">
        <v>592</v>
      </c>
      <c r="J1040" s="102" t="s">
        <v>628</v>
      </c>
      <c r="K1040" s="102" t="s">
        <v>629</v>
      </c>
      <c r="L1040" s="102" t="s">
        <v>395</v>
      </c>
      <c r="M1040" s="102" t="s">
        <v>396</v>
      </c>
      <c r="N1040" s="105">
        <v>1</v>
      </c>
    </row>
    <row r="1041" spans="7:14" x14ac:dyDescent="0.35">
      <c r="G1041" s="102" t="s">
        <v>696</v>
      </c>
      <c r="H1041" s="102" t="s">
        <v>697</v>
      </c>
      <c r="I1041" s="102" t="s">
        <v>594</v>
      </c>
      <c r="J1041" s="102" t="s">
        <v>628</v>
      </c>
      <c r="K1041" s="102" t="s">
        <v>629</v>
      </c>
      <c r="L1041" s="102" t="s">
        <v>395</v>
      </c>
      <c r="M1041" s="102" t="s">
        <v>396</v>
      </c>
      <c r="N1041" s="105">
        <v>1</v>
      </c>
    </row>
    <row r="1042" spans="7:14" x14ac:dyDescent="0.35">
      <c r="G1042" s="102" t="s">
        <v>696</v>
      </c>
      <c r="H1042" s="102" t="s">
        <v>697</v>
      </c>
      <c r="I1042" s="102" t="s">
        <v>596</v>
      </c>
      <c r="J1042" s="102" t="s">
        <v>628</v>
      </c>
      <c r="K1042" s="102" t="s">
        <v>629</v>
      </c>
      <c r="L1042" s="102" t="s">
        <v>395</v>
      </c>
      <c r="M1042" s="102" t="s">
        <v>396</v>
      </c>
      <c r="N1042" s="105">
        <v>1</v>
      </c>
    </row>
    <row r="1043" spans="7:14" x14ac:dyDescent="0.35">
      <c r="G1043" s="102" t="s">
        <v>696</v>
      </c>
      <c r="H1043" s="102" t="s">
        <v>697</v>
      </c>
      <c r="I1043" s="102" t="s">
        <v>598</v>
      </c>
      <c r="J1043" s="102" t="s">
        <v>628</v>
      </c>
      <c r="K1043" s="102" t="s">
        <v>629</v>
      </c>
      <c r="L1043" s="102" t="s">
        <v>395</v>
      </c>
      <c r="M1043" s="102" t="s">
        <v>396</v>
      </c>
      <c r="N1043" s="105">
        <v>1</v>
      </c>
    </row>
    <row r="1044" spans="7:14" x14ac:dyDescent="0.35">
      <c r="G1044" s="102" t="s">
        <v>696</v>
      </c>
      <c r="H1044" s="102" t="s">
        <v>697</v>
      </c>
      <c r="I1044" s="102" t="s">
        <v>600</v>
      </c>
      <c r="J1044" s="102" t="s">
        <v>628</v>
      </c>
      <c r="K1044" s="102" t="s">
        <v>629</v>
      </c>
      <c r="L1044" s="102" t="s">
        <v>395</v>
      </c>
      <c r="M1044" s="102" t="s">
        <v>396</v>
      </c>
      <c r="N1044" s="105">
        <v>1</v>
      </c>
    </row>
    <row r="1045" spans="7:14" x14ac:dyDescent="0.35">
      <c r="G1045" s="102" t="s">
        <v>696</v>
      </c>
      <c r="H1045" s="102" t="s">
        <v>697</v>
      </c>
      <c r="I1045" s="102" t="s">
        <v>602</v>
      </c>
      <c r="J1045" s="102" t="s">
        <v>628</v>
      </c>
      <c r="K1045" s="102" t="s">
        <v>629</v>
      </c>
      <c r="L1045" s="102" t="s">
        <v>395</v>
      </c>
      <c r="M1045" s="102" t="s">
        <v>396</v>
      </c>
      <c r="N1045" s="105">
        <v>1</v>
      </c>
    </row>
    <row r="1046" spans="7:14" x14ac:dyDescent="0.35">
      <c r="G1046" s="102" t="s">
        <v>701</v>
      </c>
      <c r="H1046" s="102" t="s">
        <v>702</v>
      </c>
      <c r="I1046" s="102" t="s">
        <v>392</v>
      </c>
      <c r="J1046" s="102" t="s">
        <v>703</v>
      </c>
      <c r="K1046" s="102" t="s">
        <v>704</v>
      </c>
      <c r="L1046" s="102" t="s">
        <v>395</v>
      </c>
      <c r="M1046" s="102" t="s">
        <v>396</v>
      </c>
      <c r="N1046" s="105">
        <v>1</v>
      </c>
    </row>
    <row r="1047" spans="7:14" x14ac:dyDescent="0.35">
      <c r="G1047" s="102" t="s">
        <v>701</v>
      </c>
      <c r="H1047" s="102" t="s">
        <v>702</v>
      </c>
      <c r="I1047" s="102" t="s">
        <v>398</v>
      </c>
      <c r="J1047" s="102" t="s">
        <v>703</v>
      </c>
      <c r="K1047" s="102" t="s">
        <v>704</v>
      </c>
      <c r="L1047" s="102" t="s">
        <v>395</v>
      </c>
      <c r="M1047" s="102" t="s">
        <v>396</v>
      </c>
      <c r="N1047" s="105">
        <v>1</v>
      </c>
    </row>
    <row r="1048" spans="7:14" x14ac:dyDescent="0.35">
      <c r="G1048" s="102" t="s">
        <v>701</v>
      </c>
      <c r="H1048" s="102" t="s">
        <v>702</v>
      </c>
      <c r="I1048" s="102" t="s">
        <v>400</v>
      </c>
      <c r="J1048" s="102" t="s">
        <v>703</v>
      </c>
      <c r="K1048" s="102" t="s">
        <v>704</v>
      </c>
      <c r="L1048" s="102" t="s">
        <v>395</v>
      </c>
      <c r="M1048" s="102" t="s">
        <v>396</v>
      </c>
      <c r="N1048" s="106">
        <v>0</v>
      </c>
    </row>
    <row r="1049" spans="7:14" x14ac:dyDescent="0.35">
      <c r="G1049" s="102" t="s">
        <v>701</v>
      </c>
      <c r="H1049" s="102" t="s">
        <v>702</v>
      </c>
      <c r="I1049" s="102" t="s">
        <v>402</v>
      </c>
      <c r="J1049" s="102" t="s">
        <v>703</v>
      </c>
      <c r="K1049" s="102" t="s">
        <v>704</v>
      </c>
      <c r="L1049" s="102" t="s">
        <v>395</v>
      </c>
      <c r="M1049" s="102" t="s">
        <v>396</v>
      </c>
      <c r="N1049" s="105">
        <v>1</v>
      </c>
    </row>
    <row r="1050" spans="7:14" x14ac:dyDescent="0.35">
      <c r="G1050" s="102" t="s">
        <v>701</v>
      </c>
      <c r="H1050" s="102" t="s">
        <v>702</v>
      </c>
      <c r="I1050" s="102" t="s">
        <v>698</v>
      </c>
      <c r="J1050" s="102" t="s">
        <v>703</v>
      </c>
      <c r="K1050" s="102" t="s">
        <v>704</v>
      </c>
      <c r="L1050" s="102" t="s">
        <v>395</v>
      </c>
      <c r="M1050" s="102" t="s">
        <v>396</v>
      </c>
      <c r="N1050" s="106">
        <v>0</v>
      </c>
    </row>
    <row r="1051" spans="7:14" x14ac:dyDescent="0.35">
      <c r="G1051" s="102" t="s">
        <v>701</v>
      </c>
      <c r="H1051" s="102" t="s">
        <v>702</v>
      </c>
      <c r="I1051" s="102" t="s">
        <v>403</v>
      </c>
      <c r="J1051" s="102" t="s">
        <v>703</v>
      </c>
      <c r="K1051" s="102" t="s">
        <v>704</v>
      </c>
      <c r="L1051" s="102" t="s">
        <v>395</v>
      </c>
      <c r="M1051" s="102" t="s">
        <v>396</v>
      </c>
      <c r="N1051" s="105">
        <v>1</v>
      </c>
    </row>
    <row r="1052" spans="7:14" x14ac:dyDescent="0.35">
      <c r="G1052" s="102" t="s">
        <v>701</v>
      </c>
      <c r="H1052" s="102" t="s">
        <v>702</v>
      </c>
      <c r="I1052" s="102" t="s">
        <v>405</v>
      </c>
      <c r="J1052" s="102" t="s">
        <v>703</v>
      </c>
      <c r="K1052" s="102" t="s">
        <v>704</v>
      </c>
      <c r="L1052" s="102" t="s">
        <v>395</v>
      </c>
      <c r="M1052" s="102" t="s">
        <v>396</v>
      </c>
      <c r="N1052" s="105">
        <v>1</v>
      </c>
    </row>
    <row r="1053" spans="7:14" x14ac:dyDescent="0.35">
      <c r="G1053" s="102" t="s">
        <v>701</v>
      </c>
      <c r="H1053" s="102" t="s">
        <v>702</v>
      </c>
      <c r="I1053" s="102" t="s">
        <v>407</v>
      </c>
      <c r="J1053" s="102" t="s">
        <v>703</v>
      </c>
      <c r="K1053" s="102" t="s">
        <v>704</v>
      </c>
      <c r="L1053" s="102" t="s">
        <v>395</v>
      </c>
      <c r="M1053" s="102" t="s">
        <v>396</v>
      </c>
      <c r="N1053" s="105">
        <v>1</v>
      </c>
    </row>
    <row r="1054" spans="7:14" x14ac:dyDescent="0.35">
      <c r="G1054" s="102" t="s">
        <v>701</v>
      </c>
      <c r="H1054" s="102" t="s">
        <v>702</v>
      </c>
      <c r="I1054" s="102" t="s">
        <v>409</v>
      </c>
      <c r="J1054" s="102" t="s">
        <v>703</v>
      </c>
      <c r="K1054" s="102" t="s">
        <v>704</v>
      </c>
      <c r="L1054" s="102" t="s">
        <v>395</v>
      </c>
      <c r="M1054" s="102" t="s">
        <v>396</v>
      </c>
      <c r="N1054" s="105">
        <v>1</v>
      </c>
    </row>
    <row r="1055" spans="7:14" x14ac:dyDescent="0.35">
      <c r="G1055" s="102" t="s">
        <v>701</v>
      </c>
      <c r="H1055" s="102" t="s">
        <v>702</v>
      </c>
      <c r="I1055" s="102" t="s">
        <v>411</v>
      </c>
      <c r="J1055" s="102" t="s">
        <v>703</v>
      </c>
      <c r="K1055" s="102" t="s">
        <v>704</v>
      </c>
      <c r="L1055" s="102" t="s">
        <v>395</v>
      </c>
      <c r="M1055" s="102" t="s">
        <v>396</v>
      </c>
      <c r="N1055" s="105">
        <v>1</v>
      </c>
    </row>
    <row r="1056" spans="7:14" x14ac:dyDescent="0.35">
      <c r="G1056" s="102" t="s">
        <v>701</v>
      </c>
      <c r="H1056" s="102" t="s">
        <v>702</v>
      </c>
      <c r="I1056" s="102" t="s">
        <v>413</v>
      </c>
      <c r="J1056" s="102" t="s">
        <v>703</v>
      </c>
      <c r="K1056" s="102" t="s">
        <v>704</v>
      </c>
      <c r="L1056" s="102" t="s">
        <v>395</v>
      </c>
      <c r="M1056" s="102" t="s">
        <v>396</v>
      </c>
      <c r="N1056" s="105">
        <v>1</v>
      </c>
    </row>
    <row r="1057" spans="7:14" x14ac:dyDescent="0.35">
      <c r="G1057" s="102" t="s">
        <v>701</v>
      </c>
      <c r="H1057" s="102" t="s">
        <v>702</v>
      </c>
      <c r="I1057" s="102" t="s">
        <v>415</v>
      </c>
      <c r="J1057" s="102" t="s">
        <v>703</v>
      </c>
      <c r="K1057" s="102" t="s">
        <v>704</v>
      </c>
      <c r="L1057" s="102" t="s">
        <v>395</v>
      </c>
      <c r="M1057" s="102" t="s">
        <v>396</v>
      </c>
      <c r="N1057" s="105">
        <v>1</v>
      </c>
    </row>
    <row r="1058" spans="7:14" x14ac:dyDescent="0.35">
      <c r="G1058" s="102" t="s">
        <v>701</v>
      </c>
      <c r="H1058" s="102" t="s">
        <v>702</v>
      </c>
      <c r="I1058" s="102" t="s">
        <v>416</v>
      </c>
      <c r="J1058" s="102" t="s">
        <v>703</v>
      </c>
      <c r="K1058" s="102" t="s">
        <v>704</v>
      </c>
      <c r="L1058" s="102" t="s">
        <v>395</v>
      </c>
      <c r="M1058" s="102" t="s">
        <v>396</v>
      </c>
      <c r="N1058" s="105">
        <v>1</v>
      </c>
    </row>
    <row r="1059" spans="7:14" x14ac:dyDescent="0.35">
      <c r="G1059" s="102" t="s">
        <v>701</v>
      </c>
      <c r="H1059" s="102" t="s">
        <v>702</v>
      </c>
      <c r="I1059" s="102" t="s">
        <v>418</v>
      </c>
      <c r="J1059" s="102" t="s">
        <v>703</v>
      </c>
      <c r="K1059" s="102" t="s">
        <v>704</v>
      </c>
      <c r="L1059" s="102" t="s">
        <v>395</v>
      </c>
      <c r="M1059" s="102" t="s">
        <v>396</v>
      </c>
      <c r="N1059" s="105">
        <v>1</v>
      </c>
    </row>
    <row r="1060" spans="7:14" x14ac:dyDescent="0.35">
      <c r="G1060" s="102" t="s">
        <v>701</v>
      </c>
      <c r="H1060" s="102" t="s">
        <v>702</v>
      </c>
      <c r="I1060" s="102" t="s">
        <v>420</v>
      </c>
      <c r="J1060" s="102" t="s">
        <v>703</v>
      </c>
      <c r="K1060" s="102" t="s">
        <v>704</v>
      </c>
      <c r="L1060" s="102" t="s">
        <v>395</v>
      </c>
      <c r="M1060" s="102" t="s">
        <v>396</v>
      </c>
      <c r="N1060" s="105">
        <v>1</v>
      </c>
    </row>
    <row r="1061" spans="7:14" x14ac:dyDescent="0.35">
      <c r="G1061" s="102" t="s">
        <v>701</v>
      </c>
      <c r="H1061" s="102" t="s">
        <v>702</v>
      </c>
      <c r="I1061" s="102" t="s">
        <v>422</v>
      </c>
      <c r="J1061" s="102" t="s">
        <v>703</v>
      </c>
      <c r="K1061" s="102" t="s">
        <v>704</v>
      </c>
      <c r="L1061" s="102" t="s">
        <v>395</v>
      </c>
      <c r="M1061" s="102" t="s">
        <v>396</v>
      </c>
      <c r="N1061" s="105">
        <v>1</v>
      </c>
    </row>
    <row r="1062" spans="7:14" x14ac:dyDescent="0.35">
      <c r="G1062" s="102" t="s">
        <v>701</v>
      </c>
      <c r="H1062" s="102" t="s">
        <v>702</v>
      </c>
      <c r="I1062" s="102" t="s">
        <v>424</v>
      </c>
      <c r="J1062" s="102" t="s">
        <v>703</v>
      </c>
      <c r="K1062" s="102" t="s">
        <v>704</v>
      </c>
      <c r="L1062" s="102" t="s">
        <v>395</v>
      </c>
      <c r="M1062" s="102" t="s">
        <v>396</v>
      </c>
      <c r="N1062" s="106">
        <v>0</v>
      </c>
    </row>
    <row r="1063" spans="7:14" x14ac:dyDescent="0.35">
      <c r="G1063" s="102" t="s">
        <v>701</v>
      </c>
      <c r="H1063" s="102" t="s">
        <v>702</v>
      </c>
      <c r="I1063" s="102" t="s">
        <v>426</v>
      </c>
      <c r="J1063" s="102" t="s">
        <v>703</v>
      </c>
      <c r="K1063" s="102" t="s">
        <v>704</v>
      </c>
      <c r="L1063" s="102" t="s">
        <v>395</v>
      </c>
      <c r="M1063" s="102" t="s">
        <v>396</v>
      </c>
      <c r="N1063" s="105">
        <v>1</v>
      </c>
    </row>
    <row r="1064" spans="7:14" x14ac:dyDescent="0.35">
      <c r="G1064" s="102" t="s">
        <v>701</v>
      </c>
      <c r="H1064" s="102" t="s">
        <v>702</v>
      </c>
      <c r="I1064" s="102" t="s">
        <v>428</v>
      </c>
      <c r="J1064" s="102" t="s">
        <v>703</v>
      </c>
      <c r="K1064" s="102" t="s">
        <v>704</v>
      </c>
      <c r="L1064" s="102" t="s">
        <v>395</v>
      </c>
      <c r="M1064" s="102" t="s">
        <v>396</v>
      </c>
      <c r="N1064" s="105">
        <v>1</v>
      </c>
    </row>
    <row r="1065" spans="7:14" x14ac:dyDescent="0.35">
      <c r="G1065" s="102" t="s">
        <v>701</v>
      </c>
      <c r="H1065" s="102" t="s">
        <v>702</v>
      </c>
      <c r="I1065" s="102" t="s">
        <v>430</v>
      </c>
      <c r="J1065" s="102" t="s">
        <v>703</v>
      </c>
      <c r="K1065" s="102" t="s">
        <v>704</v>
      </c>
      <c r="L1065" s="102" t="s">
        <v>395</v>
      </c>
      <c r="M1065" s="102" t="s">
        <v>396</v>
      </c>
      <c r="N1065" s="105">
        <v>1</v>
      </c>
    </row>
    <row r="1066" spans="7:14" x14ac:dyDescent="0.35">
      <c r="G1066" s="102" t="s">
        <v>701</v>
      </c>
      <c r="H1066" s="102" t="s">
        <v>702</v>
      </c>
      <c r="I1066" s="102" t="s">
        <v>432</v>
      </c>
      <c r="J1066" s="102" t="s">
        <v>703</v>
      </c>
      <c r="K1066" s="102" t="s">
        <v>704</v>
      </c>
      <c r="L1066" s="102" t="s">
        <v>395</v>
      </c>
      <c r="M1066" s="102" t="s">
        <v>396</v>
      </c>
      <c r="N1066" s="105">
        <v>1</v>
      </c>
    </row>
    <row r="1067" spans="7:14" x14ac:dyDescent="0.35">
      <c r="G1067" s="102" t="s">
        <v>701</v>
      </c>
      <c r="H1067" s="102" t="s">
        <v>702</v>
      </c>
      <c r="I1067" s="102" t="s">
        <v>434</v>
      </c>
      <c r="J1067" s="102" t="s">
        <v>703</v>
      </c>
      <c r="K1067" s="102" t="s">
        <v>704</v>
      </c>
      <c r="L1067" s="102" t="s">
        <v>395</v>
      </c>
      <c r="M1067" s="102" t="s">
        <v>396</v>
      </c>
      <c r="N1067" s="105">
        <v>1</v>
      </c>
    </row>
    <row r="1068" spans="7:14" x14ac:dyDescent="0.35">
      <c r="G1068" s="102" t="s">
        <v>701</v>
      </c>
      <c r="H1068" s="102" t="s">
        <v>702</v>
      </c>
      <c r="I1068" s="102" t="s">
        <v>436</v>
      </c>
      <c r="J1068" s="102" t="s">
        <v>703</v>
      </c>
      <c r="K1068" s="102" t="s">
        <v>704</v>
      </c>
      <c r="L1068" s="102" t="s">
        <v>395</v>
      </c>
      <c r="M1068" s="102" t="s">
        <v>396</v>
      </c>
      <c r="N1068" s="105">
        <v>1</v>
      </c>
    </row>
    <row r="1069" spans="7:14" x14ac:dyDescent="0.35">
      <c r="G1069" s="102" t="s">
        <v>701</v>
      </c>
      <c r="H1069" s="102" t="s">
        <v>702</v>
      </c>
      <c r="I1069" s="102" t="s">
        <v>438</v>
      </c>
      <c r="J1069" s="102" t="s">
        <v>703</v>
      </c>
      <c r="K1069" s="102" t="s">
        <v>704</v>
      </c>
      <c r="L1069" s="102" t="s">
        <v>395</v>
      </c>
      <c r="M1069" s="102" t="s">
        <v>396</v>
      </c>
      <c r="N1069" s="105">
        <v>1</v>
      </c>
    </row>
    <row r="1070" spans="7:14" x14ac:dyDescent="0.35">
      <c r="G1070" s="102" t="s">
        <v>701</v>
      </c>
      <c r="H1070" s="102" t="s">
        <v>702</v>
      </c>
      <c r="I1070" s="102" t="s">
        <v>440</v>
      </c>
      <c r="J1070" s="102" t="s">
        <v>703</v>
      </c>
      <c r="K1070" s="102" t="s">
        <v>704</v>
      </c>
      <c r="L1070" s="102" t="s">
        <v>395</v>
      </c>
      <c r="M1070" s="102" t="s">
        <v>396</v>
      </c>
      <c r="N1070" s="105">
        <v>1</v>
      </c>
    </row>
    <row r="1071" spans="7:14" x14ac:dyDescent="0.35">
      <c r="G1071" s="102" t="s">
        <v>701</v>
      </c>
      <c r="H1071" s="102" t="s">
        <v>702</v>
      </c>
      <c r="I1071" s="102" t="s">
        <v>442</v>
      </c>
      <c r="J1071" s="102" t="s">
        <v>703</v>
      </c>
      <c r="K1071" s="102" t="s">
        <v>704</v>
      </c>
      <c r="L1071" s="102" t="s">
        <v>395</v>
      </c>
      <c r="M1071" s="102" t="s">
        <v>396</v>
      </c>
      <c r="N1071" s="105">
        <v>1</v>
      </c>
    </row>
    <row r="1072" spans="7:14" x14ac:dyDescent="0.35">
      <c r="G1072" s="102" t="s">
        <v>701</v>
      </c>
      <c r="H1072" s="102" t="s">
        <v>702</v>
      </c>
      <c r="I1072" s="102" t="s">
        <v>443</v>
      </c>
      <c r="J1072" s="102" t="s">
        <v>703</v>
      </c>
      <c r="K1072" s="102" t="s">
        <v>704</v>
      </c>
      <c r="L1072" s="102" t="s">
        <v>395</v>
      </c>
      <c r="M1072" s="102" t="s">
        <v>396</v>
      </c>
      <c r="N1072" s="105">
        <v>1</v>
      </c>
    </row>
    <row r="1073" spans="7:14" x14ac:dyDescent="0.35">
      <c r="G1073" s="102" t="s">
        <v>701</v>
      </c>
      <c r="H1073" s="102" t="s">
        <v>702</v>
      </c>
      <c r="I1073" s="102" t="s">
        <v>445</v>
      </c>
      <c r="J1073" s="102" t="s">
        <v>703</v>
      </c>
      <c r="K1073" s="102" t="s">
        <v>704</v>
      </c>
      <c r="L1073" s="102" t="s">
        <v>395</v>
      </c>
      <c r="M1073" s="102" t="s">
        <v>396</v>
      </c>
      <c r="N1073" s="105">
        <v>1</v>
      </c>
    </row>
    <row r="1074" spans="7:14" x14ac:dyDescent="0.35">
      <c r="G1074" s="102" t="s">
        <v>701</v>
      </c>
      <c r="H1074" s="102" t="s">
        <v>702</v>
      </c>
      <c r="I1074" s="102" t="s">
        <v>447</v>
      </c>
      <c r="J1074" s="102" t="s">
        <v>703</v>
      </c>
      <c r="K1074" s="102" t="s">
        <v>704</v>
      </c>
      <c r="L1074" s="102" t="s">
        <v>395</v>
      </c>
      <c r="M1074" s="102" t="s">
        <v>396</v>
      </c>
      <c r="N1074" s="105">
        <v>1</v>
      </c>
    </row>
    <row r="1075" spans="7:14" x14ac:dyDescent="0.35">
      <c r="G1075" s="102" t="s">
        <v>701</v>
      </c>
      <c r="H1075" s="102" t="s">
        <v>702</v>
      </c>
      <c r="I1075" s="102" t="s">
        <v>449</v>
      </c>
      <c r="J1075" s="102" t="s">
        <v>703</v>
      </c>
      <c r="K1075" s="102" t="s">
        <v>704</v>
      </c>
      <c r="L1075" s="102" t="s">
        <v>395</v>
      </c>
      <c r="M1075" s="102" t="s">
        <v>396</v>
      </c>
      <c r="N1075" s="106">
        <v>0</v>
      </c>
    </row>
    <row r="1076" spans="7:14" x14ac:dyDescent="0.35">
      <c r="G1076" s="102" t="s">
        <v>701</v>
      </c>
      <c r="H1076" s="102" t="s">
        <v>702</v>
      </c>
      <c r="I1076" s="102" t="s">
        <v>453</v>
      </c>
      <c r="J1076" s="102" t="s">
        <v>703</v>
      </c>
      <c r="K1076" s="102" t="s">
        <v>704</v>
      </c>
      <c r="L1076" s="102" t="s">
        <v>395</v>
      </c>
      <c r="M1076" s="102" t="s">
        <v>396</v>
      </c>
      <c r="N1076" s="105">
        <v>1</v>
      </c>
    </row>
    <row r="1077" spans="7:14" x14ac:dyDescent="0.35">
      <c r="G1077" s="102" t="s">
        <v>701</v>
      </c>
      <c r="H1077" s="102" t="s">
        <v>702</v>
      </c>
      <c r="I1077" s="102" t="s">
        <v>489</v>
      </c>
      <c r="J1077" s="102" t="s">
        <v>703</v>
      </c>
      <c r="K1077" s="102" t="s">
        <v>704</v>
      </c>
      <c r="L1077" s="102" t="s">
        <v>395</v>
      </c>
      <c r="M1077" s="102" t="s">
        <v>396</v>
      </c>
      <c r="N1077" s="105">
        <v>1</v>
      </c>
    </row>
    <row r="1078" spans="7:14" x14ac:dyDescent="0.35">
      <c r="G1078" s="102" t="s">
        <v>701</v>
      </c>
      <c r="H1078" s="102" t="s">
        <v>702</v>
      </c>
      <c r="I1078" s="102" t="s">
        <v>491</v>
      </c>
      <c r="J1078" s="102" t="s">
        <v>703</v>
      </c>
      <c r="K1078" s="102" t="s">
        <v>704</v>
      </c>
      <c r="L1078" s="102" t="s">
        <v>395</v>
      </c>
      <c r="M1078" s="102" t="s">
        <v>396</v>
      </c>
      <c r="N1078" s="105">
        <v>1</v>
      </c>
    </row>
    <row r="1079" spans="7:14" x14ac:dyDescent="0.35">
      <c r="G1079" s="102" t="s">
        <v>701</v>
      </c>
      <c r="H1079" s="102" t="s">
        <v>702</v>
      </c>
      <c r="I1079" s="102" t="s">
        <v>493</v>
      </c>
      <c r="J1079" s="102" t="s">
        <v>703</v>
      </c>
      <c r="K1079" s="102" t="s">
        <v>704</v>
      </c>
      <c r="L1079" s="102" t="s">
        <v>395</v>
      </c>
      <c r="M1079" s="102" t="s">
        <v>396</v>
      </c>
      <c r="N1079" s="105">
        <v>1</v>
      </c>
    </row>
    <row r="1080" spans="7:14" x14ac:dyDescent="0.35">
      <c r="G1080" s="102" t="s">
        <v>701</v>
      </c>
      <c r="H1080" s="102" t="s">
        <v>702</v>
      </c>
      <c r="I1080" s="102" t="s">
        <v>495</v>
      </c>
      <c r="J1080" s="102" t="s">
        <v>703</v>
      </c>
      <c r="K1080" s="102" t="s">
        <v>704</v>
      </c>
      <c r="L1080" s="102" t="s">
        <v>395</v>
      </c>
      <c r="M1080" s="102" t="s">
        <v>396</v>
      </c>
      <c r="N1080" s="105">
        <v>1</v>
      </c>
    </row>
    <row r="1081" spans="7:14" x14ac:dyDescent="0.35">
      <c r="G1081" s="102" t="s">
        <v>701</v>
      </c>
      <c r="H1081" s="102" t="s">
        <v>702</v>
      </c>
      <c r="I1081" s="102" t="s">
        <v>497</v>
      </c>
      <c r="J1081" s="102" t="s">
        <v>703</v>
      </c>
      <c r="K1081" s="102" t="s">
        <v>704</v>
      </c>
      <c r="L1081" s="102" t="s">
        <v>395</v>
      </c>
      <c r="M1081" s="102" t="s">
        <v>396</v>
      </c>
      <c r="N1081" s="105">
        <v>1</v>
      </c>
    </row>
    <row r="1082" spans="7:14" x14ac:dyDescent="0.35">
      <c r="G1082" s="102" t="s">
        <v>701</v>
      </c>
      <c r="H1082" s="102" t="s">
        <v>702</v>
      </c>
      <c r="I1082" s="102" t="s">
        <v>499</v>
      </c>
      <c r="J1082" s="102" t="s">
        <v>703</v>
      </c>
      <c r="K1082" s="102" t="s">
        <v>704</v>
      </c>
      <c r="L1082" s="102" t="s">
        <v>395</v>
      </c>
      <c r="M1082" s="102" t="s">
        <v>396</v>
      </c>
      <c r="N1082" s="105">
        <v>1</v>
      </c>
    </row>
    <row r="1083" spans="7:14" x14ac:dyDescent="0.35">
      <c r="G1083" s="102" t="s">
        <v>701</v>
      </c>
      <c r="H1083" s="102" t="s">
        <v>702</v>
      </c>
      <c r="I1083" s="102" t="s">
        <v>501</v>
      </c>
      <c r="J1083" s="102" t="s">
        <v>703</v>
      </c>
      <c r="K1083" s="102" t="s">
        <v>704</v>
      </c>
      <c r="L1083" s="102" t="s">
        <v>395</v>
      </c>
      <c r="M1083" s="102" t="s">
        <v>396</v>
      </c>
      <c r="N1083" s="105">
        <v>1</v>
      </c>
    </row>
    <row r="1084" spans="7:14" x14ac:dyDescent="0.35">
      <c r="G1084" s="102" t="s">
        <v>701</v>
      </c>
      <c r="H1084" s="102" t="s">
        <v>702</v>
      </c>
      <c r="I1084" s="102" t="s">
        <v>503</v>
      </c>
      <c r="J1084" s="102" t="s">
        <v>703</v>
      </c>
      <c r="K1084" s="102" t="s">
        <v>704</v>
      </c>
      <c r="L1084" s="102" t="s">
        <v>395</v>
      </c>
      <c r="M1084" s="102" t="s">
        <v>396</v>
      </c>
      <c r="N1084" s="105">
        <v>1</v>
      </c>
    </row>
    <row r="1085" spans="7:14" x14ac:dyDescent="0.35">
      <c r="G1085" s="102" t="s">
        <v>701</v>
      </c>
      <c r="H1085" s="102" t="s">
        <v>702</v>
      </c>
      <c r="I1085" s="102" t="s">
        <v>505</v>
      </c>
      <c r="J1085" s="102" t="s">
        <v>703</v>
      </c>
      <c r="K1085" s="102" t="s">
        <v>704</v>
      </c>
      <c r="L1085" s="102" t="s">
        <v>395</v>
      </c>
      <c r="M1085" s="102" t="s">
        <v>396</v>
      </c>
      <c r="N1085" s="105">
        <v>1</v>
      </c>
    </row>
    <row r="1086" spans="7:14" x14ac:dyDescent="0.35">
      <c r="G1086" s="102" t="s">
        <v>701</v>
      </c>
      <c r="H1086" s="102" t="s">
        <v>702</v>
      </c>
      <c r="I1086" s="102" t="s">
        <v>507</v>
      </c>
      <c r="J1086" s="102" t="s">
        <v>703</v>
      </c>
      <c r="K1086" s="102" t="s">
        <v>704</v>
      </c>
      <c r="L1086" s="102" t="s">
        <v>395</v>
      </c>
      <c r="M1086" s="102" t="s">
        <v>396</v>
      </c>
      <c r="N1086" s="105">
        <v>1</v>
      </c>
    </row>
    <row r="1087" spans="7:14" x14ac:dyDescent="0.35">
      <c r="G1087" s="102" t="s">
        <v>701</v>
      </c>
      <c r="H1087" s="102" t="s">
        <v>702</v>
      </c>
      <c r="I1087" s="102" t="s">
        <v>509</v>
      </c>
      <c r="J1087" s="102" t="s">
        <v>703</v>
      </c>
      <c r="K1087" s="102" t="s">
        <v>704</v>
      </c>
      <c r="L1087" s="102" t="s">
        <v>395</v>
      </c>
      <c r="M1087" s="102" t="s">
        <v>396</v>
      </c>
      <c r="N1087" s="105">
        <v>1</v>
      </c>
    </row>
    <row r="1088" spans="7:14" x14ac:dyDescent="0.35">
      <c r="G1088" s="102" t="s">
        <v>701</v>
      </c>
      <c r="H1088" s="102" t="s">
        <v>702</v>
      </c>
      <c r="I1088" s="102" t="s">
        <v>511</v>
      </c>
      <c r="J1088" s="102" t="s">
        <v>703</v>
      </c>
      <c r="K1088" s="102" t="s">
        <v>704</v>
      </c>
      <c r="L1088" s="102" t="s">
        <v>395</v>
      </c>
      <c r="M1088" s="102" t="s">
        <v>396</v>
      </c>
      <c r="N1088" s="106">
        <v>0</v>
      </c>
    </row>
    <row r="1089" spans="7:14" x14ac:dyDescent="0.35">
      <c r="G1089" s="102" t="s">
        <v>701</v>
      </c>
      <c r="H1089" s="102" t="s">
        <v>702</v>
      </c>
      <c r="I1089" s="102" t="s">
        <v>513</v>
      </c>
      <c r="J1089" s="102" t="s">
        <v>703</v>
      </c>
      <c r="K1089" s="102" t="s">
        <v>704</v>
      </c>
      <c r="L1089" s="102" t="s">
        <v>395</v>
      </c>
      <c r="M1089" s="102" t="s">
        <v>396</v>
      </c>
      <c r="N1089" s="105">
        <v>1</v>
      </c>
    </row>
    <row r="1090" spans="7:14" x14ac:dyDescent="0.35">
      <c r="G1090" s="102" t="s">
        <v>701</v>
      </c>
      <c r="H1090" s="102" t="s">
        <v>702</v>
      </c>
      <c r="I1090" s="102" t="s">
        <v>515</v>
      </c>
      <c r="J1090" s="102" t="s">
        <v>703</v>
      </c>
      <c r="K1090" s="102" t="s">
        <v>704</v>
      </c>
      <c r="L1090" s="102" t="s">
        <v>395</v>
      </c>
      <c r="M1090" s="102" t="s">
        <v>396</v>
      </c>
      <c r="N1090" s="105">
        <v>1</v>
      </c>
    </row>
    <row r="1091" spans="7:14" x14ac:dyDescent="0.35">
      <c r="G1091" s="102" t="s">
        <v>701</v>
      </c>
      <c r="H1091" s="102" t="s">
        <v>702</v>
      </c>
      <c r="I1091" s="102" t="s">
        <v>517</v>
      </c>
      <c r="J1091" s="102" t="s">
        <v>703</v>
      </c>
      <c r="K1091" s="102" t="s">
        <v>704</v>
      </c>
      <c r="L1091" s="102" t="s">
        <v>395</v>
      </c>
      <c r="M1091" s="102" t="s">
        <v>396</v>
      </c>
      <c r="N1091" s="105">
        <v>1</v>
      </c>
    </row>
    <row r="1092" spans="7:14" x14ac:dyDescent="0.35">
      <c r="G1092" s="102" t="s">
        <v>701</v>
      </c>
      <c r="H1092" s="102" t="s">
        <v>702</v>
      </c>
      <c r="I1092" s="102" t="s">
        <v>519</v>
      </c>
      <c r="J1092" s="102" t="s">
        <v>703</v>
      </c>
      <c r="K1092" s="102" t="s">
        <v>704</v>
      </c>
      <c r="L1092" s="102" t="s">
        <v>395</v>
      </c>
      <c r="M1092" s="102" t="s">
        <v>396</v>
      </c>
      <c r="N1092" s="105">
        <v>1</v>
      </c>
    </row>
    <row r="1093" spans="7:14" x14ac:dyDescent="0.35">
      <c r="G1093" s="102" t="s">
        <v>701</v>
      </c>
      <c r="H1093" s="102" t="s">
        <v>702</v>
      </c>
      <c r="I1093" s="102" t="s">
        <v>521</v>
      </c>
      <c r="J1093" s="102" t="s">
        <v>703</v>
      </c>
      <c r="K1093" s="102" t="s">
        <v>704</v>
      </c>
      <c r="L1093" s="102" t="s">
        <v>395</v>
      </c>
      <c r="M1093" s="102" t="s">
        <v>396</v>
      </c>
      <c r="N1093" s="105">
        <v>1</v>
      </c>
    </row>
    <row r="1094" spans="7:14" x14ac:dyDescent="0.35">
      <c r="G1094" s="102" t="s">
        <v>701</v>
      </c>
      <c r="H1094" s="102" t="s">
        <v>702</v>
      </c>
      <c r="I1094" s="102" t="s">
        <v>523</v>
      </c>
      <c r="J1094" s="102" t="s">
        <v>703</v>
      </c>
      <c r="K1094" s="102" t="s">
        <v>704</v>
      </c>
      <c r="L1094" s="102" t="s">
        <v>395</v>
      </c>
      <c r="M1094" s="102" t="s">
        <v>396</v>
      </c>
      <c r="N1094" s="105">
        <v>1</v>
      </c>
    </row>
    <row r="1095" spans="7:14" x14ac:dyDescent="0.35">
      <c r="G1095" s="102" t="s">
        <v>701</v>
      </c>
      <c r="H1095" s="102" t="s">
        <v>702</v>
      </c>
      <c r="I1095" s="102" t="s">
        <v>525</v>
      </c>
      <c r="J1095" s="102" t="s">
        <v>703</v>
      </c>
      <c r="K1095" s="102" t="s">
        <v>704</v>
      </c>
      <c r="L1095" s="102" t="s">
        <v>395</v>
      </c>
      <c r="M1095" s="102" t="s">
        <v>396</v>
      </c>
      <c r="N1095" s="105">
        <v>1</v>
      </c>
    </row>
    <row r="1096" spans="7:14" x14ac:dyDescent="0.35">
      <c r="G1096" s="102" t="s">
        <v>701</v>
      </c>
      <c r="H1096" s="102" t="s">
        <v>702</v>
      </c>
      <c r="I1096" s="102" t="s">
        <v>527</v>
      </c>
      <c r="J1096" s="102" t="s">
        <v>703</v>
      </c>
      <c r="K1096" s="102" t="s">
        <v>704</v>
      </c>
      <c r="L1096" s="102" t="s">
        <v>395</v>
      </c>
      <c r="M1096" s="102" t="s">
        <v>396</v>
      </c>
      <c r="N1096" s="105">
        <v>1</v>
      </c>
    </row>
    <row r="1097" spans="7:14" x14ac:dyDescent="0.35">
      <c r="G1097" s="102" t="s">
        <v>701</v>
      </c>
      <c r="H1097" s="102" t="s">
        <v>702</v>
      </c>
      <c r="I1097" s="102" t="s">
        <v>529</v>
      </c>
      <c r="J1097" s="102" t="s">
        <v>703</v>
      </c>
      <c r="K1097" s="102" t="s">
        <v>704</v>
      </c>
      <c r="L1097" s="102" t="s">
        <v>395</v>
      </c>
      <c r="M1097" s="102" t="s">
        <v>396</v>
      </c>
      <c r="N1097" s="105">
        <v>1</v>
      </c>
    </row>
    <row r="1098" spans="7:14" x14ac:dyDescent="0.35">
      <c r="G1098" s="102" t="s">
        <v>701</v>
      </c>
      <c r="H1098" s="102" t="s">
        <v>702</v>
      </c>
      <c r="I1098" s="102" t="s">
        <v>531</v>
      </c>
      <c r="J1098" s="102" t="s">
        <v>703</v>
      </c>
      <c r="K1098" s="102" t="s">
        <v>704</v>
      </c>
      <c r="L1098" s="102" t="s">
        <v>395</v>
      </c>
      <c r="M1098" s="102" t="s">
        <v>396</v>
      </c>
      <c r="N1098" s="105">
        <v>1</v>
      </c>
    </row>
    <row r="1099" spans="7:14" x14ac:dyDescent="0.35">
      <c r="G1099" s="102" t="s">
        <v>701</v>
      </c>
      <c r="H1099" s="102" t="s">
        <v>702</v>
      </c>
      <c r="I1099" s="102" t="s">
        <v>533</v>
      </c>
      <c r="J1099" s="102" t="s">
        <v>703</v>
      </c>
      <c r="K1099" s="102" t="s">
        <v>704</v>
      </c>
      <c r="L1099" s="102" t="s">
        <v>395</v>
      </c>
      <c r="M1099" s="102" t="s">
        <v>396</v>
      </c>
      <c r="N1099" s="105">
        <v>1</v>
      </c>
    </row>
    <row r="1100" spans="7:14" x14ac:dyDescent="0.35">
      <c r="G1100" s="102" t="s">
        <v>701</v>
      </c>
      <c r="H1100" s="102" t="s">
        <v>702</v>
      </c>
      <c r="I1100" s="102" t="s">
        <v>535</v>
      </c>
      <c r="J1100" s="102" t="s">
        <v>703</v>
      </c>
      <c r="K1100" s="102" t="s">
        <v>704</v>
      </c>
      <c r="L1100" s="102" t="s">
        <v>395</v>
      </c>
      <c r="M1100" s="102" t="s">
        <v>396</v>
      </c>
      <c r="N1100" s="105">
        <v>1</v>
      </c>
    </row>
    <row r="1101" spans="7:14" x14ac:dyDescent="0.35">
      <c r="G1101" s="102" t="s">
        <v>701</v>
      </c>
      <c r="H1101" s="102" t="s">
        <v>702</v>
      </c>
      <c r="I1101" s="102" t="s">
        <v>635</v>
      </c>
      <c r="J1101" s="102" t="s">
        <v>703</v>
      </c>
      <c r="K1101" s="102" t="s">
        <v>704</v>
      </c>
      <c r="L1101" s="102" t="s">
        <v>395</v>
      </c>
      <c r="M1101" s="102" t="s">
        <v>396</v>
      </c>
      <c r="N1101" s="106">
        <v>0</v>
      </c>
    </row>
    <row r="1102" spans="7:14" x14ac:dyDescent="0.35">
      <c r="G1102" s="102" t="s">
        <v>701</v>
      </c>
      <c r="H1102" s="102" t="s">
        <v>702</v>
      </c>
      <c r="I1102" s="102" t="s">
        <v>537</v>
      </c>
      <c r="J1102" s="102" t="s">
        <v>703</v>
      </c>
      <c r="K1102" s="102" t="s">
        <v>704</v>
      </c>
      <c r="L1102" s="102" t="s">
        <v>395</v>
      </c>
      <c r="M1102" s="102" t="s">
        <v>396</v>
      </c>
      <c r="N1102" s="105">
        <v>1</v>
      </c>
    </row>
    <row r="1103" spans="7:14" x14ac:dyDescent="0.35">
      <c r="G1103" s="102" t="s">
        <v>701</v>
      </c>
      <c r="H1103" s="102" t="s">
        <v>702</v>
      </c>
      <c r="I1103" s="102" t="s">
        <v>539</v>
      </c>
      <c r="J1103" s="102" t="s">
        <v>703</v>
      </c>
      <c r="K1103" s="102" t="s">
        <v>704</v>
      </c>
      <c r="L1103" s="102" t="s">
        <v>395</v>
      </c>
      <c r="M1103" s="102" t="s">
        <v>396</v>
      </c>
      <c r="N1103" s="105">
        <v>1</v>
      </c>
    </row>
    <row r="1104" spans="7:14" x14ac:dyDescent="0.35">
      <c r="G1104" s="102" t="s">
        <v>701</v>
      </c>
      <c r="H1104" s="102" t="s">
        <v>702</v>
      </c>
      <c r="I1104" s="102" t="s">
        <v>541</v>
      </c>
      <c r="J1104" s="102" t="s">
        <v>703</v>
      </c>
      <c r="K1104" s="102" t="s">
        <v>704</v>
      </c>
      <c r="L1104" s="102" t="s">
        <v>395</v>
      </c>
      <c r="M1104" s="102" t="s">
        <v>396</v>
      </c>
      <c r="N1104" s="105">
        <v>1</v>
      </c>
    </row>
    <row r="1105" spans="7:14" x14ac:dyDescent="0.35">
      <c r="G1105" s="102" t="s">
        <v>701</v>
      </c>
      <c r="H1105" s="102" t="s">
        <v>702</v>
      </c>
      <c r="I1105" s="102" t="s">
        <v>543</v>
      </c>
      <c r="J1105" s="102" t="s">
        <v>703</v>
      </c>
      <c r="K1105" s="102" t="s">
        <v>704</v>
      </c>
      <c r="L1105" s="102" t="s">
        <v>395</v>
      </c>
      <c r="M1105" s="102" t="s">
        <v>396</v>
      </c>
      <c r="N1105" s="105">
        <v>1</v>
      </c>
    </row>
    <row r="1106" spans="7:14" x14ac:dyDescent="0.35">
      <c r="G1106" s="102" t="s">
        <v>701</v>
      </c>
      <c r="H1106" s="102" t="s">
        <v>702</v>
      </c>
      <c r="I1106" s="102" t="s">
        <v>545</v>
      </c>
      <c r="J1106" s="102" t="s">
        <v>703</v>
      </c>
      <c r="K1106" s="102" t="s">
        <v>704</v>
      </c>
      <c r="L1106" s="102" t="s">
        <v>395</v>
      </c>
      <c r="M1106" s="102" t="s">
        <v>396</v>
      </c>
      <c r="N1106" s="105">
        <v>1</v>
      </c>
    </row>
    <row r="1107" spans="7:14" x14ac:dyDescent="0.35">
      <c r="G1107" s="102" t="s">
        <v>701</v>
      </c>
      <c r="H1107" s="102" t="s">
        <v>702</v>
      </c>
      <c r="I1107" s="102" t="s">
        <v>547</v>
      </c>
      <c r="J1107" s="102" t="s">
        <v>703</v>
      </c>
      <c r="K1107" s="102" t="s">
        <v>704</v>
      </c>
      <c r="L1107" s="102" t="s">
        <v>395</v>
      </c>
      <c r="M1107" s="102" t="s">
        <v>396</v>
      </c>
      <c r="N1107" s="105">
        <v>1</v>
      </c>
    </row>
    <row r="1108" spans="7:14" x14ac:dyDescent="0.35">
      <c r="G1108" s="102" t="s">
        <v>701</v>
      </c>
      <c r="H1108" s="102" t="s">
        <v>702</v>
      </c>
      <c r="I1108" s="102" t="s">
        <v>549</v>
      </c>
      <c r="J1108" s="102" t="s">
        <v>703</v>
      </c>
      <c r="K1108" s="102" t="s">
        <v>704</v>
      </c>
      <c r="L1108" s="102" t="s">
        <v>395</v>
      </c>
      <c r="M1108" s="102" t="s">
        <v>396</v>
      </c>
      <c r="N1108" s="105">
        <v>1</v>
      </c>
    </row>
    <row r="1109" spans="7:14" x14ac:dyDescent="0.35">
      <c r="G1109" s="102" t="s">
        <v>701</v>
      </c>
      <c r="H1109" s="102" t="s">
        <v>702</v>
      </c>
      <c r="I1109" s="102" t="s">
        <v>551</v>
      </c>
      <c r="J1109" s="102" t="s">
        <v>703</v>
      </c>
      <c r="K1109" s="102" t="s">
        <v>704</v>
      </c>
      <c r="L1109" s="102" t="s">
        <v>395</v>
      </c>
      <c r="M1109" s="102" t="s">
        <v>396</v>
      </c>
      <c r="N1109" s="105">
        <v>1</v>
      </c>
    </row>
    <row r="1110" spans="7:14" x14ac:dyDescent="0.35">
      <c r="G1110" s="102" t="s">
        <v>701</v>
      </c>
      <c r="H1110" s="102" t="s">
        <v>702</v>
      </c>
      <c r="I1110" s="102" t="s">
        <v>553</v>
      </c>
      <c r="J1110" s="102" t="s">
        <v>703</v>
      </c>
      <c r="K1110" s="102" t="s">
        <v>704</v>
      </c>
      <c r="L1110" s="102" t="s">
        <v>395</v>
      </c>
      <c r="M1110" s="102" t="s">
        <v>396</v>
      </c>
      <c r="N1110" s="105">
        <v>1</v>
      </c>
    </row>
    <row r="1111" spans="7:14" x14ac:dyDescent="0.35">
      <c r="G1111" s="102" t="s">
        <v>701</v>
      </c>
      <c r="H1111" s="102" t="s">
        <v>702</v>
      </c>
      <c r="I1111" s="102" t="s">
        <v>555</v>
      </c>
      <c r="J1111" s="102" t="s">
        <v>703</v>
      </c>
      <c r="K1111" s="102" t="s">
        <v>704</v>
      </c>
      <c r="L1111" s="102" t="s">
        <v>395</v>
      </c>
      <c r="M1111" s="102" t="s">
        <v>396</v>
      </c>
      <c r="N1111" s="105">
        <v>1</v>
      </c>
    </row>
    <row r="1112" spans="7:14" x14ac:dyDescent="0.35">
      <c r="G1112" s="102" t="s">
        <v>701</v>
      </c>
      <c r="H1112" s="102" t="s">
        <v>702</v>
      </c>
      <c r="I1112" s="102" t="s">
        <v>557</v>
      </c>
      <c r="J1112" s="102" t="s">
        <v>703</v>
      </c>
      <c r="K1112" s="102" t="s">
        <v>704</v>
      </c>
      <c r="L1112" s="102" t="s">
        <v>395</v>
      </c>
      <c r="M1112" s="102" t="s">
        <v>396</v>
      </c>
      <c r="N1112" s="105">
        <v>1</v>
      </c>
    </row>
    <row r="1113" spans="7:14" x14ac:dyDescent="0.35">
      <c r="G1113" s="102" t="s">
        <v>701</v>
      </c>
      <c r="H1113" s="102" t="s">
        <v>702</v>
      </c>
      <c r="I1113" s="102" t="s">
        <v>559</v>
      </c>
      <c r="J1113" s="102" t="s">
        <v>703</v>
      </c>
      <c r="K1113" s="102" t="s">
        <v>704</v>
      </c>
      <c r="L1113" s="102" t="s">
        <v>395</v>
      </c>
      <c r="M1113" s="102" t="s">
        <v>396</v>
      </c>
      <c r="N1113" s="106">
        <v>0</v>
      </c>
    </row>
    <row r="1114" spans="7:14" x14ac:dyDescent="0.35">
      <c r="G1114" s="102" t="s">
        <v>701</v>
      </c>
      <c r="H1114" s="102" t="s">
        <v>702</v>
      </c>
      <c r="I1114" s="102" t="s">
        <v>561</v>
      </c>
      <c r="J1114" s="102" t="s">
        <v>703</v>
      </c>
      <c r="K1114" s="102" t="s">
        <v>704</v>
      </c>
      <c r="L1114" s="102" t="s">
        <v>395</v>
      </c>
      <c r="M1114" s="102" t="s">
        <v>396</v>
      </c>
      <c r="N1114" s="105">
        <v>1</v>
      </c>
    </row>
    <row r="1115" spans="7:14" x14ac:dyDescent="0.35">
      <c r="G1115" s="102" t="s">
        <v>701</v>
      </c>
      <c r="H1115" s="102" t="s">
        <v>702</v>
      </c>
      <c r="I1115" s="102" t="s">
        <v>562</v>
      </c>
      <c r="J1115" s="102" t="s">
        <v>703</v>
      </c>
      <c r="K1115" s="102" t="s">
        <v>704</v>
      </c>
      <c r="L1115" s="102" t="s">
        <v>395</v>
      </c>
      <c r="M1115" s="102" t="s">
        <v>396</v>
      </c>
      <c r="N1115" s="105">
        <v>1</v>
      </c>
    </row>
    <row r="1116" spans="7:14" x14ac:dyDescent="0.35">
      <c r="G1116" s="102" t="s">
        <v>701</v>
      </c>
      <c r="H1116" s="102" t="s">
        <v>702</v>
      </c>
      <c r="I1116" s="102" t="s">
        <v>564</v>
      </c>
      <c r="J1116" s="102" t="s">
        <v>703</v>
      </c>
      <c r="K1116" s="102" t="s">
        <v>704</v>
      </c>
      <c r="L1116" s="102" t="s">
        <v>395</v>
      </c>
      <c r="M1116" s="102" t="s">
        <v>396</v>
      </c>
      <c r="N1116" s="105">
        <v>1</v>
      </c>
    </row>
    <row r="1117" spans="7:14" x14ac:dyDescent="0.35">
      <c r="G1117" s="102" t="s">
        <v>701</v>
      </c>
      <c r="H1117" s="102" t="s">
        <v>702</v>
      </c>
      <c r="I1117" s="102" t="s">
        <v>566</v>
      </c>
      <c r="J1117" s="102" t="s">
        <v>703</v>
      </c>
      <c r="K1117" s="102" t="s">
        <v>704</v>
      </c>
      <c r="L1117" s="102" t="s">
        <v>395</v>
      </c>
      <c r="M1117" s="102" t="s">
        <v>396</v>
      </c>
      <c r="N1117" s="105">
        <v>1</v>
      </c>
    </row>
    <row r="1118" spans="7:14" x14ac:dyDescent="0.35">
      <c r="G1118" s="102" t="s">
        <v>701</v>
      </c>
      <c r="H1118" s="102" t="s">
        <v>702</v>
      </c>
      <c r="I1118" s="102" t="s">
        <v>568</v>
      </c>
      <c r="J1118" s="102" t="s">
        <v>703</v>
      </c>
      <c r="K1118" s="102" t="s">
        <v>704</v>
      </c>
      <c r="L1118" s="102" t="s">
        <v>395</v>
      </c>
      <c r="M1118" s="102" t="s">
        <v>396</v>
      </c>
      <c r="N1118" s="105">
        <v>1</v>
      </c>
    </row>
    <row r="1119" spans="7:14" x14ac:dyDescent="0.35">
      <c r="G1119" s="102" t="s">
        <v>701</v>
      </c>
      <c r="H1119" s="102" t="s">
        <v>702</v>
      </c>
      <c r="I1119" s="102" t="s">
        <v>570</v>
      </c>
      <c r="J1119" s="102" t="s">
        <v>703</v>
      </c>
      <c r="K1119" s="102" t="s">
        <v>704</v>
      </c>
      <c r="L1119" s="102" t="s">
        <v>395</v>
      </c>
      <c r="M1119" s="102" t="s">
        <v>396</v>
      </c>
      <c r="N1119" s="105">
        <v>1</v>
      </c>
    </row>
    <row r="1120" spans="7:14" x14ac:dyDescent="0.35">
      <c r="G1120" s="102" t="s">
        <v>701</v>
      </c>
      <c r="H1120" s="102" t="s">
        <v>702</v>
      </c>
      <c r="I1120" s="102" t="s">
        <v>572</v>
      </c>
      <c r="J1120" s="102" t="s">
        <v>703</v>
      </c>
      <c r="K1120" s="102" t="s">
        <v>704</v>
      </c>
      <c r="L1120" s="102" t="s">
        <v>395</v>
      </c>
      <c r="M1120" s="102" t="s">
        <v>396</v>
      </c>
      <c r="N1120" s="105">
        <v>1</v>
      </c>
    </row>
    <row r="1121" spans="7:14" x14ac:dyDescent="0.35">
      <c r="G1121" s="102" t="s">
        <v>701</v>
      </c>
      <c r="H1121" s="102" t="s">
        <v>702</v>
      </c>
      <c r="I1121" s="102" t="s">
        <v>574</v>
      </c>
      <c r="J1121" s="102" t="s">
        <v>703</v>
      </c>
      <c r="K1121" s="102" t="s">
        <v>704</v>
      </c>
      <c r="L1121" s="102" t="s">
        <v>395</v>
      </c>
      <c r="M1121" s="102" t="s">
        <v>396</v>
      </c>
      <c r="N1121" s="105">
        <v>1</v>
      </c>
    </row>
    <row r="1122" spans="7:14" x14ac:dyDescent="0.35">
      <c r="G1122" s="102" t="s">
        <v>701</v>
      </c>
      <c r="H1122" s="102" t="s">
        <v>702</v>
      </c>
      <c r="I1122" s="102" t="s">
        <v>576</v>
      </c>
      <c r="J1122" s="102" t="s">
        <v>703</v>
      </c>
      <c r="K1122" s="102" t="s">
        <v>704</v>
      </c>
      <c r="L1122" s="102" t="s">
        <v>395</v>
      </c>
      <c r="M1122" s="102" t="s">
        <v>396</v>
      </c>
      <c r="N1122" s="105">
        <v>1</v>
      </c>
    </row>
    <row r="1123" spans="7:14" x14ac:dyDescent="0.35">
      <c r="G1123" s="102" t="s">
        <v>701</v>
      </c>
      <c r="H1123" s="102" t="s">
        <v>702</v>
      </c>
      <c r="I1123" s="102" t="s">
        <v>578</v>
      </c>
      <c r="J1123" s="102" t="s">
        <v>703</v>
      </c>
      <c r="K1123" s="102" t="s">
        <v>704</v>
      </c>
      <c r="L1123" s="102" t="s">
        <v>395</v>
      </c>
      <c r="M1123" s="102" t="s">
        <v>396</v>
      </c>
      <c r="N1123" s="105">
        <v>1</v>
      </c>
    </row>
    <row r="1124" spans="7:14" x14ac:dyDescent="0.35">
      <c r="G1124" s="102" t="s">
        <v>701</v>
      </c>
      <c r="H1124" s="102" t="s">
        <v>702</v>
      </c>
      <c r="I1124" s="102" t="s">
        <v>580</v>
      </c>
      <c r="J1124" s="102" t="s">
        <v>703</v>
      </c>
      <c r="K1124" s="102" t="s">
        <v>704</v>
      </c>
      <c r="L1124" s="102" t="s">
        <v>395</v>
      </c>
      <c r="M1124" s="102" t="s">
        <v>396</v>
      </c>
      <c r="N1124" s="105">
        <v>1</v>
      </c>
    </row>
    <row r="1125" spans="7:14" x14ac:dyDescent="0.35">
      <c r="G1125" s="102" t="s">
        <v>701</v>
      </c>
      <c r="H1125" s="102" t="s">
        <v>702</v>
      </c>
      <c r="I1125" s="102" t="s">
        <v>582</v>
      </c>
      <c r="J1125" s="102" t="s">
        <v>703</v>
      </c>
      <c r="K1125" s="102" t="s">
        <v>704</v>
      </c>
      <c r="L1125" s="102" t="s">
        <v>395</v>
      </c>
      <c r="M1125" s="102" t="s">
        <v>396</v>
      </c>
      <c r="N1125" s="105">
        <v>1</v>
      </c>
    </row>
    <row r="1126" spans="7:14" x14ac:dyDescent="0.35">
      <c r="G1126" s="102" t="s">
        <v>701</v>
      </c>
      <c r="H1126" s="102" t="s">
        <v>702</v>
      </c>
      <c r="I1126" s="102" t="s">
        <v>657</v>
      </c>
      <c r="J1126" s="102" t="s">
        <v>703</v>
      </c>
      <c r="K1126" s="102" t="s">
        <v>704</v>
      </c>
      <c r="L1126" s="102" t="s">
        <v>395</v>
      </c>
      <c r="M1126" s="102" t="s">
        <v>396</v>
      </c>
      <c r="N1126" s="106">
        <v>0</v>
      </c>
    </row>
    <row r="1127" spans="7:14" x14ac:dyDescent="0.35">
      <c r="G1127" s="102" t="s">
        <v>701</v>
      </c>
      <c r="H1127" s="102" t="s">
        <v>702</v>
      </c>
      <c r="I1127" s="102" t="s">
        <v>584</v>
      </c>
      <c r="J1127" s="102" t="s">
        <v>703</v>
      </c>
      <c r="K1127" s="102" t="s">
        <v>704</v>
      </c>
      <c r="L1127" s="102" t="s">
        <v>395</v>
      </c>
      <c r="M1127" s="102" t="s">
        <v>396</v>
      </c>
      <c r="N1127" s="105">
        <v>1</v>
      </c>
    </row>
    <row r="1128" spans="7:14" x14ac:dyDescent="0.35">
      <c r="G1128" s="102" t="s">
        <v>701</v>
      </c>
      <c r="H1128" s="102" t="s">
        <v>702</v>
      </c>
      <c r="I1128" s="102" t="s">
        <v>586</v>
      </c>
      <c r="J1128" s="102" t="s">
        <v>703</v>
      </c>
      <c r="K1128" s="102" t="s">
        <v>704</v>
      </c>
      <c r="L1128" s="102" t="s">
        <v>395</v>
      </c>
      <c r="M1128" s="102" t="s">
        <v>396</v>
      </c>
      <c r="N1128" s="105">
        <v>1</v>
      </c>
    </row>
    <row r="1129" spans="7:14" x14ac:dyDescent="0.35">
      <c r="G1129" s="102" t="s">
        <v>701</v>
      </c>
      <c r="H1129" s="102" t="s">
        <v>702</v>
      </c>
      <c r="I1129" s="102" t="s">
        <v>588</v>
      </c>
      <c r="J1129" s="102" t="s">
        <v>703</v>
      </c>
      <c r="K1129" s="102" t="s">
        <v>704</v>
      </c>
      <c r="L1129" s="102" t="s">
        <v>395</v>
      </c>
      <c r="M1129" s="102" t="s">
        <v>396</v>
      </c>
      <c r="N1129" s="105">
        <v>1</v>
      </c>
    </row>
    <row r="1130" spans="7:14" x14ac:dyDescent="0.35">
      <c r="G1130" s="102" t="s">
        <v>701</v>
      </c>
      <c r="H1130" s="102" t="s">
        <v>702</v>
      </c>
      <c r="I1130" s="102" t="s">
        <v>590</v>
      </c>
      <c r="J1130" s="102" t="s">
        <v>703</v>
      </c>
      <c r="K1130" s="102" t="s">
        <v>704</v>
      </c>
      <c r="L1130" s="102" t="s">
        <v>395</v>
      </c>
      <c r="M1130" s="102" t="s">
        <v>396</v>
      </c>
      <c r="N1130" s="105">
        <v>1</v>
      </c>
    </row>
    <row r="1131" spans="7:14" x14ac:dyDescent="0.35">
      <c r="G1131" s="102" t="s">
        <v>701</v>
      </c>
      <c r="H1131" s="102" t="s">
        <v>702</v>
      </c>
      <c r="I1131" s="102" t="s">
        <v>592</v>
      </c>
      <c r="J1131" s="102" t="s">
        <v>703</v>
      </c>
      <c r="K1131" s="102" t="s">
        <v>704</v>
      </c>
      <c r="L1131" s="102" t="s">
        <v>395</v>
      </c>
      <c r="M1131" s="102" t="s">
        <v>396</v>
      </c>
      <c r="N1131" s="105">
        <v>1</v>
      </c>
    </row>
    <row r="1132" spans="7:14" x14ac:dyDescent="0.35">
      <c r="G1132" s="102" t="s">
        <v>701</v>
      </c>
      <c r="H1132" s="102" t="s">
        <v>702</v>
      </c>
      <c r="I1132" s="102" t="s">
        <v>594</v>
      </c>
      <c r="J1132" s="102" t="s">
        <v>703</v>
      </c>
      <c r="K1132" s="102" t="s">
        <v>704</v>
      </c>
      <c r="L1132" s="102" t="s">
        <v>395</v>
      </c>
      <c r="M1132" s="102" t="s">
        <v>396</v>
      </c>
      <c r="N1132" s="105">
        <v>1</v>
      </c>
    </row>
    <row r="1133" spans="7:14" x14ac:dyDescent="0.35">
      <c r="G1133" s="102" t="s">
        <v>701</v>
      </c>
      <c r="H1133" s="102" t="s">
        <v>702</v>
      </c>
      <c r="I1133" s="102" t="s">
        <v>596</v>
      </c>
      <c r="J1133" s="102" t="s">
        <v>703</v>
      </c>
      <c r="K1133" s="102" t="s">
        <v>704</v>
      </c>
      <c r="L1133" s="102" t="s">
        <v>395</v>
      </c>
      <c r="M1133" s="102" t="s">
        <v>396</v>
      </c>
      <c r="N1133" s="105">
        <v>1</v>
      </c>
    </row>
    <row r="1134" spans="7:14" x14ac:dyDescent="0.35">
      <c r="G1134" s="102" t="s">
        <v>701</v>
      </c>
      <c r="H1134" s="102" t="s">
        <v>702</v>
      </c>
      <c r="I1134" s="102" t="s">
        <v>598</v>
      </c>
      <c r="J1134" s="102" t="s">
        <v>703</v>
      </c>
      <c r="K1134" s="102" t="s">
        <v>704</v>
      </c>
      <c r="L1134" s="102" t="s">
        <v>395</v>
      </c>
      <c r="M1134" s="102" t="s">
        <v>396</v>
      </c>
      <c r="N1134" s="105">
        <v>1</v>
      </c>
    </row>
    <row r="1135" spans="7:14" x14ac:dyDescent="0.35">
      <c r="G1135" s="102" t="s">
        <v>701</v>
      </c>
      <c r="H1135" s="102" t="s">
        <v>702</v>
      </c>
      <c r="I1135" s="102" t="s">
        <v>600</v>
      </c>
      <c r="J1135" s="102" t="s">
        <v>703</v>
      </c>
      <c r="K1135" s="102" t="s">
        <v>704</v>
      </c>
      <c r="L1135" s="102" t="s">
        <v>395</v>
      </c>
      <c r="M1135" s="102" t="s">
        <v>396</v>
      </c>
      <c r="N1135" s="105">
        <v>1</v>
      </c>
    </row>
    <row r="1136" spans="7:14" x14ac:dyDescent="0.35">
      <c r="G1136" s="102" t="s">
        <v>701</v>
      </c>
      <c r="H1136" s="102" t="s">
        <v>702</v>
      </c>
      <c r="I1136" s="102" t="s">
        <v>602</v>
      </c>
      <c r="J1136" s="102" t="s">
        <v>703</v>
      </c>
      <c r="K1136" s="102" t="s">
        <v>704</v>
      </c>
      <c r="L1136" s="102" t="s">
        <v>395</v>
      </c>
      <c r="M1136" s="102" t="s">
        <v>396</v>
      </c>
      <c r="N1136" s="105">
        <v>1</v>
      </c>
    </row>
    <row r="1137" spans="7:14" x14ac:dyDescent="0.35">
      <c r="G1137" s="102" t="s">
        <v>705</v>
      </c>
      <c r="H1137" s="102" t="s">
        <v>706</v>
      </c>
      <c r="I1137" s="102" t="s">
        <v>392</v>
      </c>
      <c r="J1137" s="102" t="s">
        <v>669</v>
      </c>
      <c r="K1137" s="102" t="s">
        <v>670</v>
      </c>
      <c r="L1137" s="102" t="s">
        <v>395</v>
      </c>
      <c r="M1137" s="102" t="s">
        <v>396</v>
      </c>
      <c r="N1137" s="105">
        <v>1</v>
      </c>
    </row>
    <row r="1138" spans="7:14" x14ac:dyDescent="0.35">
      <c r="G1138" s="102" t="s">
        <v>705</v>
      </c>
      <c r="H1138" s="102" t="s">
        <v>706</v>
      </c>
      <c r="I1138" s="102" t="s">
        <v>398</v>
      </c>
      <c r="J1138" s="102" t="s">
        <v>669</v>
      </c>
      <c r="K1138" s="102" t="s">
        <v>670</v>
      </c>
      <c r="L1138" s="102" t="s">
        <v>395</v>
      </c>
      <c r="M1138" s="102" t="s">
        <v>396</v>
      </c>
      <c r="N1138" s="105">
        <v>1</v>
      </c>
    </row>
    <row r="1139" spans="7:14" x14ac:dyDescent="0.35">
      <c r="G1139" s="102" t="s">
        <v>705</v>
      </c>
      <c r="H1139" s="102" t="s">
        <v>706</v>
      </c>
      <c r="I1139" s="102" t="s">
        <v>400</v>
      </c>
      <c r="J1139" s="102" t="s">
        <v>669</v>
      </c>
      <c r="K1139" s="102" t="s">
        <v>670</v>
      </c>
      <c r="L1139" s="102" t="s">
        <v>395</v>
      </c>
      <c r="M1139" s="102" t="s">
        <v>396</v>
      </c>
      <c r="N1139" s="106">
        <v>0</v>
      </c>
    </row>
    <row r="1140" spans="7:14" x14ac:dyDescent="0.35">
      <c r="G1140" s="102" t="s">
        <v>705</v>
      </c>
      <c r="H1140" s="102" t="s">
        <v>706</v>
      </c>
      <c r="I1140" s="102" t="s">
        <v>402</v>
      </c>
      <c r="J1140" s="102" t="s">
        <v>669</v>
      </c>
      <c r="K1140" s="102" t="s">
        <v>670</v>
      </c>
      <c r="L1140" s="102" t="s">
        <v>395</v>
      </c>
      <c r="M1140" s="102" t="s">
        <v>396</v>
      </c>
      <c r="N1140" s="105">
        <v>1</v>
      </c>
    </row>
    <row r="1141" spans="7:14" x14ac:dyDescent="0.35">
      <c r="G1141" s="102" t="s">
        <v>705</v>
      </c>
      <c r="H1141" s="102" t="s">
        <v>706</v>
      </c>
      <c r="I1141" s="102" t="s">
        <v>403</v>
      </c>
      <c r="J1141" s="102" t="s">
        <v>669</v>
      </c>
      <c r="K1141" s="102" t="s">
        <v>670</v>
      </c>
      <c r="L1141" s="102" t="s">
        <v>395</v>
      </c>
      <c r="M1141" s="102" t="s">
        <v>396</v>
      </c>
      <c r="N1141" s="105">
        <v>1</v>
      </c>
    </row>
    <row r="1142" spans="7:14" x14ac:dyDescent="0.35">
      <c r="G1142" s="102" t="s">
        <v>705</v>
      </c>
      <c r="H1142" s="102" t="s">
        <v>706</v>
      </c>
      <c r="I1142" s="102" t="s">
        <v>405</v>
      </c>
      <c r="J1142" s="102" t="s">
        <v>669</v>
      </c>
      <c r="K1142" s="102" t="s">
        <v>670</v>
      </c>
      <c r="L1142" s="102" t="s">
        <v>395</v>
      </c>
      <c r="M1142" s="102" t="s">
        <v>396</v>
      </c>
      <c r="N1142" s="105">
        <v>1</v>
      </c>
    </row>
    <row r="1143" spans="7:14" x14ac:dyDescent="0.35">
      <c r="G1143" s="102" t="s">
        <v>705</v>
      </c>
      <c r="H1143" s="102" t="s">
        <v>706</v>
      </c>
      <c r="I1143" s="102" t="s">
        <v>407</v>
      </c>
      <c r="J1143" s="102" t="s">
        <v>669</v>
      </c>
      <c r="K1143" s="102" t="s">
        <v>670</v>
      </c>
      <c r="L1143" s="102" t="s">
        <v>395</v>
      </c>
      <c r="M1143" s="102" t="s">
        <v>396</v>
      </c>
      <c r="N1143" s="105">
        <v>1</v>
      </c>
    </row>
    <row r="1144" spans="7:14" x14ac:dyDescent="0.35">
      <c r="G1144" s="102" t="s">
        <v>705</v>
      </c>
      <c r="H1144" s="102" t="s">
        <v>706</v>
      </c>
      <c r="I1144" s="102" t="s">
        <v>409</v>
      </c>
      <c r="J1144" s="102" t="s">
        <v>669</v>
      </c>
      <c r="K1144" s="102" t="s">
        <v>670</v>
      </c>
      <c r="L1144" s="102" t="s">
        <v>395</v>
      </c>
      <c r="M1144" s="102" t="s">
        <v>396</v>
      </c>
      <c r="N1144" s="105">
        <v>1</v>
      </c>
    </row>
    <row r="1145" spans="7:14" x14ac:dyDescent="0.35">
      <c r="G1145" s="102" t="s">
        <v>705</v>
      </c>
      <c r="H1145" s="102" t="s">
        <v>706</v>
      </c>
      <c r="I1145" s="102" t="s">
        <v>411</v>
      </c>
      <c r="J1145" s="102" t="s">
        <v>669</v>
      </c>
      <c r="K1145" s="102" t="s">
        <v>670</v>
      </c>
      <c r="L1145" s="102" t="s">
        <v>395</v>
      </c>
      <c r="M1145" s="102" t="s">
        <v>396</v>
      </c>
      <c r="N1145" s="105">
        <v>1</v>
      </c>
    </row>
    <row r="1146" spans="7:14" x14ac:dyDescent="0.35">
      <c r="G1146" s="102" t="s">
        <v>705</v>
      </c>
      <c r="H1146" s="102" t="s">
        <v>706</v>
      </c>
      <c r="I1146" s="102" t="s">
        <v>413</v>
      </c>
      <c r="J1146" s="102" t="s">
        <v>669</v>
      </c>
      <c r="K1146" s="102" t="s">
        <v>670</v>
      </c>
      <c r="L1146" s="102" t="s">
        <v>395</v>
      </c>
      <c r="M1146" s="102" t="s">
        <v>396</v>
      </c>
      <c r="N1146" s="105">
        <v>1</v>
      </c>
    </row>
    <row r="1147" spans="7:14" x14ac:dyDescent="0.35">
      <c r="G1147" s="102" t="s">
        <v>705</v>
      </c>
      <c r="H1147" s="102" t="s">
        <v>706</v>
      </c>
      <c r="I1147" s="102" t="s">
        <v>415</v>
      </c>
      <c r="J1147" s="102" t="s">
        <v>669</v>
      </c>
      <c r="K1147" s="102" t="s">
        <v>670</v>
      </c>
      <c r="L1147" s="102" t="s">
        <v>395</v>
      </c>
      <c r="M1147" s="102" t="s">
        <v>396</v>
      </c>
      <c r="N1147" s="105">
        <v>1</v>
      </c>
    </row>
    <row r="1148" spans="7:14" x14ac:dyDescent="0.35">
      <c r="G1148" s="102" t="s">
        <v>705</v>
      </c>
      <c r="H1148" s="102" t="s">
        <v>706</v>
      </c>
      <c r="I1148" s="102" t="s">
        <v>654</v>
      </c>
      <c r="J1148" s="102" t="s">
        <v>669</v>
      </c>
      <c r="K1148" s="102" t="s">
        <v>670</v>
      </c>
      <c r="L1148" s="102" t="s">
        <v>395</v>
      </c>
      <c r="M1148" s="102" t="s">
        <v>396</v>
      </c>
      <c r="N1148" s="106">
        <v>0</v>
      </c>
    </row>
    <row r="1149" spans="7:14" x14ac:dyDescent="0.35">
      <c r="G1149" s="102" t="s">
        <v>705</v>
      </c>
      <c r="H1149" s="102" t="s">
        <v>706</v>
      </c>
      <c r="I1149" s="102" t="s">
        <v>416</v>
      </c>
      <c r="J1149" s="102" t="s">
        <v>669</v>
      </c>
      <c r="K1149" s="102" t="s">
        <v>670</v>
      </c>
      <c r="L1149" s="102" t="s">
        <v>395</v>
      </c>
      <c r="M1149" s="102" t="s">
        <v>396</v>
      </c>
      <c r="N1149" s="105">
        <v>1</v>
      </c>
    </row>
    <row r="1150" spans="7:14" x14ac:dyDescent="0.35">
      <c r="G1150" s="102" t="s">
        <v>705</v>
      </c>
      <c r="H1150" s="102" t="s">
        <v>706</v>
      </c>
      <c r="I1150" s="102" t="s">
        <v>418</v>
      </c>
      <c r="J1150" s="102" t="s">
        <v>669</v>
      </c>
      <c r="K1150" s="102" t="s">
        <v>670</v>
      </c>
      <c r="L1150" s="102" t="s">
        <v>395</v>
      </c>
      <c r="M1150" s="102" t="s">
        <v>396</v>
      </c>
      <c r="N1150" s="105">
        <v>1</v>
      </c>
    </row>
    <row r="1151" spans="7:14" x14ac:dyDescent="0.35">
      <c r="G1151" s="102" t="s">
        <v>705</v>
      </c>
      <c r="H1151" s="102" t="s">
        <v>706</v>
      </c>
      <c r="I1151" s="102" t="s">
        <v>420</v>
      </c>
      <c r="J1151" s="102" t="s">
        <v>669</v>
      </c>
      <c r="K1151" s="102" t="s">
        <v>670</v>
      </c>
      <c r="L1151" s="102" t="s">
        <v>395</v>
      </c>
      <c r="M1151" s="102" t="s">
        <v>396</v>
      </c>
      <c r="N1151" s="105">
        <v>1</v>
      </c>
    </row>
    <row r="1152" spans="7:14" x14ac:dyDescent="0.35">
      <c r="G1152" s="102" t="s">
        <v>705</v>
      </c>
      <c r="H1152" s="102" t="s">
        <v>706</v>
      </c>
      <c r="I1152" s="102" t="s">
        <v>422</v>
      </c>
      <c r="J1152" s="102" t="s">
        <v>669</v>
      </c>
      <c r="K1152" s="102" t="s">
        <v>670</v>
      </c>
      <c r="L1152" s="102" t="s">
        <v>395</v>
      </c>
      <c r="M1152" s="102" t="s">
        <v>396</v>
      </c>
      <c r="N1152" s="105">
        <v>1</v>
      </c>
    </row>
    <row r="1153" spans="7:14" x14ac:dyDescent="0.35">
      <c r="G1153" s="102" t="s">
        <v>705</v>
      </c>
      <c r="H1153" s="102" t="s">
        <v>706</v>
      </c>
      <c r="I1153" s="102" t="s">
        <v>424</v>
      </c>
      <c r="J1153" s="102" t="s">
        <v>669</v>
      </c>
      <c r="K1153" s="102" t="s">
        <v>670</v>
      </c>
      <c r="L1153" s="102" t="s">
        <v>395</v>
      </c>
      <c r="M1153" s="102" t="s">
        <v>396</v>
      </c>
      <c r="N1153" s="106">
        <v>0</v>
      </c>
    </row>
    <row r="1154" spans="7:14" x14ac:dyDescent="0.35">
      <c r="G1154" s="102" t="s">
        <v>705</v>
      </c>
      <c r="H1154" s="102" t="s">
        <v>706</v>
      </c>
      <c r="I1154" s="102" t="s">
        <v>426</v>
      </c>
      <c r="J1154" s="102" t="s">
        <v>669</v>
      </c>
      <c r="K1154" s="102" t="s">
        <v>670</v>
      </c>
      <c r="L1154" s="102" t="s">
        <v>395</v>
      </c>
      <c r="M1154" s="102" t="s">
        <v>396</v>
      </c>
      <c r="N1154" s="105">
        <v>1</v>
      </c>
    </row>
    <row r="1155" spans="7:14" x14ac:dyDescent="0.35">
      <c r="G1155" s="102" t="s">
        <v>705</v>
      </c>
      <c r="H1155" s="102" t="s">
        <v>706</v>
      </c>
      <c r="I1155" s="102" t="s">
        <v>428</v>
      </c>
      <c r="J1155" s="102" t="s">
        <v>669</v>
      </c>
      <c r="K1155" s="102" t="s">
        <v>670</v>
      </c>
      <c r="L1155" s="102" t="s">
        <v>395</v>
      </c>
      <c r="M1155" s="102" t="s">
        <v>396</v>
      </c>
      <c r="N1155" s="105">
        <v>1</v>
      </c>
    </row>
    <row r="1156" spans="7:14" x14ac:dyDescent="0.35">
      <c r="G1156" s="102" t="s">
        <v>705</v>
      </c>
      <c r="H1156" s="102" t="s">
        <v>706</v>
      </c>
      <c r="I1156" s="102" t="s">
        <v>430</v>
      </c>
      <c r="J1156" s="102" t="s">
        <v>669</v>
      </c>
      <c r="K1156" s="102" t="s">
        <v>670</v>
      </c>
      <c r="L1156" s="102" t="s">
        <v>395</v>
      </c>
      <c r="M1156" s="102" t="s">
        <v>396</v>
      </c>
      <c r="N1156" s="105">
        <v>1</v>
      </c>
    </row>
    <row r="1157" spans="7:14" x14ac:dyDescent="0.35">
      <c r="G1157" s="102" t="s">
        <v>705</v>
      </c>
      <c r="H1157" s="102" t="s">
        <v>706</v>
      </c>
      <c r="I1157" s="102" t="s">
        <v>432</v>
      </c>
      <c r="J1157" s="102" t="s">
        <v>669</v>
      </c>
      <c r="K1157" s="102" t="s">
        <v>670</v>
      </c>
      <c r="L1157" s="102" t="s">
        <v>395</v>
      </c>
      <c r="M1157" s="102" t="s">
        <v>396</v>
      </c>
      <c r="N1157" s="105">
        <v>1</v>
      </c>
    </row>
    <row r="1158" spans="7:14" x14ac:dyDescent="0.35">
      <c r="G1158" s="102" t="s">
        <v>705</v>
      </c>
      <c r="H1158" s="102" t="s">
        <v>706</v>
      </c>
      <c r="I1158" s="102" t="s">
        <v>434</v>
      </c>
      <c r="J1158" s="102" t="s">
        <v>669</v>
      </c>
      <c r="K1158" s="102" t="s">
        <v>670</v>
      </c>
      <c r="L1158" s="102" t="s">
        <v>395</v>
      </c>
      <c r="M1158" s="102" t="s">
        <v>396</v>
      </c>
      <c r="N1158" s="105">
        <v>1</v>
      </c>
    </row>
    <row r="1159" spans="7:14" x14ac:dyDescent="0.35">
      <c r="G1159" s="102" t="s">
        <v>705</v>
      </c>
      <c r="H1159" s="102" t="s">
        <v>706</v>
      </c>
      <c r="I1159" s="102" t="s">
        <v>436</v>
      </c>
      <c r="J1159" s="102" t="s">
        <v>669</v>
      </c>
      <c r="K1159" s="102" t="s">
        <v>670</v>
      </c>
      <c r="L1159" s="102" t="s">
        <v>395</v>
      </c>
      <c r="M1159" s="102" t="s">
        <v>396</v>
      </c>
      <c r="N1159" s="105">
        <v>1</v>
      </c>
    </row>
    <row r="1160" spans="7:14" x14ac:dyDescent="0.35">
      <c r="G1160" s="102" t="s">
        <v>705</v>
      </c>
      <c r="H1160" s="102" t="s">
        <v>706</v>
      </c>
      <c r="I1160" s="102" t="s">
        <v>438</v>
      </c>
      <c r="J1160" s="102" t="s">
        <v>669</v>
      </c>
      <c r="K1160" s="102" t="s">
        <v>670</v>
      </c>
      <c r="L1160" s="102" t="s">
        <v>395</v>
      </c>
      <c r="M1160" s="102" t="s">
        <v>396</v>
      </c>
      <c r="N1160" s="105">
        <v>1</v>
      </c>
    </row>
    <row r="1161" spans="7:14" x14ac:dyDescent="0.35">
      <c r="G1161" s="102" t="s">
        <v>705</v>
      </c>
      <c r="H1161" s="102" t="s">
        <v>706</v>
      </c>
      <c r="I1161" s="102" t="s">
        <v>440</v>
      </c>
      <c r="J1161" s="102" t="s">
        <v>669</v>
      </c>
      <c r="K1161" s="102" t="s">
        <v>670</v>
      </c>
      <c r="L1161" s="102" t="s">
        <v>395</v>
      </c>
      <c r="M1161" s="102" t="s">
        <v>396</v>
      </c>
      <c r="N1161" s="105">
        <v>1</v>
      </c>
    </row>
    <row r="1162" spans="7:14" x14ac:dyDescent="0.35">
      <c r="G1162" s="102" t="s">
        <v>705</v>
      </c>
      <c r="H1162" s="102" t="s">
        <v>706</v>
      </c>
      <c r="I1162" s="102" t="s">
        <v>442</v>
      </c>
      <c r="J1162" s="102" t="s">
        <v>669</v>
      </c>
      <c r="K1162" s="102" t="s">
        <v>670</v>
      </c>
      <c r="L1162" s="102" t="s">
        <v>395</v>
      </c>
      <c r="M1162" s="102" t="s">
        <v>396</v>
      </c>
      <c r="N1162" s="105">
        <v>1</v>
      </c>
    </row>
    <row r="1163" spans="7:14" x14ac:dyDescent="0.35">
      <c r="G1163" s="102" t="s">
        <v>705</v>
      </c>
      <c r="H1163" s="102" t="s">
        <v>706</v>
      </c>
      <c r="I1163" s="102" t="s">
        <v>443</v>
      </c>
      <c r="J1163" s="102" t="s">
        <v>669</v>
      </c>
      <c r="K1163" s="102" t="s">
        <v>670</v>
      </c>
      <c r="L1163" s="102" t="s">
        <v>395</v>
      </c>
      <c r="M1163" s="102" t="s">
        <v>396</v>
      </c>
      <c r="N1163" s="105">
        <v>1</v>
      </c>
    </row>
    <row r="1164" spans="7:14" x14ac:dyDescent="0.35">
      <c r="G1164" s="102" t="s">
        <v>705</v>
      </c>
      <c r="H1164" s="102" t="s">
        <v>706</v>
      </c>
      <c r="I1164" s="102" t="s">
        <v>445</v>
      </c>
      <c r="J1164" s="102" t="s">
        <v>669</v>
      </c>
      <c r="K1164" s="102" t="s">
        <v>670</v>
      </c>
      <c r="L1164" s="102" t="s">
        <v>395</v>
      </c>
      <c r="M1164" s="102" t="s">
        <v>396</v>
      </c>
      <c r="N1164" s="105">
        <v>1</v>
      </c>
    </row>
    <row r="1165" spans="7:14" x14ac:dyDescent="0.35">
      <c r="G1165" s="102" t="s">
        <v>705</v>
      </c>
      <c r="H1165" s="102" t="s">
        <v>706</v>
      </c>
      <c r="I1165" s="102" t="s">
        <v>447</v>
      </c>
      <c r="J1165" s="102" t="s">
        <v>669</v>
      </c>
      <c r="K1165" s="102" t="s">
        <v>670</v>
      </c>
      <c r="L1165" s="102" t="s">
        <v>395</v>
      </c>
      <c r="M1165" s="102" t="s">
        <v>396</v>
      </c>
      <c r="N1165" s="105">
        <v>1</v>
      </c>
    </row>
    <row r="1166" spans="7:14" x14ac:dyDescent="0.35">
      <c r="G1166" s="102" t="s">
        <v>705</v>
      </c>
      <c r="H1166" s="102" t="s">
        <v>706</v>
      </c>
      <c r="I1166" s="102" t="s">
        <v>449</v>
      </c>
      <c r="J1166" s="102" t="s">
        <v>669</v>
      </c>
      <c r="K1166" s="102" t="s">
        <v>670</v>
      </c>
      <c r="L1166" s="102" t="s">
        <v>395</v>
      </c>
      <c r="M1166" s="102" t="s">
        <v>396</v>
      </c>
      <c r="N1166" s="106">
        <v>0</v>
      </c>
    </row>
    <row r="1167" spans="7:14" x14ac:dyDescent="0.35">
      <c r="G1167" s="102" t="s">
        <v>705</v>
      </c>
      <c r="H1167" s="102" t="s">
        <v>706</v>
      </c>
      <c r="I1167" s="102" t="s">
        <v>453</v>
      </c>
      <c r="J1167" s="102" t="s">
        <v>669</v>
      </c>
      <c r="K1167" s="102" t="s">
        <v>670</v>
      </c>
      <c r="L1167" s="102" t="s">
        <v>395</v>
      </c>
      <c r="M1167" s="102" t="s">
        <v>396</v>
      </c>
      <c r="N1167" s="105">
        <v>1</v>
      </c>
    </row>
    <row r="1168" spans="7:14" x14ac:dyDescent="0.35">
      <c r="G1168" s="102" t="s">
        <v>705</v>
      </c>
      <c r="H1168" s="102" t="s">
        <v>706</v>
      </c>
      <c r="I1168" s="102" t="s">
        <v>489</v>
      </c>
      <c r="J1168" s="102" t="s">
        <v>669</v>
      </c>
      <c r="K1168" s="102" t="s">
        <v>670</v>
      </c>
      <c r="L1168" s="102" t="s">
        <v>395</v>
      </c>
      <c r="M1168" s="102" t="s">
        <v>396</v>
      </c>
      <c r="N1168" s="105">
        <v>1</v>
      </c>
    </row>
    <row r="1169" spans="7:14" x14ac:dyDescent="0.35">
      <c r="G1169" s="102" t="s">
        <v>705</v>
      </c>
      <c r="H1169" s="102" t="s">
        <v>706</v>
      </c>
      <c r="I1169" s="102" t="s">
        <v>491</v>
      </c>
      <c r="J1169" s="102" t="s">
        <v>669</v>
      </c>
      <c r="K1169" s="102" t="s">
        <v>670</v>
      </c>
      <c r="L1169" s="102" t="s">
        <v>395</v>
      </c>
      <c r="M1169" s="102" t="s">
        <v>396</v>
      </c>
      <c r="N1169" s="105">
        <v>1</v>
      </c>
    </row>
    <row r="1170" spans="7:14" x14ac:dyDescent="0.35">
      <c r="G1170" s="102" t="s">
        <v>705</v>
      </c>
      <c r="H1170" s="102" t="s">
        <v>706</v>
      </c>
      <c r="I1170" s="102" t="s">
        <v>493</v>
      </c>
      <c r="J1170" s="102" t="s">
        <v>669</v>
      </c>
      <c r="K1170" s="102" t="s">
        <v>670</v>
      </c>
      <c r="L1170" s="102" t="s">
        <v>395</v>
      </c>
      <c r="M1170" s="102" t="s">
        <v>396</v>
      </c>
      <c r="N1170" s="105">
        <v>1</v>
      </c>
    </row>
    <row r="1171" spans="7:14" x14ac:dyDescent="0.35">
      <c r="G1171" s="102" t="s">
        <v>705</v>
      </c>
      <c r="H1171" s="102" t="s">
        <v>706</v>
      </c>
      <c r="I1171" s="102" t="s">
        <v>495</v>
      </c>
      <c r="J1171" s="102" t="s">
        <v>669</v>
      </c>
      <c r="K1171" s="102" t="s">
        <v>670</v>
      </c>
      <c r="L1171" s="102" t="s">
        <v>395</v>
      </c>
      <c r="M1171" s="102" t="s">
        <v>396</v>
      </c>
      <c r="N1171" s="105">
        <v>1</v>
      </c>
    </row>
    <row r="1172" spans="7:14" x14ac:dyDescent="0.35">
      <c r="G1172" s="102" t="s">
        <v>705</v>
      </c>
      <c r="H1172" s="102" t="s">
        <v>706</v>
      </c>
      <c r="I1172" s="102" t="s">
        <v>497</v>
      </c>
      <c r="J1172" s="102" t="s">
        <v>669</v>
      </c>
      <c r="K1172" s="102" t="s">
        <v>670</v>
      </c>
      <c r="L1172" s="102" t="s">
        <v>395</v>
      </c>
      <c r="M1172" s="102" t="s">
        <v>396</v>
      </c>
      <c r="N1172" s="105">
        <v>1</v>
      </c>
    </row>
    <row r="1173" spans="7:14" x14ac:dyDescent="0.35">
      <c r="G1173" s="102" t="s">
        <v>705</v>
      </c>
      <c r="H1173" s="102" t="s">
        <v>706</v>
      </c>
      <c r="I1173" s="102" t="s">
        <v>499</v>
      </c>
      <c r="J1173" s="102" t="s">
        <v>669</v>
      </c>
      <c r="K1173" s="102" t="s">
        <v>670</v>
      </c>
      <c r="L1173" s="102" t="s">
        <v>395</v>
      </c>
      <c r="M1173" s="102" t="s">
        <v>396</v>
      </c>
      <c r="N1173" s="105">
        <v>1</v>
      </c>
    </row>
    <row r="1174" spans="7:14" x14ac:dyDescent="0.35">
      <c r="G1174" s="102" t="s">
        <v>705</v>
      </c>
      <c r="H1174" s="102" t="s">
        <v>706</v>
      </c>
      <c r="I1174" s="102" t="s">
        <v>501</v>
      </c>
      <c r="J1174" s="102" t="s">
        <v>669</v>
      </c>
      <c r="K1174" s="102" t="s">
        <v>670</v>
      </c>
      <c r="L1174" s="102" t="s">
        <v>395</v>
      </c>
      <c r="M1174" s="102" t="s">
        <v>396</v>
      </c>
      <c r="N1174" s="105">
        <v>1</v>
      </c>
    </row>
    <row r="1175" spans="7:14" x14ac:dyDescent="0.35">
      <c r="G1175" s="102" t="s">
        <v>705</v>
      </c>
      <c r="H1175" s="102" t="s">
        <v>706</v>
      </c>
      <c r="I1175" s="102" t="s">
        <v>503</v>
      </c>
      <c r="J1175" s="102" t="s">
        <v>669</v>
      </c>
      <c r="K1175" s="102" t="s">
        <v>670</v>
      </c>
      <c r="L1175" s="102" t="s">
        <v>395</v>
      </c>
      <c r="M1175" s="102" t="s">
        <v>396</v>
      </c>
      <c r="N1175" s="105">
        <v>1</v>
      </c>
    </row>
    <row r="1176" spans="7:14" x14ac:dyDescent="0.35">
      <c r="G1176" s="102" t="s">
        <v>705</v>
      </c>
      <c r="H1176" s="102" t="s">
        <v>706</v>
      </c>
      <c r="I1176" s="102" t="s">
        <v>505</v>
      </c>
      <c r="J1176" s="102" t="s">
        <v>669</v>
      </c>
      <c r="K1176" s="102" t="s">
        <v>670</v>
      </c>
      <c r="L1176" s="102" t="s">
        <v>395</v>
      </c>
      <c r="M1176" s="102" t="s">
        <v>396</v>
      </c>
      <c r="N1176" s="105">
        <v>1</v>
      </c>
    </row>
    <row r="1177" spans="7:14" x14ac:dyDescent="0.35">
      <c r="G1177" s="102" t="s">
        <v>705</v>
      </c>
      <c r="H1177" s="102" t="s">
        <v>706</v>
      </c>
      <c r="I1177" s="102" t="s">
        <v>507</v>
      </c>
      <c r="J1177" s="102" t="s">
        <v>669</v>
      </c>
      <c r="K1177" s="102" t="s">
        <v>670</v>
      </c>
      <c r="L1177" s="102" t="s">
        <v>395</v>
      </c>
      <c r="M1177" s="102" t="s">
        <v>396</v>
      </c>
      <c r="N1177" s="105">
        <v>1</v>
      </c>
    </row>
    <row r="1178" spans="7:14" x14ac:dyDescent="0.35">
      <c r="G1178" s="102" t="s">
        <v>705</v>
      </c>
      <c r="H1178" s="102" t="s">
        <v>706</v>
      </c>
      <c r="I1178" s="102" t="s">
        <v>509</v>
      </c>
      <c r="J1178" s="102" t="s">
        <v>669</v>
      </c>
      <c r="K1178" s="102" t="s">
        <v>670</v>
      </c>
      <c r="L1178" s="102" t="s">
        <v>395</v>
      </c>
      <c r="M1178" s="102" t="s">
        <v>396</v>
      </c>
      <c r="N1178" s="105">
        <v>1</v>
      </c>
    </row>
    <row r="1179" spans="7:14" x14ac:dyDescent="0.35">
      <c r="G1179" s="102" t="s">
        <v>705</v>
      </c>
      <c r="H1179" s="102" t="s">
        <v>706</v>
      </c>
      <c r="I1179" s="102" t="s">
        <v>511</v>
      </c>
      <c r="J1179" s="102" t="s">
        <v>669</v>
      </c>
      <c r="K1179" s="102" t="s">
        <v>670</v>
      </c>
      <c r="L1179" s="102" t="s">
        <v>395</v>
      </c>
      <c r="M1179" s="102" t="s">
        <v>396</v>
      </c>
      <c r="N1179" s="106">
        <v>0</v>
      </c>
    </row>
    <row r="1180" spans="7:14" x14ac:dyDescent="0.35">
      <c r="G1180" s="102" t="s">
        <v>705</v>
      </c>
      <c r="H1180" s="102" t="s">
        <v>706</v>
      </c>
      <c r="I1180" s="102" t="s">
        <v>513</v>
      </c>
      <c r="J1180" s="102" t="s">
        <v>669</v>
      </c>
      <c r="K1180" s="102" t="s">
        <v>670</v>
      </c>
      <c r="L1180" s="102" t="s">
        <v>395</v>
      </c>
      <c r="M1180" s="102" t="s">
        <v>396</v>
      </c>
      <c r="N1180" s="105">
        <v>1</v>
      </c>
    </row>
    <row r="1181" spans="7:14" x14ac:dyDescent="0.35">
      <c r="G1181" s="102" t="s">
        <v>705</v>
      </c>
      <c r="H1181" s="102" t="s">
        <v>706</v>
      </c>
      <c r="I1181" s="102" t="s">
        <v>515</v>
      </c>
      <c r="J1181" s="102" t="s">
        <v>669</v>
      </c>
      <c r="K1181" s="102" t="s">
        <v>670</v>
      </c>
      <c r="L1181" s="102" t="s">
        <v>395</v>
      </c>
      <c r="M1181" s="102" t="s">
        <v>396</v>
      </c>
      <c r="N1181" s="105">
        <v>1</v>
      </c>
    </row>
    <row r="1182" spans="7:14" x14ac:dyDescent="0.35">
      <c r="G1182" s="102" t="s">
        <v>705</v>
      </c>
      <c r="H1182" s="102" t="s">
        <v>706</v>
      </c>
      <c r="I1182" s="102" t="s">
        <v>707</v>
      </c>
      <c r="J1182" s="102" t="s">
        <v>708</v>
      </c>
      <c r="K1182" s="102" t="s">
        <v>709</v>
      </c>
      <c r="L1182" s="102" t="s">
        <v>710</v>
      </c>
      <c r="M1182" s="102" t="s">
        <v>396</v>
      </c>
      <c r="N1182" s="106">
        <v>0</v>
      </c>
    </row>
    <row r="1183" spans="7:14" x14ac:dyDescent="0.35">
      <c r="G1183" s="102" t="s">
        <v>705</v>
      </c>
      <c r="H1183" s="102" t="s">
        <v>706</v>
      </c>
      <c r="I1183" s="102" t="s">
        <v>517</v>
      </c>
      <c r="J1183" s="102" t="s">
        <v>708</v>
      </c>
      <c r="K1183" s="102" t="s">
        <v>709</v>
      </c>
      <c r="L1183" s="102" t="s">
        <v>710</v>
      </c>
      <c r="M1183" s="102" t="s">
        <v>396</v>
      </c>
      <c r="N1183" s="105">
        <v>1</v>
      </c>
    </row>
    <row r="1184" spans="7:14" x14ac:dyDescent="0.35">
      <c r="G1184" s="102" t="s">
        <v>705</v>
      </c>
      <c r="H1184" s="102" t="s">
        <v>706</v>
      </c>
      <c r="I1184" s="102" t="s">
        <v>519</v>
      </c>
      <c r="J1184" s="102" t="s">
        <v>708</v>
      </c>
      <c r="K1184" s="102" t="s">
        <v>709</v>
      </c>
      <c r="L1184" s="102" t="s">
        <v>710</v>
      </c>
      <c r="M1184" s="102" t="s">
        <v>396</v>
      </c>
      <c r="N1184" s="105">
        <v>1</v>
      </c>
    </row>
    <row r="1185" spans="7:14" x14ac:dyDescent="0.35">
      <c r="G1185" s="102" t="s">
        <v>705</v>
      </c>
      <c r="H1185" s="102" t="s">
        <v>706</v>
      </c>
      <c r="I1185" s="102" t="s">
        <v>521</v>
      </c>
      <c r="J1185" s="102" t="s">
        <v>708</v>
      </c>
      <c r="K1185" s="102" t="s">
        <v>709</v>
      </c>
      <c r="L1185" s="102" t="s">
        <v>710</v>
      </c>
      <c r="M1185" s="102" t="s">
        <v>396</v>
      </c>
      <c r="N1185" s="105">
        <v>1</v>
      </c>
    </row>
    <row r="1186" spans="7:14" x14ac:dyDescent="0.35">
      <c r="G1186" s="102" t="s">
        <v>705</v>
      </c>
      <c r="H1186" s="102" t="s">
        <v>706</v>
      </c>
      <c r="I1186" s="102" t="s">
        <v>523</v>
      </c>
      <c r="J1186" s="102" t="s">
        <v>708</v>
      </c>
      <c r="K1186" s="102" t="s">
        <v>709</v>
      </c>
      <c r="L1186" s="102" t="s">
        <v>710</v>
      </c>
      <c r="M1186" s="102" t="s">
        <v>396</v>
      </c>
      <c r="N1186" s="105">
        <v>1</v>
      </c>
    </row>
    <row r="1187" spans="7:14" x14ac:dyDescent="0.35">
      <c r="G1187" s="102" t="s">
        <v>705</v>
      </c>
      <c r="H1187" s="102" t="s">
        <v>706</v>
      </c>
      <c r="I1187" s="102" t="s">
        <v>711</v>
      </c>
      <c r="J1187" s="102" t="s">
        <v>712</v>
      </c>
      <c r="K1187" s="102" t="s">
        <v>713</v>
      </c>
      <c r="L1187" s="102" t="s">
        <v>630</v>
      </c>
      <c r="M1187" s="102" t="s">
        <v>631</v>
      </c>
      <c r="N1187" s="106">
        <v>0</v>
      </c>
    </row>
    <row r="1188" spans="7:14" x14ac:dyDescent="0.35">
      <c r="G1188" s="102" t="s">
        <v>705</v>
      </c>
      <c r="H1188" s="102" t="s">
        <v>706</v>
      </c>
      <c r="I1188" s="102" t="s">
        <v>525</v>
      </c>
      <c r="J1188" s="102" t="s">
        <v>712</v>
      </c>
      <c r="K1188" s="102" t="s">
        <v>713</v>
      </c>
      <c r="L1188" s="102" t="s">
        <v>630</v>
      </c>
      <c r="M1188" s="102" t="s">
        <v>631</v>
      </c>
      <c r="N1188" s="105">
        <v>1</v>
      </c>
    </row>
    <row r="1189" spans="7:14" x14ac:dyDescent="0.35">
      <c r="G1189" s="102" t="s">
        <v>705</v>
      </c>
      <c r="H1189" s="102" t="s">
        <v>706</v>
      </c>
      <c r="I1189" s="102" t="s">
        <v>527</v>
      </c>
      <c r="J1189" s="102" t="s">
        <v>712</v>
      </c>
      <c r="K1189" s="102" t="s">
        <v>713</v>
      </c>
      <c r="L1189" s="102" t="s">
        <v>630</v>
      </c>
      <c r="M1189" s="102" t="s">
        <v>631</v>
      </c>
      <c r="N1189" s="105">
        <v>1</v>
      </c>
    </row>
    <row r="1190" spans="7:14" x14ac:dyDescent="0.35">
      <c r="G1190" s="102" t="s">
        <v>705</v>
      </c>
      <c r="H1190" s="102" t="s">
        <v>706</v>
      </c>
      <c r="I1190" s="102" t="s">
        <v>529</v>
      </c>
      <c r="J1190" s="102" t="s">
        <v>712</v>
      </c>
      <c r="K1190" s="102" t="s">
        <v>713</v>
      </c>
      <c r="L1190" s="102" t="s">
        <v>630</v>
      </c>
      <c r="M1190" s="102" t="s">
        <v>631</v>
      </c>
      <c r="N1190" s="105">
        <v>1</v>
      </c>
    </row>
    <row r="1191" spans="7:14" x14ac:dyDescent="0.35">
      <c r="G1191" s="102" t="s">
        <v>705</v>
      </c>
      <c r="H1191" s="102" t="s">
        <v>706</v>
      </c>
      <c r="I1191" s="102" t="s">
        <v>531</v>
      </c>
      <c r="J1191" s="102" t="s">
        <v>712</v>
      </c>
      <c r="K1191" s="102" t="s">
        <v>713</v>
      </c>
      <c r="L1191" s="102" t="s">
        <v>630</v>
      </c>
      <c r="M1191" s="102" t="s">
        <v>631</v>
      </c>
      <c r="N1191" s="105">
        <v>1</v>
      </c>
    </row>
    <row r="1192" spans="7:14" x14ac:dyDescent="0.35">
      <c r="G1192" s="102" t="s">
        <v>705</v>
      </c>
      <c r="H1192" s="102" t="s">
        <v>706</v>
      </c>
      <c r="I1192" s="102" t="s">
        <v>533</v>
      </c>
      <c r="J1192" s="102" t="s">
        <v>712</v>
      </c>
      <c r="K1192" s="102" t="s">
        <v>713</v>
      </c>
      <c r="L1192" s="102" t="s">
        <v>630</v>
      </c>
      <c r="M1192" s="102" t="s">
        <v>631</v>
      </c>
      <c r="N1192" s="105">
        <v>1</v>
      </c>
    </row>
    <row r="1193" spans="7:14" x14ac:dyDescent="0.35">
      <c r="G1193" s="102" t="s">
        <v>705</v>
      </c>
      <c r="H1193" s="102" t="s">
        <v>706</v>
      </c>
      <c r="I1193" s="102" t="s">
        <v>535</v>
      </c>
      <c r="J1193" s="102" t="s">
        <v>712</v>
      </c>
      <c r="K1193" s="102" t="s">
        <v>713</v>
      </c>
      <c r="L1193" s="102" t="s">
        <v>630</v>
      </c>
      <c r="M1193" s="102" t="s">
        <v>631</v>
      </c>
      <c r="N1193" s="105">
        <v>1</v>
      </c>
    </row>
    <row r="1194" spans="7:14" x14ac:dyDescent="0.35">
      <c r="G1194" s="102" t="s">
        <v>705</v>
      </c>
      <c r="H1194" s="102" t="s">
        <v>706</v>
      </c>
      <c r="I1194" s="102" t="s">
        <v>635</v>
      </c>
      <c r="J1194" s="102" t="s">
        <v>712</v>
      </c>
      <c r="K1194" s="102" t="s">
        <v>713</v>
      </c>
      <c r="L1194" s="102" t="s">
        <v>630</v>
      </c>
      <c r="M1194" s="102" t="s">
        <v>631</v>
      </c>
      <c r="N1194" s="106">
        <v>0</v>
      </c>
    </row>
    <row r="1195" spans="7:14" x14ac:dyDescent="0.35">
      <c r="G1195" s="102" t="s">
        <v>705</v>
      </c>
      <c r="H1195" s="102" t="s">
        <v>706</v>
      </c>
      <c r="I1195" s="102" t="s">
        <v>537</v>
      </c>
      <c r="J1195" s="102" t="s">
        <v>712</v>
      </c>
      <c r="K1195" s="102" t="s">
        <v>713</v>
      </c>
      <c r="L1195" s="102" t="s">
        <v>630</v>
      </c>
      <c r="M1195" s="102" t="s">
        <v>631</v>
      </c>
      <c r="N1195" s="105">
        <v>1</v>
      </c>
    </row>
    <row r="1196" spans="7:14" x14ac:dyDescent="0.35">
      <c r="G1196" s="102" t="s">
        <v>705</v>
      </c>
      <c r="H1196" s="102" t="s">
        <v>706</v>
      </c>
      <c r="I1196" s="102" t="s">
        <v>539</v>
      </c>
      <c r="J1196" s="102" t="s">
        <v>712</v>
      </c>
      <c r="K1196" s="102" t="s">
        <v>713</v>
      </c>
      <c r="L1196" s="102" t="s">
        <v>630</v>
      </c>
      <c r="M1196" s="102" t="s">
        <v>631</v>
      </c>
      <c r="N1196" s="105">
        <v>1</v>
      </c>
    </row>
    <row r="1197" spans="7:14" x14ac:dyDescent="0.35">
      <c r="G1197" s="102" t="s">
        <v>705</v>
      </c>
      <c r="H1197" s="102" t="s">
        <v>706</v>
      </c>
      <c r="I1197" s="102" t="s">
        <v>541</v>
      </c>
      <c r="J1197" s="102" t="s">
        <v>712</v>
      </c>
      <c r="K1197" s="102" t="s">
        <v>713</v>
      </c>
      <c r="L1197" s="102" t="s">
        <v>630</v>
      </c>
      <c r="M1197" s="102" t="s">
        <v>631</v>
      </c>
      <c r="N1197" s="105">
        <v>1</v>
      </c>
    </row>
    <row r="1198" spans="7:14" x14ac:dyDescent="0.35">
      <c r="G1198" s="102" t="s">
        <v>705</v>
      </c>
      <c r="H1198" s="102" t="s">
        <v>706</v>
      </c>
      <c r="I1198" s="102" t="s">
        <v>543</v>
      </c>
      <c r="J1198" s="102" t="s">
        <v>712</v>
      </c>
      <c r="K1198" s="102" t="s">
        <v>713</v>
      </c>
      <c r="L1198" s="102" t="s">
        <v>630</v>
      </c>
      <c r="M1198" s="102" t="s">
        <v>631</v>
      </c>
      <c r="N1198" s="105">
        <v>1</v>
      </c>
    </row>
    <row r="1199" spans="7:14" x14ac:dyDescent="0.35">
      <c r="G1199" s="102" t="s">
        <v>705</v>
      </c>
      <c r="H1199" s="102" t="s">
        <v>706</v>
      </c>
      <c r="I1199" s="102" t="s">
        <v>545</v>
      </c>
      <c r="J1199" s="102" t="s">
        <v>712</v>
      </c>
      <c r="K1199" s="102" t="s">
        <v>713</v>
      </c>
      <c r="L1199" s="102" t="s">
        <v>630</v>
      </c>
      <c r="M1199" s="102" t="s">
        <v>631</v>
      </c>
      <c r="N1199" s="105">
        <v>1</v>
      </c>
    </row>
    <row r="1200" spans="7:14" x14ac:dyDescent="0.35">
      <c r="G1200" s="102" t="s">
        <v>705</v>
      </c>
      <c r="H1200" s="102" t="s">
        <v>706</v>
      </c>
      <c r="I1200" s="102" t="s">
        <v>547</v>
      </c>
      <c r="J1200" s="102" t="s">
        <v>712</v>
      </c>
      <c r="K1200" s="102" t="s">
        <v>713</v>
      </c>
      <c r="L1200" s="102" t="s">
        <v>630</v>
      </c>
      <c r="M1200" s="102" t="s">
        <v>631</v>
      </c>
      <c r="N1200" s="105">
        <v>1</v>
      </c>
    </row>
    <row r="1201" spans="7:14" x14ac:dyDescent="0.35">
      <c r="G1201" s="102" t="s">
        <v>705</v>
      </c>
      <c r="H1201" s="102" t="s">
        <v>706</v>
      </c>
      <c r="I1201" s="102" t="s">
        <v>549</v>
      </c>
      <c r="J1201" s="102" t="s">
        <v>712</v>
      </c>
      <c r="K1201" s="102" t="s">
        <v>713</v>
      </c>
      <c r="L1201" s="102" t="s">
        <v>630</v>
      </c>
      <c r="M1201" s="102" t="s">
        <v>631</v>
      </c>
      <c r="N1201" s="105">
        <v>1</v>
      </c>
    </row>
    <row r="1202" spans="7:14" x14ac:dyDescent="0.35">
      <c r="G1202" s="102" t="s">
        <v>705</v>
      </c>
      <c r="H1202" s="102" t="s">
        <v>706</v>
      </c>
      <c r="I1202" s="102" t="s">
        <v>551</v>
      </c>
      <c r="J1202" s="102" t="s">
        <v>712</v>
      </c>
      <c r="K1202" s="102" t="s">
        <v>713</v>
      </c>
      <c r="L1202" s="102" t="s">
        <v>630</v>
      </c>
      <c r="M1202" s="102" t="s">
        <v>631</v>
      </c>
      <c r="N1202" s="105">
        <v>1</v>
      </c>
    </row>
    <row r="1203" spans="7:14" x14ac:dyDescent="0.35">
      <c r="G1203" s="102" t="s">
        <v>705</v>
      </c>
      <c r="H1203" s="102" t="s">
        <v>706</v>
      </c>
      <c r="I1203" s="102" t="s">
        <v>553</v>
      </c>
      <c r="J1203" s="102" t="s">
        <v>712</v>
      </c>
      <c r="K1203" s="102" t="s">
        <v>713</v>
      </c>
      <c r="L1203" s="102" t="s">
        <v>630</v>
      </c>
      <c r="M1203" s="102" t="s">
        <v>631</v>
      </c>
      <c r="N1203" s="105">
        <v>1</v>
      </c>
    </row>
    <row r="1204" spans="7:14" x14ac:dyDescent="0.35">
      <c r="G1204" s="102" t="s">
        <v>705</v>
      </c>
      <c r="H1204" s="102" t="s">
        <v>706</v>
      </c>
      <c r="I1204" s="102" t="s">
        <v>555</v>
      </c>
      <c r="J1204" s="102" t="s">
        <v>712</v>
      </c>
      <c r="K1204" s="102" t="s">
        <v>713</v>
      </c>
      <c r="L1204" s="102" t="s">
        <v>630</v>
      </c>
      <c r="M1204" s="102" t="s">
        <v>631</v>
      </c>
      <c r="N1204" s="105">
        <v>1</v>
      </c>
    </row>
    <row r="1205" spans="7:14" x14ac:dyDescent="0.35">
      <c r="G1205" s="102" t="s">
        <v>705</v>
      </c>
      <c r="H1205" s="102" t="s">
        <v>706</v>
      </c>
      <c r="I1205" s="102" t="s">
        <v>557</v>
      </c>
      <c r="J1205" s="102" t="s">
        <v>712</v>
      </c>
      <c r="K1205" s="102" t="s">
        <v>713</v>
      </c>
      <c r="L1205" s="102" t="s">
        <v>630</v>
      </c>
      <c r="M1205" s="102" t="s">
        <v>631</v>
      </c>
      <c r="N1205" s="105">
        <v>1</v>
      </c>
    </row>
    <row r="1206" spans="7:14" x14ac:dyDescent="0.35">
      <c r="G1206" s="102" t="s">
        <v>705</v>
      </c>
      <c r="H1206" s="102" t="s">
        <v>706</v>
      </c>
      <c r="I1206" s="102" t="s">
        <v>559</v>
      </c>
      <c r="J1206" s="102" t="s">
        <v>712</v>
      </c>
      <c r="K1206" s="102" t="s">
        <v>713</v>
      </c>
      <c r="L1206" s="102" t="s">
        <v>630</v>
      </c>
      <c r="M1206" s="102" t="s">
        <v>631</v>
      </c>
      <c r="N1206" s="106">
        <v>0</v>
      </c>
    </row>
    <row r="1207" spans="7:14" x14ac:dyDescent="0.35">
      <c r="G1207" s="102" t="s">
        <v>705</v>
      </c>
      <c r="H1207" s="102" t="s">
        <v>706</v>
      </c>
      <c r="I1207" s="102" t="s">
        <v>561</v>
      </c>
      <c r="J1207" s="102" t="s">
        <v>712</v>
      </c>
      <c r="K1207" s="102" t="s">
        <v>713</v>
      </c>
      <c r="L1207" s="102" t="s">
        <v>630</v>
      </c>
      <c r="M1207" s="102" t="s">
        <v>631</v>
      </c>
      <c r="N1207" s="105">
        <v>1</v>
      </c>
    </row>
    <row r="1208" spans="7:14" x14ac:dyDescent="0.35">
      <c r="G1208" s="102" t="s">
        <v>705</v>
      </c>
      <c r="H1208" s="102" t="s">
        <v>706</v>
      </c>
      <c r="I1208" s="102" t="s">
        <v>562</v>
      </c>
      <c r="J1208" s="102" t="s">
        <v>712</v>
      </c>
      <c r="K1208" s="102" t="s">
        <v>713</v>
      </c>
      <c r="L1208" s="102" t="s">
        <v>630</v>
      </c>
      <c r="M1208" s="102" t="s">
        <v>631</v>
      </c>
      <c r="N1208" s="105">
        <v>1</v>
      </c>
    </row>
    <row r="1209" spans="7:14" x14ac:dyDescent="0.35">
      <c r="G1209" s="102" t="s">
        <v>705</v>
      </c>
      <c r="H1209" s="102" t="s">
        <v>706</v>
      </c>
      <c r="I1209" s="102" t="s">
        <v>564</v>
      </c>
      <c r="J1209" s="102" t="s">
        <v>712</v>
      </c>
      <c r="K1209" s="102" t="s">
        <v>713</v>
      </c>
      <c r="L1209" s="102" t="s">
        <v>630</v>
      </c>
      <c r="M1209" s="102" t="s">
        <v>631</v>
      </c>
      <c r="N1209" s="105">
        <v>1</v>
      </c>
    </row>
    <row r="1210" spans="7:14" x14ac:dyDescent="0.35">
      <c r="G1210" s="102" t="s">
        <v>705</v>
      </c>
      <c r="H1210" s="102" t="s">
        <v>706</v>
      </c>
      <c r="I1210" s="102" t="s">
        <v>566</v>
      </c>
      <c r="J1210" s="102" t="s">
        <v>712</v>
      </c>
      <c r="K1210" s="102" t="s">
        <v>713</v>
      </c>
      <c r="L1210" s="102" t="s">
        <v>630</v>
      </c>
      <c r="M1210" s="102" t="s">
        <v>631</v>
      </c>
      <c r="N1210" s="105">
        <v>1</v>
      </c>
    </row>
    <row r="1211" spans="7:14" x14ac:dyDescent="0.35">
      <c r="G1211" s="102" t="s">
        <v>705</v>
      </c>
      <c r="H1211" s="102" t="s">
        <v>706</v>
      </c>
      <c r="I1211" s="102" t="s">
        <v>568</v>
      </c>
      <c r="J1211" s="102" t="s">
        <v>712</v>
      </c>
      <c r="K1211" s="102" t="s">
        <v>713</v>
      </c>
      <c r="L1211" s="102" t="s">
        <v>630</v>
      </c>
      <c r="M1211" s="102" t="s">
        <v>631</v>
      </c>
      <c r="N1211" s="105">
        <v>1</v>
      </c>
    </row>
    <row r="1212" spans="7:14" x14ac:dyDescent="0.35">
      <c r="G1212" s="102" t="s">
        <v>705</v>
      </c>
      <c r="H1212" s="102" t="s">
        <v>706</v>
      </c>
      <c r="I1212" s="102" t="s">
        <v>570</v>
      </c>
      <c r="J1212" s="102" t="s">
        <v>712</v>
      </c>
      <c r="K1212" s="102" t="s">
        <v>713</v>
      </c>
      <c r="L1212" s="102" t="s">
        <v>630</v>
      </c>
      <c r="M1212" s="102" t="s">
        <v>631</v>
      </c>
      <c r="N1212" s="105">
        <v>1</v>
      </c>
    </row>
    <row r="1213" spans="7:14" x14ac:dyDescent="0.35">
      <c r="G1213" s="102" t="s">
        <v>705</v>
      </c>
      <c r="H1213" s="102" t="s">
        <v>706</v>
      </c>
      <c r="I1213" s="102" t="s">
        <v>572</v>
      </c>
      <c r="J1213" s="102" t="s">
        <v>712</v>
      </c>
      <c r="K1213" s="102" t="s">
        <v>713</v>
      </c>
      <c r="L1213" s="102" t="s">
        <v>630</v>
      </c>
      <c r="M1213" s="102" t="s">
        <v>631</v>
      </c>
      <c r="N1213" s="105">
        <v>1</v>
      </c>
    </row>
    <row r="1214" spans="7:14" x14ac:dyDescent="0.35">
      <c r="G1214" s="102" t="s">
        <v>705</v>
      </c>
      <c r="H1214" s="102" t="s">
        <v>706</v>
      </c>
      <c r="I1214" s="102" t="s">
        <v>574</v>
      </c>
      <c r="J1214" s="102" t="s">
        <v>712</v>
      </c>
      <c r="K1214" s="102" t="s">
        <v>713</v>
      </c>
      <c r="L1214" s="102" t="s">
        <v>630</v>
      </c>
      <c r="M1214" s="102" t="s">
        <v>631</v>
      </c>
      <c r="N1214" s="105">
        <v>1</v>
      </c>
    </row>
    <row r="1215" spans="7:14" x14ac:dyDescent="0.35">
      <c r="G1215" s="102" t="s">
        <v>705</v>
      </c>
      <c r="H1215" s="102" t="s">
        <v>706</v>
      </c>
      <c r="I1215" s="102" t="s">
        <v>576</v>
      </c>
      <c r="J1215" s="102" t="s">
        <v>712</v>
      </c>
      <c r="K1215" s="102" t="s">
        <v>713</v>
      </c>
      <c r="L1215" s="102" t="s">
        <v>630</v>
      </c>
      <c r="M1215" s="102" t="s">
        <v>631</v>
      </c>
      <c r="N1215" s="105">
        <v>1</v>
      </c>
    </row>
    <row r="1216" spans="7:14" x14ac:dyDescent="0.35">
      <c r="G1216" s="102" t="s">
        <v>705</v>
      </c>
      <c r="H1216" s="102" t="s">
        <v>706</v>
      </c>
      <c r="I1216" s="102" t="s">
        <v>578</v>
      </c>
      <c r="J1216" s="102" t="s">
        <v>712</v>
      </c>
      <c r="K1216" s="102" t="s">
        <v>713</v>
      </c>
      <c r="L1216" s="102" t="s">
        <v>630</v>
      </c>
      <c r="M1216" s="102" t="s">
        <v>631</v>
      </c>
      <c r="N1216" s="105">
        <v>1</v>
      </c>
    </row>
    <row r="1217" spans="7:14" x14ac:dyDescent="0.35">
      <c r="G1217" s="102" t="s">
        <v>705</v>
      </c>
      <c r="H1217" s="102" t="s">
        <v>706</v>
      </c>
      <c r="I1217" s="102" t="s">
        <v>580</v>
      </c>
      <c r="J1217" s="102" t="s">
        <v>712</v>
      </c>
      <c r="K1217" s="102" t="s">
        <v>713</v>
      </c>
      <c r="L1217" s="102" t="s">
        <v>630</v>
      </c>
      <c r="M1217" s="102" t="s">
        <v>631</v>
      </c>
      <c r="N1217" s="105">
        <v>1</v>
      </c>
    </row>
    <row r="1218" spans="7:14" x14ac:dyDescent="0.35">
      <c r="G1218" s="102" t="s">
        <v>705</v>
      </c>
      <c r="H1218" s="102" t="s">
        <v>706</v>
      </c>
      <c r="I1218" s="102" t="s">
        <v>582</v>
      </c>
      <c r="J1218" s="102" t="s">
        <v>712</v>
      </c>
      <c r="K1218" s="102" t="s">
        <v>713</v>
      </c>
      <c r="L1218" s="102" t="s">
        <v>630</v>
      </c>
      <c r="M1218" s="102" t="s">
        <v>631</v>
      </c>
      <c r="N1218" s="105">
        <v>1</v>
      </c>
    </row>
    <row r="1219" spans="7:14" x14ac:dyDescent="0.35">
      <c r="G1219" s="102" t="s">
        <v>705</v>
      </c>
      <c r="H1219" s="102" t="s">
        <v>706</v>
      </c>
      <c r="I1219" s="102" t="s">
        <v>657</v>
      </c>
      <c r="J1219" s="102" t="s">
        <v>712</v>
      </c>
      <c r="K1219" s="102" t="s">
        <v>713</v>
      </c>
      <c r="L1219" s="102" t="s">
        <v>630</v>
      </c>
      <c r="M1219" s="102" t="s">
        <v>631</v>
      </c>
      <c r="N1219" s="106">
        <v>0</v>
      </c>
    </row>
    <row r="1220" spans="7:14" x14ac:dyDescent="0.35">
      <c r="G1220" s="102" t="s">
        <v>705</v>
      </c>
      <c r="H1220" s="102" t="s">
        <v>706</v>
      </c>
      <c r="I1220" s="102" t="s">
        <v>584</v>
      </c>
      <c r="J1220" s="102" t="s">
        <v>712</v>
      </c>
      <c r="K1220" s="102" t="s">
        <v>713</v>
      </c>
      <c r="L1220" s="102" t="s">
        <v>630</v>
      </c>
      <c r="M1220" s="102" t="s">
        <v>631</v>
      </c>
      <c r="N1220" s="105">
        <v>1</v>
      </c>
    </row>
    <row r="1221" spans="7:14" x14ac:dyDescent="0.35">
      <c r="G1221" s="102" t="s">
        <v>705</v>
      </c>
      <c r="H1221" s="102" t="s">
        <v>706</v>
      </c>
      <c r="I1221" s="102" t="s">
        <v>586</v>
      </c>
      <c r="J1221" s="102" t="s">
        <v>712</v>
      </c>
      <c r="K1221" s="102" t="s">
        <v>713</v>
      </c>
      <c r="L1221" s="102" t="s">
        <v>630</v>
      </c>
      <c r="M1221" s="102" t="s">
        <v>631</v>
      </c>
      <c r="N1221" s="105">
        <v>1</v>
      </c>
    </row>
    <row r="1222" spans="7:14" x14ac:dyDescent="0.35">
      <c r="G1222" s="102" t="s">
        <v>705</v>
      </c>
      <c r="H1222" s="102" t="s">
        <v>706</v>
      </c>
      <c r="I1222" s="102" t="s">
        <v>588</v>
      </c>
      <c r="J1222" s="102" t="s">
        <v>712</v>
      </c>
      <c r="K1222" s="102" t="s">
        <v>713</v>
      </c>
      <c r="L1222" s="102" t="s">
        <v>630</v>
      </c>
      <c r="M1222" s="102" t="s">
        <v>631</v>
      </c>
      <c r="N1222" s="105">
        <v>1</v>
      </c>
    </row>
    <row r="1223" spans="7:14" x14ac:dyDescent="0.35">
      <c r="G1223" s="102" t="s">
        <v>705</v>
      </c>
      <c r="H1223" s="102" t="s">
        <v>706</v>
      </c>
      <c r="I1223" s="102" t="s">
        <v>590</v>
      </c>
      <c r="J1223" s="102" t="s">
        <v>712</v>
      </c>
      <c r="K1223" s="102" t="s">
        <v>713</v>
      </c>
      <c r="L1223" s="102" t="s">
        <v>630</v>
      </c>
      <c r="M1223" s="102" t="s">
        <v>631</v>
      </c>
      <c r="N1223" s="105">
        <v>1</v>
      </c>
    </row>
    <row r="1224" spans="7:14" x14ac:dyDescent="0.35">
      <c r="G1224" s="102" t="s">
        <v>705</v>
      </c>
      <c r="H1224" s="102" t="s">
        <v>706</v>
      </c>
      <c r="I1224" s="102" t="s">
        <v>592</v>
      </c>
      <c r="J1224" s="102" t="s">
        <v>712</v>
      </c>
      <c r="K1224" s="102" t="s">
        <v>713</v>
      </c>
      <c r="L1224" s="102" t="s">
        <v>630</v>
      </c>
      <c r="M1224" s="102" t="s">
        <v>631</v>
      </c>
      <c r="N1224" s="105">
        <v>1</v>
      </c>
    </row>
    <row r="1225" spans="7:14" x14ac:dyDescent="0.35">
      <c r="G1225" s="102" t="s">
        <v>705</v>
      </c>
      <c r="H1225" s="102" t="s">
        <v>706</v>
      </c>
      <c r="I1225" s="102" t="s">
        <v>594</v>
      </c>
      <c r="J1225" s="102" t="s">
        <v>712</v>
      </c>
      <c r="K1225" s="102" t="s">
        <v>713</v>
      </c>
      <c r="L1225" s="102" t="s">
        <v>630</v>
      </c>
      <c r="M1225" s="102" t="s">
        <v>631</v>
      </c>
      <c r="N1225" s="105">
        <v>1</v>
      </c>
    </row>
    <row r="1226" spans="7:14" x14ac:dyDescent="0.35">
      <c r="G1226" s="102" t="s">
        <v>705</v>
      </c>
      <c r="H1226" s="102" t="s">
        <v>706</v>
      </c>
      <c r="I1226" s="102" t="s">
        <v>596</v>
      </c>
      <c r="J1226" s="102" t="s">
        <v>712</v>
      </c>
      <c r="K1226" s="102" t="s">
        <v>713</v>
      </c>
      <c r="L1226" s="102" t="s">
        <v>630</v>
      </c>
      <c r="M1226" s="102" t="s">
        <v>631</v>
      </c>
      <c r="N1226" s="105">
        <v>1</v>
      </c>
    </row>
    <row r="1227" spans="7:14" x14ac:dyDescent="0.35">
      <c r="G1227" s="102" t="s">
        <v>705</v>
      </c>
      <c r="H1227" s="102" t="s">
        <v>706</v>
      </c>
      <c r="I1227" s="102" t="s">
        <v>598</v>
      </c>
      <c r="J1227" s="102" t="s">
        <v>712</v>
      </c>
      <c r="K1227" s="102" t="s">
        <v>713</v>
      </c>
      <c r="L1227" s="102" t="s">
        <v>630</v>
      </c>
      <c r="M1227" s="102" t="s">
        <v>631</v>
      </c>
      <c r="N1227" s="105">
        <v>1</v>
      </c>
    </row>
    <row r="1228" spans="7:14" x14ac:dyDescent="0.35">
      <c r="G1228" s="102" t="s">
        <v>705</v>
      </c>
      <c r="H1228" s="102" t="s">
        <v>706</v>
      </c>
      <c r="I1228" s="102" t="s">
        <v>600</v>
      </c>
      <c r="J1228" s="102" t="s">
        <v>712</v>
      </c>
      <c r="K1228" s="102" t="s">
        <v>713</v>
      </c>
      <c r="L1228" s="102" t="s">
        <v>630</v>
      </c>
      <c r="M1228" s="102" t="s">
        <v>631</v>
      </c>
      <c r="N1228" s="105">
        <v>1</v>
      </c>
    </row>
    <row r="1229" spans="7:14" x14ac:dyDescent="0.35">
      <c r="G1229" s="102" t="s">
        <v>705</v>
      </c>
      <c r="H1229" s="102" t="s">
        <v>706</v>
      </c>
      <c r="I1229" s="102" t="s">
        <v>602</v>
      </c>
      <c r="J1229" s="102" t="s">
        <v>712</v>
      </c>
      <c r="K1229" s="102" t="s">
        <v>713</v>
      </c>
      <c r="L1229" s="102" t="s">
        <v>630</v>
      </c>
      <c r="M1229" s="102" t="s">
        <v>631</v>
      </c>
      <c r="N1229" s="105">
        <v>1</v>
      </c>
    </row>
    <row r="1230" spans="7:14" x14ac:dyDescent="0.35">
      <c r="G1230" s="102" t="s">
        <v>714</v>
      </c>
      <c r="H1230" s="102" t="s">
        <v>715</v>
      </c>
      <c r="I1230" s="102" t="s">
        <v>392</v>
      </c>
      <c r="J1230" s="102" t="s">
        <v>679</v>
      </c>
      <c r="K1230" s="102" t="s">
        <v>680</v>
      </c>
      <c r="L1230" s="102" t="s">
        <v>395</v>
      </c>
      <c r="M1230" s="102" t="s">
        <v>396</v>
      </c>
      <c r="N1230" s="105">
        <v>1</v>
      </c>
    </row>
    <row r="1231" spans="7:14" x14ac:dyDescent="0.35">
      <c r="G1231" s="102" t="s">
        <v>714</v>
      </c>
      <c r="H1231" s="102" t="s">
        <v>715</v>
      </c>
      <c r="I1231" s="102" t="s">
        <v>398</v>
      </c>
      <c r="J1231" s="102" t="s">
        <v>679</v>
      </c>
      <c r="K1231" s="102" t="s">
        <v>680</v>
      </c>
      <c r="L1231" s="102" t="s">
        <v>395</v>
      </c>
      <c r="M1231" s="102" t="s">
        <v>396</v>
      </c>
      <c r="N1231" s="105">
        <v>1</v>
      </c>
    </row>
    <row r="1232" spans="7:14" x14ac:dyDescent="0.35">
      <c r="G1232" s="102" t="s">
        <v>714</v>
      </c>
      <c r="H1232" s="102" t="s">
        <v>715</v>
      </c>
      <c r="I1232" s="102" t="s">
        <v>400</v>
      </c>
      <c r="J1232" s="102" t="s">
        <v>679</v>
      </c>
      <c r="K1232" s="102" t="s">
        <v>680</v>
      </c>
      <c r="L1232" s="102" t="s">
        <v>395</v>
      </c>
      <c r="M1232" s="102" t="s">
        <v>396</v>
      </c>
      <c r="N1232" s="106">
        <v>0</v>
      </c>
    </row>
    <row r="1233" spans="7:14" x14ac:dyDescent="0.35">
      <c r="G1233" s="102" t="s">
        <v>714</v>
      </c>
      <c r="H1233" s="102" t="s">
        <v>715</v>
      </c>
      <c r="I1233" s="102" t="s">
        <v>402</v>
      </c>
      <c r="J1233" s="102" t="s">
        <v>679</v>
      </c>
      <c r="K1233" s="102" t="s">
        <v>680</v>
      </c>
      <c r="L1233" s="102" t="s">
        <v>395</v>
      </c>
      <c r="M1233" s="102" t="s">
        <v>396</v>
      </c>
      <c r="N1233" s="105">
        <v>1</v>
      </c>
    </row>
    <row r="1234" spans="7:14" x14ac:dyDescent="0.35">
      <c r="G1234" s="102" t="s">
        <v>714</v>
      </c>
      <c r="H1234" s="102" t="s">
        <v>715</v>
      </c>
      <c r="I1234" s="102" t="s">
        <v>403</v>
      </c>
      <c r="J1234" s="102" t="s">
        <v>679</v>
      </c>
      <c r="K1234" s="102" t="s">
        <v>680</v>
      </c>
      <c r="L1234" s="102" t="s">
        <v>395</v>
      </c>
      <c r="M1234" s="102" t="s">
        <v>396</v>
      </c>
      <c r="N1234" s="105">
        <v>1</v>
      </c>
    </row>
    <row r="1235" spans="7:14" x14ac:dyDescent="0.35">
      <c r="G1235" s="102" t="s">
        <v>714</v>
      </c>
      <c r="H1235" s="102" t="s">
        <v>715</v>
      </c>
      <c r="I1235" s="102" t="s">
        <v>405</v>
      </c>
      <c r="J1235" s="102" t="s">
        <v>679</v>
      </c>
      <c r="K1235" s="102" t="s">
        <v>680</v>
      </c>
      <c r="L1235" s="102" t="s">
        <v>395</v>
      </c>
      <c r="M1235" s="102" t="s">
        <v>396</v>
      </c>
      <c r="N1235" s="105">
        <v>1</v>
      </c>
    </row>
    <row r="1236" spans="7:14" x14ac:dyDescent="0.35">
      <c r="G1236" s="102" t="s">
        <v>714</v>
      </c>
      <c r="H1236" s="102" t="s">
        <v>715</v>
      </c>
      <c r="I1236" s="102" t="s">
        <v>407</v>
      </c>
      <c r="J1236" s="102" t="s">
        <v>679</v>
      </c>
      <c r="K1236" s="102" t="s">
        <v>680</v>
      </c>
      <c r="L1236" s="102" t="s">
        <v>395</v>
      </c>
      <c r="M1236" s="102" t="s">
        <v>396</v>
      </c>
      <c r="N1236" s="105">
        <v>1</v>
      </c>
    </row>
    <row r="1237" spans="7:14" x14ac:dyDescent="0.35">
      <c r="G1237" s="102" t="s">
        <v>714</v>
      </c>
      <c r="H1237" s="102" t="s">
        <v>715</v>
      </c>
      <c r="I1237" s="102" t="s">
        <v>409</v>
      </c>
      <c r="J1237" s="102" t="s">
        <v>679</v>
      </c>
      <c r="K1237" s="102" t="s">
        <v>680</v>
      </c>
      <c r="L1237" s="102" t="s">
        <v>395</v>
      </c>
      <c r="M1237" s="102" t="s">
        <v>396</v>
      </c>
      <c r="N1237" s="105">
        <v>1</v>
      </c>
    </row>
    <row r="1238" spans="7:14" x14ac:dyDescent="0.35">
      <c r="G1238" s="102" t="s">
        <v>714</v>
      </c>
      <c r="H1238" s="102" t="s">
        <v>715</v>
      </c>
      <c r="I1238" s="102" t="s">
        <v>411</v>
      </c>
      <c r="J1238" s="102" t="s">
        <v>679</v>
      </c>
      <c r="K1238" s="102" t="s">
        <v>680</v>
      </c>
      <c r="L1238" s="102" t="s">
        <v>395</v>
      </c>
      <c r="M1238" s="102" t="s">
        <v>396</v>
      </c>
      <c r="N1238" s="105">
        <v>1</v>
      </c>
    </row>
    <row r="1239" spans="7:14" x14ac:dyDescent="0.35">
      <c r="G1239" s="102" t="s">
        <v>714</v>
      </c>
      <c r="H1239" s="102" t="s">
        <v>715</v>
      </c>
      <c r="I1239" s="102" t="s">
        <v>662</v>
      </c>
      <c r="J1239" s="102" t="s">
        <v>679</v>
      </c>
      <c r="K1239" s="102" t="s">
        <v>680</v>
      </c>
      <c r="L1239" s="102" t="s">
        <v>395</v>
      </c>
      <c r="M1239" s="102" t="s">
        <v>396</v>
      </c>
      <c r="N1239" s="106">
        <v>0</v>
      </c>
    </row>
    <row r="1240" spans="7:14" x14ac:dyDescent="0.35">
      <c r="G1240" s="102" t="s">
        <v>714</v>
      </c>
      <c r="H1240" s="102" t="s">
        <v>715</v>
      </c>
      <c r="I1240" s="102" t="s">
        <v>413</v>
      </c>
      <c r="J1240" s="102" t="s">
        <v>679</v>
      </c>
      <c r="K1240" s="102" t="s">
        <v>680</v>
      </c>
      <c r="L1240" s="102" t="s">
        <v>395</v>
      </c>
      <c r="M1240" s="102" t="s">
        <v>396</v>
      </c>
      <c r="N1240" s="105">
        <v>1</v>
      </c>
    </row>
    <row r="1241" spans="7:14" x14ac:dyDescent="0.35">
      <c r="G1241" s="102" t="s">
        <v>714</v>
      </c>
      <c r="H1241" s="102" t="s">
        <v>715</v>
      </c>
      <c r="I1241" s="102" t="s">
        <v>415</v>
      </c>
      <c r="J1241" s="102" t="s">
        <v>679</v>
      </c>
      <c r="K1241" s="102" t="s">
        <v>680</v>
      </c>
      <c r="L1241" s="102" t="s">
        <v>395</v>
      </c>
      <c r="M1241" s="102" t="s">
        <v>396</v>
      </c>
      <c r="N1241" s="105">
        <v>1</v>
      </c>
    </row>
    <row r="1242" spans="7:14" x14ac:dyDescent="0.35">
      <c r="G1242" s="102" t="s">
        <v>714</v>
      </c>
      <c r="H1242" s="102" t="s">
        <v>715</v>
      </c>
      <c r="I1242" s="102" t="s">
        <v>416</v>
      </c>
      <c r="J1242" s="102" t="s">
        <v>679</v>
      </c>
      <c r="K1242" s="102" t="s">
        <v>680</v>
      </c>
      <c r="L1242" s="102" t="s">
        <v>395</v>
      </c>
      <c r="M1242" s="102" t="s">
        <v>396</v>
      </c>
      <c r="N1242" s="105">
        <v>1</v>
      </c>
    </row>
    <row r="1243" spans="7:14" x14ac:dyDescent="0.35">
      <c r="G1243" s="102" t="s">
        <v>714</v>
      </c>
      <c r="H1243" s="102" t="s">
        <v>715</v>
      </c>
      <c r="I1243" s="102" t="s">
        <v>418</v>
      </c>
      <c r="J1243" s="102" t="s">
        <v>679</v>
      </c>
      <c r="K1243" s="102" t="s">
        <v>680</v>
      </c>
      <c r="L1243" s="102" t="s">
        <v>395</v>
      </c>
      <c r="M1243" s="102" t="s">
        <v>396</v>
      </c>
      <c r="N1243" s="105">
        <v>1</v>
      </c>
    </row>
    <row r="1244" spans="7:14" x14ac:dyDescent="0.35">
      <c r="G1244" s="102" t="s">
        <v>714</v>
      </c>
      <c r="H1244" s="102" t="s">
        <v>715</v>
      </c>
      <c r="I1244" s="102" t="s">
        <v>420</v>
      </c>
      <c r="J1244" s="102" t="s">
        <v>679</v>
      </c>
      <c r="K1244" s="102" t="s">
        <v>680</v>
      </c>
      <c r="L1244" s="102" t="s">
        <v>395</v>
      </c>
      <c r="M1244" s="102" t="s">
        <v>396</v>
      </c>
      <c r="N1244" s="105">
        <v>1</v>
      </c>
    </row>
    <row r="1245" spans="7:14" x14ac:dyDescent="0.35">
      <c r="G1245" s="102" t="s">
        <v>714</v>
      </c>
      <c r="H1245" s="102" t="s">
        <v>715</v>
      </c>
      <c r="I1245" s="102" t="s">
        <v>422</v>
      </c>
      <c r="J1245" s="102" t="s">
        <v>679</v>
      </c>
      <c r="K1245" s="102" t="s">
        <v>680</v>
      </c>
      <c r="L1245" s="102" t="s">
        <v>395</v>
      </c>
      <c r="M1245" s="102" t="s">
        <v>396</v>
      </c>
      <c r="N1245" s="105">
        <v>1</v>
      </c>
    </row>
    <row r="1246" spans="7:14" x14ac:dyDescent="0.35">
      <c r="G1246" s="102" t="s">
        <v>714</v>
      </c>
      <c r="H1246" s="102" t="s">
        <v>715</v>
      </c>
      <c r="I1246" s="102" t="s">
        <v>424</v>
      </c>
      <c r="J1246" s="102" t="s">
        <v>679</v>
      </c>
      <c r="K1246" s="102" t="s">
        <v>680</v>
      </c>
      <c r="L1246" s="102" t="s">
        <v>395</v>
      </c>
      <c r="M1246" s="102" t="s">
        <v>396</v>
      </c>
      <c r="N1246" s="106">
        <v>0</v>
      </c>
    </row>
    <row r="1247" spans="7:14" x14ac:dyDescent="0.35">
      <c r="G1247" s="102" t="s">
        <v>714</v>
      </c>
      <c r="H1247" s="102" t="s">
        <v>715</v>
      </c>
      <c r="I1247" s="102" t="s">
        <v>426</v>
      </c>
      <c r="J1247" s="102" t="s">
        <v>679</v>
      </c>
      <c r="K1247" s="102" t="s">
        <v>680</v>
      </c>
      <c r="L1247" s="102" t="s">
        <v>395</v>
      </c>
      <c r="M1247" s="102" t="s">
        <v>396</v>
      </c>
      <c r="N1247" s="105">
        <v>1</v>
      </c>
    </row>
    <row r="1248" spans="7:14" x14ac:dyDescent="0.35">
      <c r="G1248" s="102" t="s">
        <v>714</v>
      </c>
      <c r="H1248" s="102" t="s">
        <v>715</v>
      </c>
      <c r="I1248" s="102" t="s">
        <v>428</v>
      </c>
      <c r="J1248" s="102" t="s">
        <v>679</v>
      </c>
      <c r="K1248" s="102" t="s">
        <v>680</v>
      </c>
      <c r="L1248" s="102" t="s">
        <v>395</v>
      </c>
      <c r="M1248" s="102" t="s">
        <v>396</v>
      </c>
      <c r="N1248" s="105">
        <v>1</v>
      </c>
    </row>
    <row r="1249" spans="7:14" x14ac:dyDescent="0.35">
      <c r="G1249" s="102" t="s">
        <v>714</v>
      </c>
      <c r="H1249" s="102" t="s">
        <v>715</v>
      </c>
      <c r="I1249" s="102" t="s">
        <v>716</v>
      </c>
      <c r="J1249" s="102" t="s">
        <v>679</v>
      </c>
      <c r="K1249" s="102" t="s">
        <v>680</v>
      </c>
      <c r="L1249" s="102" t="s">
        <v>395</v>
      </c>
      <c r="M1249" s="102" t="s">
        <v>396</v>
      </c>
      <c r="N1249" s="106">
        <v>0</v>
      </c>
    </row>
    <row r="1250" spans="7:14" x14ac:dyDescent="0.35">
      <c r="G1250" s="102" t="s">
        <v>714</v>
      </c>
      <c r="H1250" s="102" t="s">
        <v>715</v>
      </c>
      <c r="I1250" s="102" t="s">
        <v>430</v>
      </c>
      <c r="J1250" s="102" t="s">
        <v>679</v>
      </c>
      <c r="K1250" s="102" t="s">
        <v>680</v>
      </c>
      <c r="L1250" s="102" t="s">
        <v>395</v>
      </c>
      <c r="M1250" s="102" t="s">
        <v>396</v>
      </c>
      <c r="N1250" s="105">
        <v>1</v>
      </c>
    </row>
    <row r="1251" spans="7:14" x14ac:dyDescent="0.35">
      <c r="G1251" s="102" t="s">
        <v>714</v>
      </c>
      <c r="H1251" s="102" t="s">
        <v>715</v>
      </c>
      <c r="I1251" s="102" t="s">
        <v>717</v>
      </c>
      <c r="J1251" s="102" t="s">
        <v>679</v>
      </c>
      <c r="K1251" s="102" t="s">
        <v>680</v>
      </c>
      <c r="L1251" s="102" t="s">
        <v>395</v>
      </c>
      <c r="M1251" s="102" t="s">
        <v>396</v>
      </c>
      <c r="N1251" s="106">
        <v>0</v>
      </c>
    </row>
    <row r="1252" spans="7:14" x14ac:dyDescent="0.35">
      <c r="G1252" s="102" t="s">
        <v>714</v>
      </c>
      <c r="H1252" s="102" t="s">
        <v>715</v>
      </c>
      <c r="I1252" s="102" t="s">
        <v>432</v>
      </c>
      <c r="J1252" s="102" t="s">
        <v>679</v>
      </c>
      <c r="K1252" s="102" t="s">
        <v>680</v>
      </c>
      <c r="L1252" s="102" t="s">
        <v>395</v>
      </c>
      <c r="M1252" s="102" t="s">
        <v>396</v>
      </c>
      <c r="N1252" s="105">
        <v>1</v>
      </c>
    </row>
    <row r="1253" spans="7:14" x14ac:dyDescent="0.35">
      <c r="G1253" s="102" t="s">
        <v>714</v>
      </c>
      <c r="H1253" s="102" t="s">
        <v>715</v>
      </c>
      <c r="I1253" s="102" t="s">
        <v>434</v>
      </c>
      <c r="J1253" s="102" t="s">
        <v>679</v>
      </c>
      <c r="K1253" s="102" t="s">
        <v>680</v>
      </c>
      <c r="L1253" s="102" t="s">
        <v>395</v>
      </c>
      <c r="M1253" s="102" t="s">
        <v>396</v>
      </c>
      <c r="N1253" s="105">
        <v>1</v>
      </c>
    </row>
    <row r="1254" spans="7:14" x14ac:dyDescent="0.35">
      <c r="G1254" s="102" t="s">
        <v>714</v>
      </c>
      <c r="H1254" s="102" t="s">
        <v>715</v>
      </c>
      <c r="I1254" s="102" t="s">
        <v>436</v>
      </c>
      <c r="J1254" s="102" t="s">
        <v>679</v>
      </c>
      <c r="K1254" s="102" t="s">
        <v>680</v>
      </c>
      <c r="L1254" s="102" t="s">
        <v>395</v>
      </c>
      <c r="M1254" s="102" t="s">
        <v>396</v>
      </c>
      <c r="N1254" s="105">
        <v>1</v>
      </c>
    </row>
    <row r="1255" spans="7:14" x14ac:dyDescent="0.35">
      <c r="G1255" s="102" t="s">
        <v>714</v>
      </c>
      <c r="H1255" s="102" t="s">
        <v>715</v>
      </c>
      <c r="I1255" s="102" t="s">
        <v>438</v>
      </c>
      <c r="J1255" s="102" t="s">
        <v>679</v>
      </c>
      <c r="K1255" s="102" t="s">
        <v>680</v>
      </c>
      <c r="L1255" s="102" t="s">
        <v>395</v>
      </c>
      <c r="M1255" s="102" t="s">
        <v>396</v>
      </c>
      <c r="N1255" s="105">
        <v>1</v>
      </c>
    </row>
    <row r="1256" spans="7:14" x14ac:dyDescent="0.35">
      <c r="G1256" s="102" t="s">
        <v>714</v>
      </c>
      <c r="H1256" s="102" t="s">
        <v>715</v>
      </c>
      <c r="I1256" s="102" t="s">
        <v>440</v>
      </c>
      <c r="J1256" s="102" t="s">
        <v>679</v>
      </c>
      <c r="K1256" s="102" t="s">
        <v>680</v>
      </c>
      <c r="L1256" s="102" t="s">
        <v>395</v>
      </c>
      <c r="M1256" s="102" t="s">
        <v>396</v>
      </c>
      <c r="N1256" s="105">
        <v>1</v>
      </c>
    </row>
    <row r="1257" spans="7:14" x14ac:dyDescent="0.35">
      <c r="G1257" s="102" t="s">
        <v>714</v>
      </c>
      <c r="H1257" s="102" t="s">
        <v>715</v>
      </c>
      <c r="I1257" s="102" t="s">
        <v>442</v>
      </c>
      <c r="J1257" s="102" t="s">
        <v>679</v>
      </c>
      <c r="K1257" s="102" t="s">
        <v>680</v>
      </c>
      <c r="L1257" s="102" t="s">
        <v>395</v>
      </c>
      <c r="M1257" s="102" t="s">
        <v>396</v>
      </c>
      <c r="N1257" s="105">
        <v>1</v>
      </c>
    </row>
    <row r="1258" spans="7:14" x14ac:dyDescent="0.35">
      <c r="G1258" s="102" t="s">
        <v>714</v>
      </c>
      <c r="H1258" s="102" t="s">
        <v>715</v>
      </c>
      <c r="I1258" s="102" t="s">
        <v>663</v>
      </c>
      <c r="J1258" s="102" t="s">
        <v>679</v>
      </c>
      <c r="K1258" s="102" t="s">
        <v>680</v>
      </c>
      <c r="L1258" s="102" t="s">
        <v>395</v>
      </c>
      <c r="M1258" s="102" t="s">
        <v>396</v>
      </c>
      <c r="N1258" s="106">
        <v>0</v>
      </c>
    </row>
    <row r="1259" spans="7:14" x14ac:dyDescent="0.35">
      <c r="G1259" s="102" t="s">
        <v>714</v>
      </c>
      <c r="H1259" s="102" t="s">
        <v>715</v>
      </c>
      <c r="I1259" s="102" t="s">
        <v>443</v>
      </c>
      <c r="J1259" s="102" t="s">
        <v>679</v>
      </c>
      <c r="K1259" s="102" t="s">
        <v>680</v>
      </c>
      <c r="L1259" s="102" t="s">
        <v>395</v>
      </c>
      <c r="M1259" s="102" t="s">
        <v>396</v>
      </c>
      <c r="N1259" s="105">
        <v>1</v>
      </c>
    </row>
    <row r="1260" spans="7:14" x14ac:dyDescent="0.35">
      <c r="G1260" s="102" t="s">
        <v>714</v>
      </c>
      <c r="H1260" s="102" t="s">
        <v>715</v>
      </c>
      <c r="I1260" s="102" t="s">
        <v>445</v>
      </c>
      <c r="J1260" s="102" t="s">
        <v>679</v>
      </c>
      <c r="K1260" s="102" t="s">
        <v>680</v>
      </c>
      <c r="L1260" s="102" t="s">
        <v>395</v>
      </c>
      <c r="M1260" s="102" t="s">
        <v>396</v>
      </c>
      <c r="N1260" s="105">
        <v>1</v>
      </c>
    </row>
    <row r="1261" spans="7:14" x14ac:dyDescent="0.35">
      <c r="G1261" s="102" t="s">
        <v>714</v>
      </c>
      <c r="H1261" s="102" t="s">
        <v>715</v>
      </c>
      <c r="I1261" s="102" t="s">
        <v>447</v>
      </c>
      <c r="J1261" s="102" t="s">
        <v>679</v>
      </c>
      <c r="K1261" s="102" t="s">
        <v>680</v>
      </c>
      <c r="L1261" s="102" t="s">
        <v>395</v>
      </c>
      <c r="M1261" s="102" t="s">
        <v>396</v>
      </c>
      <c r="N1261" s="105">
        <v>1</v>
      </c>
    </row>
    <row r="1262" spans="7:14" x14ac:dyDescent="0.35">
      <c r="G1262" s="102" t="s">
        <v>714</v>
      </c>
      <c r="H1262" s="102" t="s">
        <v>715</v>
      </c>
      <c r="I1262" s="102" t="s">
        <v>449</v>
      </c>
      <c r="J1262" s="102" t="s">
        <v>679</v>
      </c>
      <c r="K1262" s="102" t="s">
        <v>680</v>
      </c>
      <c r="L1262" s="102" t="s">
        <v>395</v>
      </c>
      <c r="M1262" s="102" t="s">
        <v>396</v>
      </c>
      <c r="N1262" s="106">
        <v>0</v>
      </c>
    </row>
    <row r="1263" spans="7:14" x14ac:dyDescent="0.35">
      <c r="G1263" s="102" t="s">
        <v>714</v>
      </c>
      <c r="H1263" s="102" t="s">
        <v>715</v>
      </c>
      <c r="I1263" s="102" t="s">
        <v>453</v>
      </c>
      <c r="J1263" s="102" t="s">
        <v>679</v>
      </c>
      <c r="K1263" s="102" t="s">
        <v>680</v>
      </c>
      <c r="L1263" s="102" t="s">
        <v>395</v>
      </c>
      <c r="M1263" s="102" t="s">
        <v>396</v>
      </c>
      <c r="N1263" s="105">
        <v>1</v>
      </c>
    </row>
    <row r="1264" spans="7:14" x14ac:dyDescent="0.35">
      <c r="G1264" s="102" t="s">
        <v>714</v>
      </c>
      <c r="H1264" s="102" t="s">
        <v>715</v>
      </c>
      <c r="I1264" s="102" t="s">
        <v>489</v>
      </c>
      <c r="J1264" s="102" t="s">
        <v>679</v>
      </c>
      <c r="K1264" s="102" t="s">
        <v>680</v>
      </c>
      <c r="L1264" s="102" t="s">
        <v>395</v>
      </c>
      <c r="M1264" s="102" t="s">
        <v>396</v>
      </c>
      <c r="N1264" s="105">
        <v>1</v>
      </c>
    </row>
    <row r="1265" spans="7:14" x14ac:dyDescent="0.35">
      <c r="G1265" s="102" t="s">
        <v>714</v>
      </c>
      <c r="H1265" s="102" t="s">
        <v>715</v>
      </c>
      <c r="I1265" s="102" t="s">
        <v>491</v>
      </c>
      <c r="J1265" s="102" t="s">
        <v>679</v>
      </c>
      <c r="K1265" s="102" t="s">
        <v>680</v>
      </c>
      <c r="L1265" s="102" t="s">
        <v>395</v>
      </c>
      <c r="M1265" s="102" t="s">
        <v>396</v>
      </c>
      <c r="N1265" s="105">
        <v>1</v>
      </c>
    </row>
    <row r="1266" spans="7:14" x14ac:dyDescent="0.35">
      <c r="G1266" s="102" t="s">
        <v>714</v>
      </c>
      <c r="H1266" s="102" t="s">
        <v>715</v>
      </c>
      <c r="I1266" s="102" t="s">
        <v>493</v>
      </c>
      <c r="J1266" s="102" t="s">
        <v>679</v>
      </c>
      <c r="K1266" s="102" t="s">
        <v>680</v>
      </c>
      <c r="L1266" s="102" t="s">
        <v>395</v>
      </c>
      <c r="M1266" s="102" t="s">
        <v>396</v>
      </c>
      <c r="N1266" s="105">
        <v>1</v>
      </c>
    </row>
    <row r="1267" spans="7:14" x14ac:dyDescent="0.35">
      <c r="G1267" s="102" t="s">
        <v>714</v>
      </c>
      <c r="H1267" s="102" t="s">
        <v>715</v>
      </c>
      <c r="I1267" s="102" t="s">
        <v>495</v>
      </c>
      <c r="J1267" s="102" t="s">
        <v>679</v>
      </c>
      <c r="K1267" s="102" t="s">
        <v>680</v>
      </c>
      <c r="L1267" s="102" t="s">
        <v>395</v>
      </c>
      <c r="M1267" s="102" t="s">
        <v>396</v>
      </c>
      <c r="N1267" s="105">
        <v>1</v>
      </c>
    </row>
    <row r="1268" spans="7:14" x14ac:dyDescent="0.35">
      <c r="G1268" s="102" t="s">
        <v>714</v>
      </c>
      <c r="H1268" s="102" t="s">
        <v>715</v>
      </c>
      <c r="I1268" s="102" t="s">
        <v>497</v>
      </c>
      <c r="J1268" s="102" t="s">
        <v>679</v>
      </c>
      <c r="K1268" s="102" t="s">
        <v>680</v>
      </c>
      <c r="L1268" s="102" t="s">
        <v>395</v>
      </c>
      <c r="M1268" s="102" t="s">
        <v>396</v>
      </c>
      <c r="N1268" s="105">
        <v>1</v>
      </c>
    </row>
    <row r="1269" spans="7:14" x14ac:dyDescent="0.35">
      <c r="G1269" s="102" t="s">
        <v>714</v>
      </c>
      <c r="H1269" s="102" t="s">
        <v>715</v>
      </c>
      <c r="I1269" s="102" t="s">
        <v>499</v>
      </c>
      <c r="J1269" s="102" t="s">
        <v>679</v>
      </c>
      <c r="K1269" s="102" t="s">
        <v>680</v>
      </c>
      <c r="L1269" s="102" t="s">
        <v>395</v>
      </c>
      <c r="M1269" s="102" t="s">
        <v>396</v>
      </c>
      <c r="N1269" s="105">
        <v>1</v>
      </c>
    </row>
    <row r="1270" spans="7:14" x14ac:dyDescent="0.35">
      <c r="G1270" s="102" t="s">
        <v>714</v>
      </c>
      <c r="H1270" s="102" t="s">
        <v>715</v>
      </c>
      <c r="I1270" s="102" t="s">
        <v>501</v>
      </c>
      <c r="J1270" s="102" t="s">
        <v>679</v>
      </c>
      <c r="K1270" s="102" t="s">
        <v>680</v>
      </c>
      <c r="L1270" s="102" t="s">
        <v>395</v>
      </c>
      <c r="M1270" s="102" t="s">
        <v>396</v>
      </c>
      <c r="N1270" s="105">
        <v>1</v>
      </c>
    </row>
    <row r="1271" spans="7:14" x14ac:dyDescent="0.35">
      <c r="G1271" s="102" t="s">
        <v>714</v>
      </c>
      <c r="H1271" s="102" t="s">
        <v>715</v>
      </c>
      <c r="I1271" s="102" t="s">
        <v>503</v>
      </c>
      <c r="J1271" s="102" t="s">
        <v>679</v>
      </c>
      <c r="K1271" s="102" t="s">
        <v>680</v>
      </c>
      <c r="L1271" s="102" t="s">
        <v>395</v>
      </c>
      <c r="M1271" s="102" t="s">
        <v>396</v>
      </c>
      <c r="N1271" s="105">
        <v>1</v>
      </c>
    </row>
    <row r="1272" spans="7:14" x14ac:dyDescent="0.35">
      <c r="G1272" s="102" t="s">
        <v>714</v>
      </c>
      <c r="H1272" s="102" t="s">
        <v>715</v>
      </c>
      <c r="I1272" s="102" t="s">
        <v>505</v>
      </c>
      <c r="J1272" s="102" t="s">
        <v>679</v>
      </c>
      <c r="K1272" s="102" t="s">
        <v>680</v>
      </c>
      <c r="L1272" s="102" t="s">
        <v>395</v>
      </c>
      <c r="M1272" s="102" t="s">
        <v>396</v>
      </c>
      <c r="N1272" s="105">
        <v>1</v>
      </c>
    </row>
    <row r="1273" spans="7:14" x14ac:dyDescent="0.35">
      <c r="G1273" s="102" t="s">
        <v>714</v>
      </c>
      <c r="H1273" s="102" t="s">
        <v>715</v>
      </c>
      <c r="I1273" s="102" t="s">
        <v>507</v>
      </c>
      <c r="J1273" s="102" t="s">
        <v>679</v>
      </c>
      <c r="K1273" s="102" t="s">
        <v>680</v>
      </c>
      <c r="L1273" s="102" t="s">
        <v>395</v>
      </c>
      <c r="M1273" s="102" t="s">
        <v>396</v>
      </c>
      <c r="N1273" s="105">
        <v>1</v>
      </c>
    </row>
    <row r="1274" spans="7:14" x14ac:dyDescent="0.35">
      <c r="G1274" s="102" t="s">
        <v>714</v>
      </c>
      <c r="H1274" s="102" t="s">
        <v>715</v>
      </c>
      <c r="I1274" s="102" t="s">
        <v>509</v>
      </c>
      <c r="J1274" s="102" t="s">
        <v>679</v>
      </c>
      <c r="K1274" s="102" t="s">
        <v>680</v>
      </c>
      <c r="L1274" s="102" t="s">
        <v>395</v>
      </c>
      <c r="M1274" s="102" t="s">
        <v>396</v>
      </c>
      <c r="N1274" s="105">
        <v>1</v>
      </c>
    </row>
    <row r="1275" spans="7:14" x14ac:dyDescent="0.35">
      <c r="G1275" s="102" t="s">
        <v>714</v>
      </c>
      <c r="H1275" s="102" t="s">
        <v>715</v>
      </c>
      <c r="I1275" s="102" t="s">
        <v>511</v>
      </c>
      <c r="J1275" s="102" t="s">
        <v>679</v>
      </c>
      <c r="K1275" s="102" t="s">
        <v>680</v>
      </c>
      <c r="L1275" s="102" t="s">
        <v>395</v>
      </c>
      <c r="M1275" s="102" t="s">
        <v>396</v>
      </c>
      <c r="N1275" s="106">
        <v>0</v>
      </c>
    </row>
    <row r="1276" spans="7:14" x14ac:dyDescent="0.35">
      <c r="G1276" s="102" t="s">
        <v>714</v>
      </c>
      <c r="H1276" s="102" t="s">
        <v>715</v>
      </c>
      <c r="I1276" s="102" t="s">
        <v>513</v>
      </c>
      <c r="J1276" s="102" t="s">
        <v>679</v>
      </c>
      <c r="K1276" s="102" t="s">
        <v>680</v>
      </c>
      <c r="L1276" s="102" t="s">
        <v>395</v>
      </c>
      <c r="M1276" s="102" t="s">
        <v>396</v>
      </c>
      <c r="N1276" s="105">
        <v>1</v>
      </c>
    </row>
    <row r="1277" spans="7:14" x14ac:dyDescent="0.35">
      <c r="G1277" s="102" t="s">
        <v>714</v>
      </c>
      <c r="H1277" s="102" t="s">
        <v>715</v>
      </c>
      <c r="I1277" s="102" t="s">
        <v>515</v>
      </c>
      <c r="J1277" s="102" t="s">
        <v>679</v>
      </c>
      <c r="K1277" s="102" t="s">
        <v>680</v>
      </c>
      <c r="L1277" s="102" t="s">
        <v>395</v>
      </c>
      <c r="M1277" s="102" t="s">
        <v>396</v>
      </c>
      <c r="N1277" s="105">
        <v>1</v>
      </c>
    </row>
    <row r="1278" spans="7:14" x14ac:dyDescent="0.35">
      <c r="G1278" s="102" t="s">
        <v>714</v>
      </c>
      <c r="H1278" s="102" t="s">
        <v>715</v>
      </c>
      <c r="I1278" s="102" t="s">
        <v>517</v>
      </c>
      <c r="J1278" s="102" t="s">
        <v>679</v>
      </c>
      <c r="K1278" s="102" t="s">
        <v>680</v>
      </c>
      <c r="L1278" s="102" t="s">
        <v>395</v>
      </c>
      <c r="M1278" s="102" t="s">
        <v>396</v>
      </c>
      <c r="N1278" s="105">
        <v>1</v>
      </c>
    </row>
    <row r="1279" spans="7:14" x14ac:dyDescent="0.35">
      <c r="G1279" s="102" t="s">
        <v>714</v>
      </c>
      <c r="H1279" s="102" t="s">
        <v>715</v>
      </c>
      <c r="I1279" s="102" t="s">
        <v>519</v>
      </c>
      <c r="J1279" s="102" t="s">
        <v>679</v>
      </c>
      <c r="K1279" s="102" t="s">
        <v>680</v>
      </c>
      <c r="L1279" s="102" t="s">
        <v>395</v>
      </c>
      <c r="M1279" s="102" t="s">
        <v>396</v>
      </c>
      <c r="N1279" s="105">
        <v>1</v>
      </c>
    </row>
    <row r="1280" spans="7:14" x14ac:dyDescent="0.35">
      <c r="G1280" s="102" t="s">
        <v>714</v>
      </c>
      <c r="H1280" s="102" t="s">
        <v>715</v>
      </c>
      <c r="I1280" s="102" t="s">
        <v>521</v>
      </c>
      <c r="J1280" s="102" t="s">
        <v>679</v>
      </c>
      <c r="K1280" s="102" t="s">
        <v>680</v>
      </c>
      <c r="L1280" s="102" t="s">
        <v>395</v>
      </c>
      <c r="M1280" s="102" t="s">
        <v>396</v>
      </c>
      <c r="N1280" s="105">
        <v>1</v>
      </c>
    </row>
    <row r="1281" spans="7:14" x14ac:dyDescent="0.35">
      <c r="G1281" s="102" t="s">
        <v>714</v>
      </c>
      <c r="H1281" s="102" t="s">
        <v>715</v>
      </c>
      <c r="I1281" s="102" t="s">
        <v>523</v>
      </c>
      <c r="J1281" s="102" t="s">
        <v>679</v>
      </c>
      <c r="K1281" s="102" t="s">
        <v>680</v>
      </c>
      <c r="L1281" s="102" t="s">
        <v>395</v>
      </c>
      <c r="M1281" s="102" t="s">
        <v>396</v>
      </c>
      <c r="N1281" s="105">
        <v>1</v>
      </c>
    </row>
    <row r="1282" spans="7:14" x14ac:dyDescent="0.35">
      <c r="G1282" s="102" t="s">
        <v>714</v>
      </c>
      <c r="H1282" s="102" t="s">
        <v>715</v>
      </c>
      <c r="I1282" s="102" t="s">
        <v>525</v>
      </c>
      <c r="J1282" s="102" t="s">
        <v>645</v>
      </c>
      <c r="K1282" s="102" t="s">
        <v>646</v>
      </c>
      <c r="L1282" s="102" t="s">
        <v>630</v>
      </c>
      <c r="M1282" s="102" t="s">
        <v>631</v>
      </c>
      <c r="N1282" s="105">
        <v>1</v>
      </c>
    </row>
    <row r="1283" spans="7:14" x14ac:dyDescent="0.35">
      <c r="G1283" s="102" t="s">
        <v>714</v>
      </c>
      <c r="H1283" s="102" t="s">
        <v>715</v>
      </c>
      <c r="I1283" s="102" t="s">
        <v>527</v>
      </c>
      <c r="J1283" s="102" t="s">
        <v>645</v>
      </c>
      <c r="K1283" s="102" t="s">
        <v>646</v>
      </c>
      <c r="L1283" s="102" t="s">
        <v>630</v>
      </c>
      <c r="M1283" s="102" t="s">
        <v>631</v>
      </c>
      <c r="N1283" s="105">
        <v>1</v>
      </c>
    </row>
    <row r="1284" spans="7:14" x14ac:dyDescent="0.35">
      <c r="G1284" s="102" t="s">
        <v>714</v>
      </c>
      <c r="H1284" s="102" t="s">
        <v>715</v>
      </c>
      <c r="I1284" s="102" t="s">
        <v>529</v>
      </c>
      <c r="J1284" s="102" t="s">
        <v>645</v>
      </c>
      <c r="K1284" s="102" t="s">
        <v>646</v>
      </c>
      <c r="L1284" s="102" t="s">
        <v>630</v>
      </c>
      <c r="M1284" s="102" t="s">
        <v>631</v>
      </c>
      <c r="N1284" s="105">
        <v>1</v>
      </c>
    </row>
    <row r="1285" spans="7:14" x14ac:dyDescent="0.35">
      <c r="G1285" s="102" t="s">
        <v>714</v>
      </c>
      <c r="H1285" s="102" t="s">
        <v>715</v>
      </c>
      <c r="I1285" s="102" t="s">
        <v>531</v>
      </c>
      <c r="J1285" s="102" t="s">
        <v>645</v>
      </c>
      <c r="K1285" s="102" t="s">
        <v>646</v>
      </c>
      <c r="L1285" s="102" t="s">
        <v>630</v>
      </c>
      <c r="M1285" s="102" t="s">
        <v>631</v>
      </c>
      <c r="N1285" s="105">
        <v>1</v>
      </c>
    </row>
    <row r="1286" spans="7:14" x14ac:dyDescent="0.35">
      <c r="G1286" s="102" t="s">
        <v>714</v>
      </c>
      <c r="H1286" s="102" t="s">
        <v>715</v>
      </c>
      <c r="I1286" s="102" t="s">
        <v>647</v>
      </c>
      <c r="J1286" s="102" t="s">
        <v>645</v>
      </c>
      <c r="K1286" s="102" t="s">
        <v>646</v>
      </c>
      <c r="L1286" s="102" t="s">
        <v>630</v>
      </c>
      <c r="M1286" s="102" t="s">
        <v>631</v>
      </c>
      <c r="N1286" s="106">
        <v>0</v>
      </c>
    </row>
    <row r="1287" spans="7:14" x14ac:dyDescent="0.35">
      <c r="G1287" s="102" t="s">
        <v>714</v>
      </c>
      <c r="H1287" s="102" t="s">
        <v>715</v>
      </c>
      <c r="I1287" s="102" t="s">
        <v>533</v>
      </c>
      <c r="J1287" s="102" t="s">
        <v>645</v>
      </c>
      <c r="K1287" s="102" t="s">
        <v>646</v>
      </c>
      <c r="L1287" s="102" t="s">
        <v>630</v>
      </c>
      <c r="M1287" s="102" t="s">
        <v>631</v>
      </c>
      <c r="N1287" s="105">
        <v>1</v>
      </c>
    </row>
    <row r="1288" spans="7:14" x14ac:dyDescent="0.35">
      <c r="G1288" s="102" t="s">
        <v>714</v>
      </c>
      <c r="H1288" s="102" t="s">
        <v>715</v>
      </c>
      <c r="I1288" s="102" t="s">
        <v>535</v>
      </c>
      <c r="J1288" s="102" t="s">
        <v>645</v>
      </c>
      <c r="K1288" s="102" t="s">
        <v>646</v>
      </c>
      <c r="L1288" s="102" t="s">
        <v>630</v>
      </c>
      <c r="M1288" s="102" t="s">
        <v>631</v>
      </c>
      <c r="N1288" s="105">
        <v>1</v>
      </c>
    </row>
    <row r="1289" spans="7:14" x14ac:dyDescent="0.35">
      <c r="G1289" s="102" t="s">
        <v>714</v>
      </c>
      <c r="H1289" s="102" t="s">
        <v>715</v>
      </c>
      <c r="I1289" s="102" t="s">
        <v>635</v>
      </c>
      <c r="J1289" s="102" t="s">
        <v>645</v>
      </c>
      <c r="K1289" s="102" t="s">
        <v>646</v>
      </c>
      <c r="L1289" s="102" t="s">
        <v>630</v>
      </c>
      <c r="M1289" s="102" t="s">
        <v>631</v>
      </c>
      <c r="N1289" s="106">
        <v>0</v>
      </c>
    </row>
    <row r="1290" spans="7:14" x14ac:dyDescent="0.35">
      <c r="G1290" s="102" t="s">
        <v>714</v>
      </c>
      <c r="H1290" s="102" t="s">
        <v>715</v>
      </c>
      <c r="I1290" s="102" t="s">
        <v>537</v>
      </c>
      <c r="J1290" s="102" t="s">
        <v>645</v>
      </c>
      <c r="K1290" s="102" t="s">
        <v>646</v>
      </c>
      <c r="L1290" s="102" t="s">
        <v>630</v>
      </c>
      <c r="M1290" s="102" t="s">
        <v>631</v>
      </c>
      <c r="N1290" s="105">
        <v>1</v>
      </c>
    </row>
    <row r="1291" spans="7:14" x14ac:dyDescent="0.35">
      <c r="G1291" s="102" t="s">
        <v>714</v>
      </c>
      <c r="H1291" s="102" t="s">
        <v>715</v>
      </c>
      <c r="I1291" s="102" t="s">
        <v>539</v>
      </c>
      <c r="J1291" s="102" t="s">
        <v>645</v>
      </c>
      <c r="K1291" s="102" t="s">
        <v>646</v>
      </c>
      <c r="L1291" s="102" t="s">
        <v>630</v>
      </c>
      <c r="M1291" s="102" t="s">
        <v>631</v>
      </c>
      <c r="N1291" s="105">
        <v>1</v>
      </c>
    </row>
    <row r="1292" spans="7:14" x14ac:dyDescent="0.35">
      <c r="G1292" s="102" t="s">
        <v>714</v>
      </c>
      <c r="H1292" s="102" t="s">
        <v>715</v>
      </c>
      <c r="I1292" s="102" t="s">
        <v>718</v>
      </c>
      <c r="J1292" s="102" t="s">
        <v>679</v>
      </c>
      <c r="K1292" s="102" t="s">
        <v>680</v>
      </c>
      <c r="L1292" s="102" t="s">
        <v>630</v>
      </c>
      <c r="M1292" s="102" t="s">
        <v>631</v>
      </c>
      <c r="N1292" s="106">
        <v>0</v>
      </c>
    </row>
    <row r="1293" spans="7:14" x14ac:dyDescent="0.35">
      <c r="G1293" s="102" t="s">
        <v>714</v>
      </c>
      <c r="H1293" s="102" t="s">
        <v>715</v>
      </c>
      <c r="I1293" s="102" t="s">
        <v>541</v>
      </c>
      <c r="J1293" s="102" t="s">
        <v>679</v>
      </c>
      <c r="K1293" s="102" t="s">
        <v>680</v>
      </c>
      <c r="L1293" s="102" t="s">
        <v>630</v>
      </c>
      <c r="M1293" s="102" t="s">
        <v>631</v>
      </c>
      <c r="N1293" s="105">
        <v>1</v>
      </c>
    </row>
    <row r="1294" spans="7:14" x14ac:dyDescent="0.35">
      <c r="G1294" s="102" t="s">
        <v>714</v>
      </c>
      <c r="H1294" s="102" t="s">
        <v>715</v>
      </c>
      <c r="I1294" s="102" t="s">
        <v>543</v>
      </c>
      <c r="J1294" s="102" t="s">
        <v>679</v>
      </c>
      <c r="K1294" s="102" t="s">
        <v>680</v>
      </c>
      <c r="L1294" s="102" t="s">
        <v>630</v>
      </c>
      <c r="M1294" s="102" t="s">
        <v>631</v>
      </c>
      <c r="N1294" s="105">
        <v>1</v>
      </c>
    </row>
    <row r="1295" spans="7:14" x14ac:dyDescent="0.35">
      <c r="G1295" s="102" t="s">
        <v>714</v>
      </c>
      <c r="H1295" s="102" t="s">
        <v>715</v>
      </c>
      <c r="I1295" s="102" t="s">
        <v>545</v>
      </c>
      <c r="J1295" s="102" t="s">
        <v>679</v>
      </c>
      <c r="K1295" s="102" t="s">
        <v>680</v>
      </c>
      <c r="L1295" s="102" t="s">
        <v>630</v>
      </c>
      <c r="M1295" s="102" t="s">
        <v>631</v>
      </c>
      <c r="N1295" s="105">
        <v>1</v>
      </c>
    </row>
    <row r="1296" spans="7:14" x14ac:dyDescent="0.35">
      <c r="G1296" s="102" t="s">
        <v>714</v>
      </c>
      <c r="H1296" s="102" t="s">
        <v>715</v>
      </c>
      <c r="I1296" s="102" t="s">
        <v>547</v>
      </c>
      <c r="J1296" s="102" t="s">
        <v>679</v>
      </c>
      <c r="K1296" s="102" t="s">
        <v>680</v>
      </c>
      <c r="L1296" s="102" t="s">
        <v>630</v>
      </c>
      <c r="M1296" s="102" t="s">
        <v>631</v>
      </c>
      <c r="N1296" s="105">
        <v>1</v>
      </c>
    </row>
    <row r="1297" spans="7:14" x14ac:dyDescent="0.35">
      <c r="G1297" s="102" t="s">
        <v>714</v>
      </c>
      <c r="H1297" s="102" t="s">
        <v>715</v>
      </c>
      <c r="I1297" s="102" t="s">
        <v>549</v>
      </c>
      <c r="J1297" s="102" t="s">
        <v>679</v>
      </c>
      <c r="K1297" s="102" t="s">
        <v>680</v>
      </c>
      <c r="L1297" s="102" t="s">
        <v>630</v>
      </c>
      <c r="M1297" s="102" t="s">
        <v>631</v>
      </c>
      <c r="N1297" s="105">
        <v>1</v>
      </c>
    </row>
    <row r="1298" spans="7:14" x14ac:dyDescent="0.35">
      <c r="G1298" s="102" t="s">
        <v>714</v>
      </c>
      <c r="H1298" s="102" t="s">
        <v>715</v>
      </c>
      <c r="I1298" s="102" t="s">
        <v>551</v>
      </c>
      <c r="J1298" s="102" t="s">
        <v>679</v>
      </c>
      <c r="K1298" s="102" t="s">
        <v>680</v>
      </c>
      <c r="L1298" s="102" t="s">
        <v>630</v>
      </c>
      <c r="M1298" s="102" t="s">
        <v>631</v>
      </c>
      <c r="N1298" s="105">
        <v>1</v>
      </c>
    </row>
    <row r="1299" spans="7:14" x14ac:dyDescent="0.35">
      <c r="G1299" s="102" t="s">
        <v>714</v>
      </c>
      <c r="H1299" s="102" t="s">
        <v>715</v>
      </c>
      <c r="I1299" s="102" t="s">
        <v>553</v>
      </c>
      <c r="J1299" s="102" t="s">
        <v>679</v>
      </c>
      <c r="K1299" s="102" t="s">
        <v>680</v>
      </c>
      <c r="L1299" s="102" t="s">
        <v>630</v>
      </c>
      <c r="M1299" s="102" t="s">
        <v>631</v>
      </c>
      <c r="N1299" s="105">
        <v>1</v>
      </c>
    </row>
    <row r="1300" spans="7:14" x14ac:dyDescent="0.35">
      <c r="G1300" s="102" t="s">
        <v>714</v>
      </c>
      <c r="H1300" s="102" t="s">
        <v>715</v>
      </c>
      <c r="I1300" s="102" t="s">
        <v>555</v>
      </c>
      <c r="J1300" s="102" t="s">
        <v>679</v>
      </c>
      <c r="K1300" s="102" t="s">
        <v>680</v>
      </c>
      <c r="L1300" s="102" t="s">
        <v>630</v>
      </c>
      <c r="M1300" s="102" t="s">
        <v>631</v>
      </c>
      <c r="N1300" s="105">
        <v>1</v>
      </c>
    </row>
    <row r="1301" spans="7:14" x14ac:dyDescent="0.35">
      <c r="G1301" s="102" t="s">
        <v>714</v>
      </c>
      <c r="H1301" s="102" t="s">
        <v>715</v>
      </c>
      <c r="I1301" s="102" t="s">
        <v>557</v>
      </c>
      <c r="J1301" s="102" t="s">
        <v>679</v>
      </c>
      <c r="K1301" s="102" t="s">
        <v>680</v>
      </c>
      <c r="L1301" s="102" t="s">
        <v>630</v>
      </c>
      <c r="M1301" s="102" t="s">
        <v>631</v>
      </c>
      <c r="N1301" s="105">
        <v>1</v>
      </c>
    </row>
    <row r="1302" spans="7:14" x14ac:dyDescent="0.35">
      <c r="G1302" s="102" t="s">
        <v>714</v>
      </c>
      <c r="H1302" s="102" t="s">
        <v>715</v>
      </c>
      <c r="I1302" s="102" t="s">
        <v>559</v>
      </c>
      <c r="J1302" s="102" t="s">
        <v>679</v>
      </c>
      <c r="K1302" s="102" t="s">
        <v>680</v>
      </c>
      <c r="L1302" s="102" t="s">
        <v>630</v>
      </c>
      <c r="M1302" s="102" t="s">
        <v>631</v>
      </c>
      <c r="N1302" s="106">
        <v>0</v>
      </c>
    </row>
    <row r="1303" spans="7:14" x14ac:dyDescent="0.35">
      <c r="G1303" s="102" t="s">
        <v>714</v>
      </c>
      <c r="H1303" s="102" t="s">
        <v>715</v>
      </c>
      <c r="I1303" s="102" t="s">
        <v>561</v>
      </c>
      <c r="J1303" s="102" t="s">
        <v>679</v>
      </c>
      <c r="K1303" s="102" t="s">
        <v>680</v>
      </c>
      <c r="L1303" s="102" t="s">
        <v>630</v>
      </c>
      <c r="M1303" s="102" t="s">
        <v>631</v>
      </c>
      <c r="N1303" s="105">
        <v>1</v>
      </c>
    </row>
    <row r="1304" spans="7:14" x14ac:dyDescent="0.35">
      <c r="G1304" s="102" t="s">
        <v>714</v>
      </c>
      <c r="H1304" s="102" t="s">
        <v>715</v>
      </c>
      <c r="I1304" s="102" t="s">
        <v>562</v>
      </c>
      <c r="J1304" s="102" t="s">
        <v>679</v>
      </c>
      <c r="K1304" s="102" t="s">
        <v>680</v>
      </c>
      <c r="L1304" s="102" t="s">
        <v>630</v>
      </c>
      <c r="M1304" s="102" t="s">
        <v>631</v>
      </c>
      <c r="N1304" s="105">
        <v>1</v>
      </c>
    </row>
    <row r="1305" spans="7:14" x14ac:dyDescent="0.35">
      <c r="G1305" s="102" t="s">
        <v>714</v>
      </c>
      <c r="H1305" s="102" t="s">
        <v>715</v>
      </c>
      <c r="I1305" s="102" t="s">
        <v>564</v>
      </c>
      <c r="J1305" s="102" t="s">
        <v>679</v>
      </c>
      <c r="K1305" s="102" t="s">
        <v>680</v>
      </c>
      <c r="L1305" s="102" t="s">
        <v>630</v>
      </c>
      <c r="M1305" s="102" t="s">
        <v>631</v>
      </c>
      <c r="N1305" s="105">
        <v>1</v>
      </c>
    </row>
    <row r="1306" spans="7:14" x14ac:dyDescent="0.35">
      <c r="G1306" s="102" t="s">
        <v>714</v>
      </c>
      <c r="H1306" s="102" t="s">
        <v>715</v>
      </c>
      <c r="I1306" s="102" t="s">
        <v>566</v>
      </c>
      <c r="J1306" s="102" t="s">
        <v>679</v>
      </c>
      <c r="K1306" s="102" t="s">
        <v>680</v>
      </c>
      <c r="L1306" s="102" t="s">
        <v>630</v>
      </c>
      <c r="M1306" s="102" t="s">
        <v>631</v>
      </c>
      <c r="N1306" s="105">
        <v>1</v>
      </c>
    </row>
    <row r="1307" spans="7:14" x14ac:dyDescent="0.35">
      <c r="G1307" s="102" t="s">
        <v>714</v>
      </c>
      <c r="H1307" s="102" t="s">
        <v>715</v>
      </c>
      <c r="I1307" s="102" t="s">
        <v>568</v>
      </c>
      <c r="J1307" s="102" t="s">
        <v>679</v>
      </c>
      <c r="K1307" s="102" t="s">
        <v>680</v>
      </c>
      <c r="L1307" s="102" t="s">
        <v>630</v>
      </c>
      <c r="M1307" s="102" t="s">
        <v>631</v>
      </c>
      <c r="N1307" s="105">
        <v>1</v>
      </c>
    </row>
    <row r="1308" spans="7:14" x14ac:dyDescent="0.35">
      <c r="G1308" s="102" t="s">
        <v>714</v>
      </c>
      <c r="H1308" s="102" t="s">
        <v>715</v>
      </c>
      <c r="I1308" s="102" t="s">
        <v>570</v>
      </c>
      <c r="J1308" s="102" t="s">
        <v>679</v>
      </c>
      <c r="K1308" s="102" t="s">
        <v>680</v>
      </c>
      <c r="L1308" s="102" t="s">
        <v>630</v>
      </c>
      <c r="M1308" s="102" t="s">
        <v>631</v>
      </c>
      <c r="N1308" s="105">
        <v>1</v>
      </c>
    </row>
    <row r="1309" spans="7:14" x14ac:dyDescent="0.35">
      <c r="G1309" s="102" t="s">
        <v>714</v>
      </c>
      <c r="H1309" s="102" t="s">
        <v>715</v>
      </c>
      <c r="I1309" s="102" t="s">
        <v>572</v>
      </c>
      <c r="J1309" s="102" t="s">
        <v>679</v>
      </c>
      <c r="K1309" s="102" t="s">
        <v>680</v>
      </c>
      <c r="L1309" s="102" t="s">
        <v>630</v>
      </c>
      <c r="M1309" s="102" t="s">
        <v>631</v>
      </c>
      <c r="N1309" s="105">
        <v>1</v>
      </c>
    </row>
    <row r="1310" spans="7:14" x14ac:dyDescent="0.35">
      <c r="G1310" s="102" t="s">
        <v>714</v>
      </c>
      <c r="H1310" s="102" t="s">
        <v>715</v>
      </c>
      <c r="I1310" s="102" t="s">
        <v>574</v>
      </c>
      <c r="J1310" s="102" t="s">
        <v>679</v>
      </c>
      <c r="K1310" s="102" t="s">
        <v>680</v>
      </c>
      <c r="L1310" s="102" t="s">
        <v>630</v>
      </c>
      <c r="M1310" s="102" t="s">
        <v>631</v>
      </c>
      <c r="N1310" s="105">
        <v>1</v>
      </c>
    </row>
    <row r="1311" spans="7:14" x14ac:dyDescent="0.35">
      <c r="G1311" s="102" t="s">
        <v>714</v>
      </c>
      <c r="H1311" s="102" t="s">
        <v>715</v>
      </c>
      <c r="I1311" s="102" t="s">
        <v>576</v>
      </c>
      <c r="J1311" s="102" t="s">
        <v>679</v>
      </c>
      <c r="K1311" s="102" t="s">
        <v>680</v>
      </c>
      <c r="L1311" s="102" t="s">
        <v>630</v>
      </c>
      <c r="M1311" s="102" t="s">
        <v>631</v>
      </c>
      <c r="N1311" s="105">
        <v>1</v>
      </c>
    </row>
    <row r="1312" spans="7:14" x14ac:dyDescent="0.35">
      <c r="G1312" s="102" t="s">
        <v>714</v>
      </c>
      <c r="H1312" s="102" t="s">
        <v>715</v>
      </c>
      <c r="I1312" s="102" t="s">
        <v>578</v>
      </c>
      <c r="J1312" s="102" t="s">
        <v>679</v>
      </c>
      <c r="K1312" s="102" t="s">
        <v>680</v>
      </c>
      <c r="L1312" s="102" t="s">
        <v>630</v>
      </c>
      <c r="M1312" s="102" t="s">
        <v>631</v>
      </c>
      <c r="N1312" s="105">
        <v>1</v>
      </c>
    </row>
    <row r="1313" spans="7:14" x14ac:dyDescent="0.35">
      <c r="G1313" s="102" t="s">
        <v>714</v>
      </c>
      <c r="H1313" s="102" t="s">
        <v>715</v>
      </c>
      <c r="I1313" s="102" t="s">
        <v>580</v>
      </c>
      <c r="J1313" s="102" t="s">
        <v>679</v>
      </c>
      <c r="K1313" s="102" t="s">
        <v>680</v>
      </c>
      <c r="L1313" s="102" t="s">
        <v>630</v>
      </c>
      <c r="M1313" s="102" t="s">
        <v>631</v>
      </c>
      <c r="N1313" s="105">
        <v>1</v>
      </c>
    </row>
    <row r="1314" spans="7:14" x14ac:dyDescent="0.35">
      <c r="G1314" s="102" t="s">
        <v>714</v>
      </c>
      <c r="H1314" s="102" t="s">
        <v>715</v>
      </c>
      <c r="I1314" s="102" t="s">
        <v>582</v>
      </c>
      <c r="J1314" s="102" t="s">
        <v>679</v>
      </c>
      <c r="K1314" s="102" t="s">
        <v>680</v>
      </c>
      <c r="L1314" s="102" t="s">
        <v>630</v>
      </c>
      <c r="M1314" s="102" t="s">
        <v>631</v>
      </c>
      <c r="N1314" s="105">
        <v>1</v>
      </c>
    </row>
    <row r="1315" spans="7:14" x14ac:dyDescent="0.35">
      <c r="G1315" s="102" t="s">
        <v>719</v>
      </c>
      <c r="H1315" s="102" t="s">
        <v>720</v>
      </c>
      <c r="I1315" s="102" t="s">
        <v>392</v>
      </c>
      <c r="J1315" s="102" t="s">
        <v>267</v>
      </c>
      <c r="K1315" s="102" t="s">
        <v>721</v>
      </c>
      <c r="L1315" s="102" t="s">
        <v>395</v>
      </c>
      <c r="M1315" s="102" t="s">
        <v>396</v>
      </c>
      <c r="N1315" s="105">
        <v>1</v>
      </c>
    </row>
    <row r="1316" spans="7:14" x14ac:dyDescent="0.35">
      <c r="G1316" s="102" t="s">
        <v>719</v>
      </c>
      <c r="H1316" s="102" t="s">
        <v>720</v>
      </c>
      <c r="I1316" s="102" t="s">
        <v>398</v>
      </c>
      <c r="J1316" s="102" t="s">
        <v>267</v>
      </c>
      <c r="K1316" s="102" t="s">
        <v>721</v>
      </c>
      <c r="L1316" s="102" t="s">
        <v>395</v>
      </c>
      <c r="M1316" s="102" t="s">
        <v>396</v>
      </c>
      <c r="N1316" s="105">
        <v>1</v>
      </c>
    </row>
    <row r="1317" spans="7:14" x14ac:dyDescent="0.35">
      <c r="G1317" s="102" t="s">
        <v>719</v>
      </c>
      <c r="H1317" s="102" t="s">
        <v>720</v>
      </c>
      <c r="I1317" s="102" t="s">
        <v>400</v>
      </c>
      <c r="J1317" s="102" t="s">
        <v>267</v>
      </c>
      <c r="K1317" s="102" t="s">
        <v>721</v>
      </c>
      <c r="L1317" s="102" t="s">
        <v>395</v>
      </c>
      <c r="M1317" s="102" t="s">
        <v>396</v>
      </c>
      <c r="N1317" s="106">
        <v>0</v>
      </c>
    </row>
    <row r="1318" spans="7:14" x14ac:dyDescent="0.35">
      <c r="G1318" s="102" t="s">
        <v>719</v>
      </c>
      <c r="H1318" s="102" t="s">
        <v>720</v>
      </c>
      <c r="I1318" s="102" t="s">
        <v>402</v>
      </c>
      <c r="J1318" s="102" t="s">
        <v>267</v>
      </c>
      <c r="K1318" s="102" t="s">
        <v>721</v>
      </c>
      <c r="L1318" s="102" t="s">
        <v>395</v>
      </c>
      <c r="M1318" s="102" t="s">
        <v>396</v>
      </c>
      <c r="N1318" s="105">
        <v>1</v>
      </c>
    </row>
    <row r="1319" spans="7:14" x14ac:dyDescent="0.35">
      <c r="G1319" s="102" t="s">
        <v>719</v>
      </c>
      <c r="H1319" s="102" t="s">
        <v>720</v>
      </c>
      <c r="I1319" s="102" t="s">
        <v>403</v>
      </c>
      <c r="J1319" s="102" t="s">
        <v>267</v>
      </c>
      <c r="K1319" s="102" t="s">
        <v>721</v>
      </c>
      <c r="L1319" s="102" t="s">
        <v>395</v>
      </c>
      <c r="M1319" s="102" t="s">
        <v>396</v>
      </c>
      <c r="N1319" s="105">
        <v>1</v>
      </c>
    </row>
    <row r="1320" spans="7:14" x14ac:dyDescent="0.35">
      <c r="G1320" s="102" t="s">
        <v>719</v>
      </c>
      <c r="H1320" s="102" t="s">
        <v>720</v>
      </c>
      <c r="I1320" s="102" t="s">
        <v>405</v>
      </c>
      <c r="J1320" s="102" t="s">
        <v>267</v>
      </c>
      <c r="K1320" s="102" t="s">
        <v>721</v>
      </c>
      <c r="L1320" s="102" t="s">
        <v>395</v>
      </c>
      <c r="M1320" s="102" t="s">
        <v>396</v>
      </c>
      <c r="N1320" s="105">
        <v>1</v>
      </c>
    </row>
    <row r="1321" spans="7:14" x14ac:dyDescent="0.35">
      <c r="G1321" s="102" t="s">
        <v>719</v>
      </c>
      <c r="H1321" s="102" t="s">
        <v>720</v>
      </c>
      <c r="I1321" s="102" t="s">
        <v>407</v>
      </c>
      <c r="J1321" s="102" t="s">
        <v>267</v>
      </c>
      <c r="K1321" s="102" t="s">
        <v>721</v>
      </c>
      <c r="L1321" s="102" t="s">
        <v>395</v>
      </c>
      <c r="M1321" s="102" t="s">
        <v>396</v>
      </c>
      <c r="N1321" s="105">
        <v>1</v>
      </c>
    </row>
    <row r="1322" spans="7:14" x14ac:dyDescent="0.35">
      <c r="G1322" s="102" t="s">
        <v>719</v>
      </c>
      <c r="H1322" s="102" t="s">
        <v>720</v>
      </c>
      <c r="I1322" s="102" t="s">
        <v>409</v>
      </c>
      <c r="J1322" s="102" t="s">
        <v>267</v>
      </c>
      <c r="K1322" s="102" t="s">
        <v>721</v>
      </c>
      <c r="L1322" s="102" t="s">
        <v>395</v>
      </c>
      <c r="M1322" s="102" t="s">
        <v>396</v>
      </c>
      <c r="N1322" s="105">
        <v>1</v>
      </c>
    </row>
    <row r="1323" spans="7:14" x14ac:dyDescent="0.35">
      <c r="G1323" s="102" t="s">
        <v>719</v>
      </c>
      <c r="H1323" s="102" t="s">
        <v>720</v>
      </c>
      <c r="I1323" s="102" t="s">
        <v>411</v>
      </c>
      <c r="J1323" s="102" t="s">
        <v>267</v>
      </c>
      <c r="K1323" s="102" t="s">
        <v>721</v>
      </c>
      <c r="L1323" s="102" t="s">
        <v>395</v>
      </c>
      <c r="M1323" s="102" t="s">
        <v>396</v>
      </c>
      <c r="N1323" s="105">
        <v>1</v>
      </c>
    </row>
    <row r="1324" spans="7:14" x14ac:dyDescent="0.35">
      <c r="G1324" s="102" t="s">
        <v>719</v>
      </c>
      <c r="H1324" s="102" t="s">
        <v>720</v>
      </c>
      <c r="I1324" s="102" t="s">
        <v>413</v>
      </c>
      <c r="J1324" s="102" t="s">
        <v>267</v>
      </c>
      <c r="K1324" s="102" t="s">
        <v>721</v>
      </c>
      <c r="L1324" s="102" t="s">
        <v>395</v>
      </c>
      <c r="M1324" s="102" t="s">
        <v>396</v>
      </c>
      <c r="N1324" s="105">
        <v>1</v>
      </c>
    </row>
    <row r="1325" spans="7:14" x14ac:dyDescent="0.35">
      <c r="G1325" s="102" t="s">
        <v>719</v>
      </c>
      <c r="H1325" s="102" t="s">
        <v>720</v>
      </c>
      <c r="I1325" s="102" t="s">
        <v>415</v>
      </c>
      <c r="J1325" s="102" t="s">
        <v>267</v>
      </c>
      <c r="K1325" s="102" t="s">
        <v>721</v>
      </c>
      <c r="L1325" s="102" t="s">
        <v>395</v>
      </c>
      <c r="M1325" s="102" t="s">
        <v>396</v>
      </c>
      <c r="N1325" s="105">
        <v>1</v>
      </c>
    </row>
    <row r="1326" spans="7:14" x14ac:dyDescent="0.35">
      <c r="G1326" s="102" t="s">
        <v>719</v>
      </c>
      <c r="H1326" s="102" t="s">
        <v>720</v>
      </c>
      <c r="I1326" s="102" t="s">
        <v>416</v>
      </c>
      <c r="J1326" s="102" t="s">
        <v>267</v>
      </c>
      <c r="K1326" s="102" t="s">
        <v>721</v>
      </c>
      <c r="L1326" s="102" t="s">
        <v>395</v>
      </c>
      <c r="M1326" s="102" t="s">
        <v>396</v>
      </c>
      <c r="N1326" s="105">
        <v>1</v>
      </c>
    </row>
    <row r="1327" spans="7:14" x14ac:dyDescent="0.35">
      <c r="G1327" s="102" t="s">
        <v>719</v>
      </c>
      <c r="H1327" s="102" t="s">
        <v>720</v>
      </c>
      <c r="I1327" s="102" t="s">
        <v>418</v>
      </c>
      <c r="J1327" s="102" t="s">
        <v>267</v>
      </c>
      <c r="K1327" s="102" t="s">
        <v>721</v>
      </c>
      <c r="L1327" s="102" t="s">
        <v>395</v>
      </c>
      <c r="M1327" s="102" t="s">
        <v>396</v>
      </c>
      <c r="N1327" s="105">
        <v>1</v>
      </c>
    </row>
    <row r="1328" spans="7:14" x14ac:dyDescent="0.35">
      <c r="G1328" s="102" t="s">
        <v>719</v>
      </c>
      <c r="H1328" s="102" t="s">
        <v>720</v>
      </c>
      <c r="I1328" s="102" t="s">
        <v>420</v>
      </c>
      <c r="J1328" s="102" t="s">
        <v>267</v>
      </c>
      <c r="K1328" s="102" t="s">
        <v>721</v>
      </c>
      <c r="L1328" s="102" t="s">
        <v>395</v>
      </c>
      <c r="M1328" s="102" t="s">
        <v>396</v>
      </c>
      <c r="N1328" s="105">
        <v>1</v>
      </c>
    </row>
    <row r="1329" spans="7:14" x14ac:dyDescent="0.35">
      <c r="G1329" s="102" t="s">
        <v>719</v>
      </c>
      <c r="H1329" s="102" t="s">
        <v>720</v>
      </c>
      <c r="I1329" s="102" t="s">
        <v>422</v>
      </c>
      <c r="J1329" s="102" t="s">
        <v>267</v>
      </c>
      <c r="K1329" s="102" t="s">
        <v>721</v>
      </c>
      <c r="L1329" s="102" t="s">
        <v>395</v>
      </c>
      <c r="M1329" s="102" t="s">
        <v>396</v>
      </c>
      <c r="N1329" s="105">
        <v>1</v>
      </c>
    </row>
    <row r="1330" spans="7:14" x14ac:dyDescent="0.35">
      <c r="G1330" s="102" t="s">
        <v>719</v>
      </c>
      <c r="H1330" s="102" t="s">
        <v>720</v>
      </c>
      <c r="I1330" s="102" t="s">
        <v>424</v>
      </c>
      <c r="J1330" s="102" t="s">
        <v>267</v>
      </c>
      <c r="K1330" s="102" t="s">
        <v>721</v>
      </c>
      <c r="L1330" s="102" t="s">
        <v>395</v>
      </c>
      <c r="M1330" s="102" t="s">
        <v>396</v>
      </c>
      <c r="N1330" s="106">
        <v>0</v>
      </c>
    </row>
    <row r="1331" spans="7:14" x14ac:dyDescent="0.35">
      <c r="G1331" s="102" t="s">
        <v>719</v>
      </c>
      <c r="H1331" s="102" t="s">
        <v>720</v>
      </c>
      <c r="I1331" s="102" t="s">
        <v>426</v>
      </c>
      <c r="J1331" s="102" t="s">
        <v>267</v>
      </c>
      <c r="K1331" s="102" t="s">
        <v>721</v>
      </c>
      <c r="L1331" s="102" t="s">
        <v>395</v>
      </c>
      <c r="M1331" s="102" t="s">
        <v>396</v>
      </c>
      <c r="N1331" s="105">
        <v>1</v>
      </c>
    </row>
    <row r="1332" spans="7:14" x14ac:dyDescent="0.35">
      <c r="G1332" s="102" t="s">
        <v>719</v>
      </c>
      <c r="H1332" s="102" t="s">
        <v>720</v>
      </c>
      <c r="I1332" s="102" t="s">
        <v>428</v>
      </c>
      <c r="J1332" s="102" t="s">
        <v>267</v>
      </c>
      <c r="K1332" s="102" t="s">
        <v>721</v>
      </c>
      <c r="L1332" s="102" t="s">
        <v>395</v>
      </c>
      <c r="M1332" s="102" t="s">
        <v>396</v>
      </c>
      <c r="N1332" s="105">
        <v>1</v>
      </c>
    </row>
    <row r="1333" spans="7:14" x14ac:dyDescent="0.35">
      <c r="G1333" s="102" t="s">
        <v>719</v>
      </c>
      <c r="H1333" s="102" t="s">
        <v>720</v>
      </c>
      <c r="I1333" s="102" t="s">
        <v>430</v>
      </c>
      <c r="J1333" s="102" t="s">
        <v>267</v>
      </c>
      <c r="K1333" s="102" t="s">
        <v>721</v>
      </c>
      <c r="L1333" s="102" t="s">
        <v>395</v>
      </c>
      <c r="M1333" s="102" t="s">
        <v>396</v>
      </c>
      <c r="N1333" s="105">
        <v>1</v>
      </c>
    </row>
    <row r="1334" spans="7:14" x14ac:dyDescent="0.35">
      <c r="G1334" s="102" t="s">
        <v>719</v>
      </c>
      <c r="H1334" s="102" t="s">
        <v>720</v>
      </c>
      <c r="I1334" s="102" t="s">
        <v>432</v>
      </c>
      <c r="J1334" s="102" t="s">
        <v>267</v>
      </c>
      <c r="K1334" s="102" t="s">
        <v>721</v>
      </c>
      <c r="L1334" s="102" t="s">
        <v>395</v>
      </c>
      <c r="M1334" s="102" t="s">
        <v>396</v>
      </c>
      <c r="N1334" s="105">
        <v>1</v>
      </c>
    </row>
    <row r="1335" spans="7:14" x14ac:dyDescent="0.35">
      <c r="G1335" s="102" t="s">
        <v>719</v>
      </c>
      <c r="H1335" s="102" t="s">
        <v>720</v>
      </c>
      <c r="I1335" s="102" t="s">
        <v>434</v>
      </c>
      <c r="J1335" s="102" t="s">
        <v>267</v>
      </c>
      <c r="K1335" s="102" t="s">
        <v>721</v>
      </c>
      <c r="L1335" s="102" t="s">
        <v>395</v>
      </c>
      <c r="M1335" s="102" t="s">
        <v>396</v>
      </c>
      <c r="N1335" s="105">
        <v>1</v>
      </c>
    </row>
    <row r="1336" spans="7:14" x14ac:dyDescent="0.35">
      <c r="G1336" s="102" t="s">
        <v>719</v>
      </c>
      <c r="H1336" s="102" t="s">
        <v>720</v>
      </c>
      <c r="I1336" s="102" t="s">
        <v>436</v>
      </c>
      <c r="J1336" s="102" t="s">
        <v>267</v>
      </c>
      <c r="K1336" s="102" t="s">
        <v>721</v>
      </c>
      <c r="L1336" s="102" t="s">
        <v>395</v>
      </c>
      <c r="M1336" s="102" t="s">
        <v>396</v>
      </c>
      <c r="N1336" s="105">
        <v>1</v>
      </c>
    </row>
    <row r="1337" spans="7:14" x14ac:dyDescent="0.35">
      <c r="G1337" s="102" t="s">
        <v>719</v>
      </c>
      <c r="H1337" s="102" t="s">
        <v>720</v>
      </c>
      <c r="I1337" s="102" t="s">
        <v>438</v>
      </c>
      <c r="J1337" s="102" t="s">
        <v>267</v>
      </c>
      <c r="K1337" s="102" t="s">
        <v>721</v>
      </c>
      <c r="L1337" s="102" t="s">
        <v>395</v>
      </c>
      <c r="M1337" s="102" t="s">
        <v>396</v>
      </c>
      <c r="N1337" s="105">
        <v>1</v>
      </c>
    </row>
    <row r="1338" spans="7:14" x14ac:dyDescent="0.35">
      <c r="G1338" s="102" t="s">
        <v>719</v>
      </c>
      <c r="H1338" s="102" t="s">
        <v>720</v>
      </c>
      <c r="I1338" s="102" t="s">
        <v>440</v>
      </c>
      <c r="J1338" s="102" t="s">
        <v>267</v>
      </c>
      <c r="K1338" s="102" t="s">
        <v>721</v>
      </c>
      <c r="L1338" s="102" t="s">
        <v>395</v>
      </c>
      <c r="M1338" s="102" t="s">
        <v>396</v>
      </c>
      <c r="N1338" s="105">
        <v>1</v>
      </c>
    </row>
    <row r="1339" spans="7:14" x14ac:dyDescent="0.35">
      <c r="G1339" s="102" t="s">
        <v>719</v>
      </c>
      <c r="H1339" s="102" t="s">
        <v>720</v>
      </c>
      <c r="I1339" s="102" t="s">
        <v>442</v>
      </c>
      <c r="J1339" s="102" t="s">
        <v>267</v>
      </c>
      <c r="K1339" s="102" t="s">
        <v>721</v>
      </c>
      <c r="L1339" s="102" t="s">
        <v>395</v>
      </c>
      <c r="M1339" s="102" t="s">
        <v>396</v>
      </c>
      <c r="N1339" s="105">
        <v>1</v>
      </c>
    </row>
    <row r="1340" spans="7:14" x14ac:dyDescent="0.35">
      <c r="G1340" s="102" t="s">
        <v>719</v>
      </c>
      <c r="H1340" s="102" t="s">
        <v>720</v>
      </c>
      <c r="I1340" s="102" t="s">
        <v>443</v>
      </c>
      <c r="J1340" s="102" t="s">
        <v>267</v>
      </c>
      <c r="K1340" s="102" t="s">
        <v>721</v>
      </c>
      <c r="L1340" s="102" t="s">
        <v>395</v>
      </c>
      <c r="M1340" s="102" t="s">
        <v>396</v>
      </c>
      <c r="N1340" s="105">
        <v>1</v>
      </c>
    </row>
    <row r="1341" spans="7:14" x14ac:dyDescent="0.35">
      <c r="G1341" s="102" t="s">
        <v>719</v>
      </c>
      <c r="H1341" s="102" t="s">
        <v>720</v>
      </c>
      <c r="I1341" s="102" t="s">
        <v>445</v>
      </c>
      <c r="J1341" s="102" t="s">
        <v>267</v>
      </c>
      <c r="K1341" s="102" t="s">
        <v>721</v>
      </c>
      <c r="L1341" s="102" t="s">
        <v>395</v>
      </c>
      <c r="M1341" s="102" t="s">
        <v>396</v>
      </c>
      <c r="N1341" s="105">
        <v>1</v>
      </c>
    </row>
    <row r="1342" spans="7:14" x14ac:dyDescent="0.35">
      <c r="G1342" s="102" t="s">
        <v>719</v>
      </c>
      <c r="H1342" s="102" t="s">
        <v>720</v>
      </c>
      <c r="I1342" s="102" t="s">
        <v>447</v>
      </c>
      <c r="J1342" s="102" t="s">
        <v>267</v>
      </c>
      <c r="K1342" s="102" t="s">
        <v>721</v>
      </c>
      <c r="L1342" s="102" t="s">
        <v>395</v>
      </c>
      <c r="M1342" s="102" t="s">
        <v>396</v>
      </c>
      <c r="N1342" s="105">
        <v>1</v>
      </c>
    </row>
    <row r="1343" spans="7:14" x14ac:dyDescent="0.35">
      <c r="G1343" s="102" t="s">
        <v>719</v>
      </c>
      <c r="H1343" s="102" t="s">
        <v>720</v>
      </c>
      <c r="I1343" s="102" t="s">
        <v>449</v>
      </c>
      <c r="J1343" s="102" t="s">
        <v>267</v>
      </c>
      <c r="K1343" s="102" t="s">
        <v>721</v>
      </c>
      <c r="L1343" s="102" t="s">
        <v>395</v>
      </c>
      <c r="M1343" s="102" t="s">
        <v>396</v>
      </c>
      <c r="N1343" s="106">
        <v>0</v>
      </c>
    </row>
    <row r="1344" spans="7:14" x14ac:dyDescent="0.35">
      <c r="G1344" s="102" t="s">
        <v>719</v>
      </c>
      <c r="H1344" s="102" t="s">
        <v>720</v>
      </c>
      <c r="I1344" s="102" t="s">
        <v>453</v>
      </c>
      <c r="J1344" s="102" t="s">
        <v>267</v>
      </c>
      <c r="K1344" s="102" t="s">
        <v>721</v>
      </c>
      <c r="L1344" s="102" t="s">
        <v>395</v>
      </c>
      <c r="M1344" s="102" t="s">
        <v>396</v>
      </c>
      <c r="N1344" s="105">
        <v>1</v>
      </c>
    </row>
    <row r="1345" spans="7:14" x14ac:dyDescent="0.35">
      <c r="G1345" s="102" t="s">
        <v>719</v>
      </c>
      <c r="H1345" s="102" t="s">
        <v>720</v>
      </c>
      <c r="I1345" s="102" t="s">
        <v>489</v>
      </c>
      <c r="J1345" s="102" t="s">
        <v>267</v>
      </c>
      <c r="K1345" s="102" t="s">
        <v>721</v>
      </c>
      <c r="L1345" s="102" t="s">
        <v>395</v>
      </c>
      <c r="M1345" s="102" t="s">
        <v>396</v>
      </c>
      <c r="N1345" s="105">
        <v>1</v>
      </c>
    </row>
    <row r="1346" spans="7:14" x14ac:dyDescent="0.35">
      <c r="G1346" s="102" t="s">
        <v>719</v>
      </c>
      <c r="H1346" s="102" t="s">
        <v>720</v>
      </c>
      <c r="I1346" s="102" t="s">
        <v>491</v>
      </c>
      <c r="J1346" s="102" t="s">
        <v>267</v>
      </c>
      <c r="K1346" s="102" t="s">
        <v>721</v>
      </c>
      <c r="L1346" s="102" t="s">
        <v>395</v>
      </c>
      <c r="M1346" s="102" t="s">
        <v>396</v>
      </c>
      <c r="N1346" s="105">
        <v>1</v>
      </c>
    </row>
    <row r="1347" spans="7:14" x14ac:dyDescent="0.35">
      <c r="G1347" s="102" t="s">
        <v>719</v>
      </c>
      <c r="H1347" s="102" t="s">
        <v>720</v>
      </c>
      <c r="I1347" s="102" t="s">
        <v>493</v>
      </c>
      <c r="J1347" s="102" t="s">
        <v>267</v>
      </c>
      <c r="K1347" s="102" t="s">
        <v>721</v>
      </c>
      <c r="L1347" s="102" t="s">
        <v>395</v>
      </c>
      <c r="M1347" s="102" t="s">
        <v>396</v>
      </c>
      <c r="N1347" s="105">
        <v>1</v>
      </c>
    </row>
    <row r="1348" spans="7:14" x14ac:dyDescent="0.35">
      <c r="G1348" s="102" t="s">
        <v>719</v>
      </c>
      <c r="H1348" s="102" t="s">
        <v>720</v>
      </c>
      <c r="I1348" s="102" t="s">
        <v>495</v>
      </c>
      <c r="J1348" s="102" t="s">
        <v>267</v>
      </c>
      <c r="K1348" s="102" t="s">
        <v>721</v>
      </c>
      <c r="L1348" s="102" t="s">
        <v>395</v>
      </c>
      <c r="M1348" s="102" t="s">
        <v>396</v>
      </c>
      <c r="N1348" s="105">
        <v>1</v>
      </c>
    </row>
    <row r="1349" spans="7:14" x14ac:dyDescent="0.35">
      <c r="G1349" s="102" t="s">
        <v>719</v>
      </c>
      <c r="H1349" s="102" t="s">
        <v>720</v>
      </c>
      <c r="I1349" s="102" t="s">
        <v>497</v>
      </c>
      <c r="J1349" s="102" t="s">
        <v>267</v>
      </c>
      <c r="K1349" s="102" t="s">
        <v>721</v>
      </c>
      <c r="L1349" s="102" t="s">
        <v>395</v>
      </c>
      <c r="M1349" s="102" t="s">
        <v>396</v>
      </c>
      <c r="N1349" s="105">
        <v>1</v>
      </c>
    </row>
    <row r="1350" spans="7:14" x14ac:dyDescent="0.35">
      <c r="G1350" s="102" t="s">
        <v>719</v>
      </c>
      <c r="H1350" s="102" t="s">
        <v>720</v>
      </c>
      <c r="I1350" s="102" t="s">
        <v>499</v>
      </c>
      <c r="J1350" s="102" t="s">
        <v>267</v>
      </c>
      <c r="K1350" s="102" t="s">
        <v>721</v>
      </c>
      <c r="L1350" s="102" t="s">
        <v>395</v>
      </c>
      <c r="M1350" s="102" t="s">
        <v>396</v>
      </c>
      <c r="N1350" s="105">
        <v>1</v>
      </c>
    </row>
    <row r="1351" spans="7:14" x14ac:dyDescent="0.35">
      <c r="G1351" s="102" t="s">
        <v>719</v>
      </c>
      <c r="H1351" s="102" t="s">
        <v>720</v>
      </c>
      <c r="I1351" s="102" t="s">
        <v>501</v>
      </c>
      <c r="J1351" s="102" t="s">
        <v>267</v>
      </c>
      <c r="K1351" s="102" t="s">
        <v>721</v>
      </c>
      <c r="L1351" s="102" t="s">
        <v>395</v>
      </c>
      <c r="M1351" s="102" t="s">
        <v>396</v>
      </c>
      <c r="N1351" s="105">
        <v>1</v>
      </c>
    </row>
    <row r="1352" spans="7:14" x14ac:dyDescent="0.35">
      <c r="G1352" s="102" t="s">
        <v>719</v>
      </c>
      <c r="H1352" s="102" t="s">
        <v>720</v>
      </c>
      <c r="I1352" s="102" t="s">
        <v>503</v>
      </c>
      <c r="J1352" s="102" t="s">
        <v>267</v>
      </c>
      <c r="K1352" s="102" t="s">
        <v>721</v>
      </c>
      <c r="L1352" s="102" t="s">
        <v>395</v>
      </c>
      <c r="M1352" s="102" t="s">
        <v>396</v>
      </c>
      <c r="N1352" s="105">
        <v>1</v>
      </c>
    </row>
    <row r="1353" spans="7:14" x14ac:dyDescent="0.35">
      <c r="G1353" s="102" t="s">
        <v>719</v>
      </c>
      <c r="H1353" s="102" t="s">
        <v>720</v>
      </c>
      <c r="I1353" s="102" t="s">
        <v>505</v>
      </c>
      <c r="J1353" s="102" t="s">
        <v>267</v>
      </c>
      <c r="K1353" s="102" t="s">
        <v>721</v>
      </c>
      <c r="L1353" s="102" t="s">
        <v>395</v>
      </c>
      <c r="M1353" s="102" t="s">
        <v>396</v>
      </c>
      <c r="N1353" s="105">
        <v>1</v>
      </c>
    </row>
    <row r="1354" spans="7:14" x14ac:dyDescent="0.35">
      <c r="G1354" s="102" t="s">
        <v>719</v>
      </c>
      <c r="H1354" s="102" t="s">
        <v>720</v>
      </c>
      <c r="I1354" s="102" t="s">
        <v>507</v>
      </c>
      <c r="J1354" s="102" t="s">
        <v>267</v>
      </c>
      <c r="K1354" s="102" t="s">
        <v>721</v>
      </c>
      <c r="L1354" s="102" t="s">
        <v>395</v>
      </c>
      <c r="M1354" s="102" t="s">
        <v>396</v>
      </c>
      <c r="N1354" s="105">
        <v>1</v>
      </c>
    </row>
    <row r="1355" spans="7:14" x14ac:dyDescent="0.35">
      <c r="G1355" s="102" t="s">
        <v>719</v>
      </c>
      <c r="H1355" s="102" t="s">
        <v>720</v>
      </c>
      <c r="I1355" s="102" t="s">
        <v>509</v>
      </c>
      <c r="J1355" s="102" t="s">
        <v>267</v>
      </c>
      <c r="K1355" s="102" t="s">
        <v>721</v>
      </c>
      <c r="L1355" s="102" t="s">
        <v>395</v>
      </c>
      <c r="M1355" s="102" t="s">
        <v>396</v>
      </c>
      <c r="N1355" s="105">
        <v>1</v>
      </c>
    </row>
    <row r="1356" spans="7:14" x14ac:dyDescent="0.35">
      <c r="G1356" s="102" t="s">
        <v>719</v>
      </c>
      <c r="H1356" s="102" t="s">
        <v>720</v>
      </c>
      <c r="I1356" s="102" t="s">
        <v>511</v>
      </c>
      <c r="J1356" s="102" t="s">
        <v>267</v>
      </c>
      <c r="K1356" s="102" t="s">
        <v>721</v>
      </c>
      <c r="L1356" s="102" t="s">
        <v>395</v>
      </c>
      <c r="M1356" s="102" t="s">
        <v>396</v>
      </c>
      <c r="N1356" s="106">
        <v>0</v>
      </c>
    </row>
    <row r="1357" spans="7:14" x14ac:dyDescent="0.35">
      <c r="G1357" s="102" t="s">
        <v>719</v>
      </c>
      <c r="H1357" s="102" t="s">
        <v>720</v>
      </c>
      <c r="I1357" s="102" t="s">
        <v>513</v>
      </c>
      <c r="J1357" s="102" t="s">
        <v>267</v>
      </c>
      <c r="K1357" s="102" t="s">
        <v>721</v>
      </c>
      <c r="L1357" s="102" t="s">
        <v>395</v>
      </c>
      <c r="M1357" s="102" t="s">
        <v>396</v>
      </c>
      <c r="N1357" s="105">
        <v>1</v>
      </c>
    </row>
    <row r="1358" spans="7:14" x14ac:dyDescent="0.35">
      <c r="G1358" s="102" t="s">
        <v>719</v>
      </c>
      <c r="H1358" s="102" t="s">
        <v>720</v>
      </c>
      <c r="I1358" s="102" t="s">
        <v>515</v>
      </c>
      <c r="J1358" s="102" t="s">
        <v>267</v>
      </c>
      <c r="K1358" s="102" t="s">
        <v>721</v>
      </c>
      <c r="L1358" s="102" t="s">
        <v>395</v>
      </c>
      <c r="M1358" s="102" t="s">
        <v>396</v>
      </c>
      <c r="N1358" s="105">
        <v>1</v>
      </c>
    </row>
    <row r="1359" spans="7:14" x14ac:dyDescent="0.35">
      <c r="G1359" s="102" t="s">
        <v>719</v>
      </c>
      <c r="H1359" s="102" t="s">
        <v>720</v>
      </c>
      <c r="I1359" s="102" t="s">
        <v>517</v>
      </c>
      <c r="J1359" s="102" t="s">
        <v>267</v>
      </c>
      <c r="K1359" s="102" t="s">
        <v>721</v>
      </c>
      <c r="L1359" s="102" t="s">
        <v>395</v>
      </c>
      <c r="M1359" s="102" t="s">
        <v>396</v>
      </c>
      <c r="N1359" s="105">
        <v>1</v>
      </c>
    </row>
    <row r="1360" spans="7:14" x14ac:dyDescent="0.35">
      <c r="G1360" s="102" t="s">
        <v>719</v>
      </c>
      <c r="H1360" s="102" t="s">
        <v>720</v>
      </c>
      <c r="I1360" s="102" t="s">
        <v>519</v>
      </c>
      <c r="J1360" s="102" t="s">
        <v>267</v>
      </c>
      <c r="K1360" s="102" t="s">
        <v>721</v>
      </c>
      <c r="L1360" s="102" t="s">
        <v>395</v>
      </c>
      <c r="M1360" s="102" t="s">
        <v>396</v>
      </c>
      <c r="N1360" s="105">
        <v>1</v>
      </c>
    </row>
    <row r="1361" spans="7:14" x14ac:dyDescent="0.35">
      <c r="G1361" s="102" t="s">
        <v>719</v>
      </c>
      <c r="H1361" s="102" t="s">
        <v>720</v>
      </c>
      <c r="I1361" s="102" t="s">
        <v>521</v>
      </c>
      <c r="J1361" s="102" t="s">
        <v>267</v>
      </c>
      <c r="K1361" s="102" t="s">
        <v>721</v>
      </c>
      <c r="L1361" s="102" t="s">
        <v>395</v>
      </c>
      <c r="M1361" s="102" t="s">
        <v>396</v>
      </c>
      <c r="N1361" s="105">
        <v>1</v>
      </c>
    </row>
    <row r="1362" spans="7:14" x14ac:dyDescent="0.35">
      <c r="G1362" s="102" t="s">
        <v>719</v>
      </c>
      <c r="H1362" s="102" t="s">
        <v>720</v>
      </c>
      <c r="I1362" s="102" t="s">
        <v>523</v>
      </c>
      <c r="J1362" s="102" t="s">
        <v>267</v>
      </c>
      <c r="K1362" s="102" t="s">
        <v>721</v>
      </c>
      <c r="L1362" s="102" t="s">
        <v>395</v>
      </c>
      <c r="M1362" s="102" t="s">
        <v>396</v>
      </c>
      <c r="N1362" s="105">
        <v>1</v>
      </c>
    </row>
    <row r="1363" spans="7:14" x14ac:dyDescent="0.35">
      <c r="G1363" s="102" t="s">
        <v>719</v>
      </c>
      <c r="H1363" s="102" t="s">
        <v>720</v>
      </c>
      <c r="I1363" s="102" t="s">
        <v>525</v>
      </c>
      <c r="J1363" s="102" t="s">
        <v>267</v>
      </c>
      <c r="K1363" s="102" t="s">
        <v>721</v>
      </c>
      <c r="L1363" s="102" t="s">
        <v>395</v>
      </c>
      <c r="M1363" s="102" t="s">
        <v>396</v>
      </c>
      <c r="N1363" s="105">
        <v>1</v>
      </c>
    </row>
    <row r="1364" spans="7:14" x14ac:dyDescent="0.35">
      <c r="G1364" s="102" t="s">
        <v>719</v>
      </c>
      <c r="H1364" s="102" t="s">
        <v>720</v>
      </c>
      <c r="I1364" s="102" t="s">
        <v>527</v>
      </c>
      <c r="J1364" s="102" t="s">
        <v>267</v>
      </c>
      <c r="K1364" s="102" t="s">
        <v>721</v>
      </c>
      <c r="L1364" s="102" t="s">
        <v>395</v>
      </c>
      <c r="M1364" s="102" t="s">
        <v>396</v>
      </c>
      <c r="N1364" s="105">
        <v>1</v>
      </c>
    </row>
    <row r="1365" spans="7:14" x14ac:dyDescent="0.35">
      <c r="G1365" s="102" t="s">
        <v>719</v>
      </c>
      <c r="H1365" s="102" t="s">
        <v>720</v>
      </c>
      <c r="I1365" s="102" t="s">
        <v>529</v>
      </c>
      <c r="J1365" s="102" t="s">
        <v>267</v>
      </c>
      <c r="K1365" s="102" t="s">
        <v>721</v>
      </c>
      <c r="L1365" s="102" t="s">
        <v>395</v>
      </c>
      <c r="M1365" s="102" t="s">
        <v>396</v>
      </c>
      <c r="N1365" s="105">
        <v>1</v>
      </c>
    </row>
    <row r="1366" spans="7:14" x14ac:dyDescent="0.35">
      <c r="G1366" s="102" t="s">
        <v>719</v>
      </c>
      <c r="H1366" s="102" t="s">
        <v>720</v>
      </c>
      <c r="I1366" s="102" t="s">
        <v>531</v>
      </c>
      <c r="J1366" s="102" t="s">
        <v>267</v>
      </c>
      <c r="K1366" s="102" t="s">
        <v>721</v>
      </c>
      <c r="L1366" s="102" t="s">
        <v>395</v>
      </c>
      <c r="M1366" s="102" t="s">
        <v>396</v>
      </c>
      <c r="N1366" s="105">
        <v>1</v>
      </c>
    </row>
    <row r="1367" spans="7:14" x14ac:dyDescent="0.35">
      <c r="G1367" s="102" t="s">
        <v>719</v>
      </c>
      <c r="H1367" s="102" t="s">
        <v>720</v>
      </c>
      <c r="I1367" s="102" t="s">
        <v>533</v>
      </c>
      <c r="J1367" s="102" t="s">
        <v>267</v>
      </c>
      <c r="K1367" s="102" t="s">
        <v>721</v>
      </c>
      <c r="L1367" s="102" t="s">
        <v>395</v>
      </c>
      <c r="M1367" s="102" t="s">
        <v>396</v>
      </c>
      <c r="N1367" s="105">
        <v>1</v>
      </c>
    </row>
    <row r="1368" spans="7:14" x14ac:dyDescent="0.35">
      <c r="G1368" s="102" t="s">
        <v>719</v>
      </c>
      <c r="H1368" s="102" t="s">
        <v>720</v>
      </c>
      <c r="I1368" s="102" t="s">
        <v>535</v>
      </c>
      <c r="J1368" s="102" t="s">
        <v>267</v>
      </c>
      <c r="K1368" s="102" t="s">
        <v>721</v>
      </c>
      <c r="L1368" s="102" t="s">
        <v>395</v>
      </c>
      <c r="M1368" s="102" t="s">
        <v>396</v>
      </c>
      <c r="N1368" s="105">
        <v>1</v>
      </c>
    </row>
    <row r="1369" spans="7:14" x14ac:dyDescent="0.35">
      <c r="G1369" s="102" t="s">
        <v>719</v>
      </c>
      <c r="H1369" s="102" t="s">
        <v>720</v>
      </c>
      <c r="I1369" s="102" t="s">
        <v>635</v>
      </c>
      <c r="J1369" s="102" t="s">
        <v>267</v>
      </c>
      <c r="K1369" s="102" t="s">
        <v>721</v>
      </c>
      <c r="L1369" s="102" t="s">
        <v>395</v>
      </c>
      <c r="M1369" s="102" t="s">
        <v>396</v>
      </c>
      <c r="N1369" s="106">
        <v>0</v>
      </c>
    </row>
    <row r="1370" spans="7:14" x14ac:dyDescent="0.35">
      <c r="G1370" s="102" t="s">
        <v>719</v>
      </c>
      <c r="H1370" s="102" t="s">
        <v>720</v>
      </c>
      <c r="I1370" s="102" t="s">
        <v>537</v>
      </c>
      <c r="J1370" s="102" t="s">
        <v>267</v>
      </c>
      <c r="K1370" s="102" t="s">
        <v>721</v>
      </c>
      <c r="L1370" s="102" t="s">
        <v>395</v>
      </c>
      <c r="M1370" s="102" t="s">
        <v>396</v>
      </c>
      <c r="N1370" s="105">
        <v>1</v>
      </c>
    </row>
    <row r="1371" spans="7:14" x14ac:dyDescent="0.35">
      <c r="G1371" s="102" t="s">
        <v>719</v>
      </c>
      <c r="H1371" s="102" t="s">
        <v>720</v>
      </c>
      <c r="I1371" s="102" t="s">
        <v>539</v>
      </c>
      <c r="J1371" s="102" t="s">
        <v>267</v>
      </c>
      <c r="K1371" s="102" t="s">
        <v>721</v>
      </c>
      <c r="L1371" s="102" t="s">
        <v>395</v>
      </c>
      <c r="M1371" s="102" t="s">
        <v>396</v>
      </c>
      <c r="N1371" s="105">
        <v>1</v>
      </c>
    </row>
    <row r="1372" spans="7:14" x14ac:dyDescent="0.35">
      <c r="G1372" s="102" t="s">
        <v>719</v>
      </c>
      <c r="H1372" s="102" t="s">
        <v>720</v>
      </c>
      <c r="I1372" s="102" t="s">
        <v>541</v>
      </c>
      <c r="J1372" s="102" t="s">
        <v>267</v>
      </c>
      <c r="K1372" s="102" t="s">
        <v>721</v>
      </c>
      <c r="L1372" s="102" t="s">
        <v>395</v>
      </c>
      <c r="M1372" s="102" t="s">
        <v>396</v>
      </c>
      <c r="N1372" s="105">
        <v>1</v>
      </c>
    </row>
    <row r="1373" spans="7:14" x14ac:dyDescent="0.35">
      <c r="G1373" s="102" t="s">
        <v>719</v>
      </c>
      <c r="H1373" s="102" t="s">
        <v>720</v>
      </c>
      <c r="I1373" s="102" t="s">
        <v>543</v>
      </c>
      <c r="J1373" s="102" t="s">
        <v>267</v>
      </c>
      <c r="K1373" s="102" t="s">
        <v>721</v>
      </c>
      <c r="L1373" s="102" t="s">
        <v>395</v>
      </c>
      <c r="M1373" s="102" t="s">
        <v>396</v>
      </c>
      <c r="N1373" s="105">
        <v>1</v>
      </c>
    </row>
    <row r="1374" spans="7:14" x14ac:dyDescent="0.35">
      <c r="G1374" s="102" t="s">
        <v>719</v>
      </c>
      <c r="H1374" s="102" t="s">
        <v>720</v>
      </c>
      <c r="I1374" s="102" t="s">
        <v>545</v>
      </c>
      <c r="J1374" s="102" t="s">
        <v>267</v>
      </c>
      <c r="K1374" s="102" t="s">
        <v>721</v>
      </c>
      <c r="L1374" s="102" t="s">
        <v>395</v>
      </c>
      <c r="M1374" s="102" t="s">
        <v>396</v>
      </c>
      <c r="N1374" s="105">
        <v>1</v>
      </c>
    </row>
    <row r="1375" spans="7:14" x14ac:dyDescent="0.35">
      <c r="G1375" s="102" t="s">
        <v>719</v>
      </c>
      <c r="H1375" s="102" t="s">
        <v>720</v>
      </c>
      <c r="I1375" s="102" t="s">
        <v>547</v>
      </c>
      <c r="J1375" s="102" t="s">
        <v>267</v>
      </c>
      <c r="K1375" s="102" t="s">
        <v>721</v>
      </c>
      <c r="L1375" s="102" t="s">
        <v>395</v>
      </c>
      <c r="M1375" s="102" t="s">
        <v>396</v>
      </c>
      <c r="N1375" s="105">
        <v>1</v>
      </c>
    </row>
    <row r="1376" spans="7:14" x14ac:dyDescent="0.35">
      <c r="G1376" s="102" t="s">
        <v>719</v>
      </c>
      <c r="H1376" s="102" t="s">
        <v>720</v>
      </c>
      <c r="I1376" s="102" t="s">
        <v>549</v>
      </c>
      <c r="J1376" s="102" t="s">
        <v>267</v>
      </c>
      <c r="K1376" s="102" t="s">
        <v>721</v>
      </c>
      <c r="L1376" s="102" t="s">
        <v>395</v>
      </c>
      <c r="M1376" s="102" t="s">
        <v>396</v>
      </c>
      <c r="N1376" s="105">
        <v>1</v>
      </c>
    </row>
    <row r="1377" spans="7:14" x14ac:dyDescent="0.35">
      <c r="G1377" s="102" t="s">
        <v>719</v>
      </c>
      <c r="H1377" s="102" t="s">
        <v>720</v>
      </c>
      <c r="I1377" s="102" t="s">
        <v>551</v>
      </c>
      <c r="J1377" s="102" t="s">
        <v>267</v>
      </c>
      <c r="K1377" s="102" t="s">
        <v>721</v>
      </c>
      <c r="L1377" s="102" t="s">
        <v>395</v>
      </c>
      <c r="M1377" s="102" t="s">
        <v>396</v>
      </c>
      <c r="N1377" s="105">
        <v>1</v>
      </c>
    </row>
    <row r="1378" spans="7:14" x14ac:dyDescent="0.35">
      <c r="G1378" s="102" t="s">
        <v>719</v>
      </c>
      <c r="H1378" s="102" t="s">
        <v>720</v>
      </c>
      <c r="I1378" s="102" t="s">
        <v>553</v>
      </c>
      <c r="J1378" s="102" t="s">
        <v>267</v>
      </c>
      <c r="K1378" s="102" t="s">
        <v>721</v>
      </c>
      <c r="L1378" s="102" t="s">
        <v>395</v>
      </c>
      <c r="M1378" s="102" t="s">
        <v>396</v>
      </c>
      <c r="N1378" s="105">
        <v>1</v>
      </c>
    </row>
    <row r="1379" spans="7:14" x14ac:dyDescent="0.35">
      <c r="G1379" s="102" t="s">
        <v>719</v>
      </c>
      <c r="H1379" s="102" t="s">
        <v>720</v>
      </c>
      <c r="I1379" s="102" t="s">
        <v>555</v>
      </c>
      <c r="J1379" s="102" t="s">
        <v>267</v>
      </c>
      <c r="K1379" s="102" t="s">
        <v>721</v>
      </c>
      <c r="L1379" s="102" t="s">
        <v>395</v>
      </c>
      <c r="M1379" s="102" t="s">
        <v>396</v>
      </c>
      <c r="N1379" s="105">
        <v>1</v>
      </c>
    </row>
    <row r="1380" spans="7:14" x14ac:dyDescent="0.35">
      <c r="G1380" s="102" t="s">
        <v>719</v>
      </c>
      <c r="H1380" s="102" t="s">
        <v>720</v>
      </c>
      <c r="I1380" s="102" t="s">
        <v>557</v>
      </c>
      <c r="J1380" s="102" t="s">
        <v>267</v>
      </c>
      <c r="K1380" s="102" t="s">
        <v>721</v>
      </c>
      <c r="L1380" s="102" t="s">
        <v>395</v>
      </c>
      <c r="M1380" s="102" t="s">
        <v>396</v>
      </c>
      <c r="N1380" s="105">
        <v>1</v>
      </c>
    </row>
    <row r="1381" spans="7:14" x14ac:dyDescent="0.35">
      <c r="G1381" s="102" t="s">
        <v>719</v>
      </c>
      <c r="H1381" s="102" t="s">
        <v>720</v>
      </c>
      <c r="I1381" s="102" t="s">
        <v>559</v>
      </c>
      <c r="J1381" s="102" t="s">
        <v>267</v>
      </c>
      <c r="K1381" s="102" t="s">
        <v>721</v>
      </c>
      <c r="L1381" s="102" t="s">
        <v>395</v>
      </c>
      <c r="M1381" s="102" t="s">
        <v>396</v>
      </c>
      <c r="N1381" s="106">
        <v>0</v>
      </c>
    </row>
    <row r="1382" spans="7:14" x14ac:dyDescent="0.35">
      <c r="G1382" s="102" t="s">
        <v>719</v>
      </c>
      <c r="H1382" s="102" t="s">
        <v>720</v>
      </c>
      <c r="I1382" s="102" t="s">
        <v>561</v>
      </c>
      <c r="J1382" s="102" t="s">
        <v>267</v>
      </c>
      <c r="K1382" s="102" t="s">
        <v>721</v>
      </c>
      <c r="L1382" s="102" t="s">
        <v>395</v>
      </c>
      <c r="M1382" s="102" t="s">
        <v>396</v>
      </c>
      <c r="N1382" s="105">
        <v>1</v>
      </c>
    </row>
    <row r="1383" spans="7:14" x14ac:dyDescent="0.35">
      <c r="G1383" s="102" t="s">
        <v>719</v>
      </c>
      <c r="H1383" s="102" t="s">
        <v>720</v>
      </c>
      <c r="I1383" s="102" t="s">
        <v>562</v>
      </c>
      <c r="J1383" s="102" t="s">
        <v>267</v>
      </c>
      <c r="K1383" s="102" t="s">
        <v>721</v>
      </c>
      <c r="L1383" s="102" t="s">
        <v>395</v>
      </c>
      <c r="M1383" s="102" t="s">
        <v>396</v>
      </c>
      <c r="N1383" s="105">
        <v>1</v>
      </c>
    </row>
    <row r="1384" spans="7:14" x14ac:dyDescent="0.35">
      <c r="G1384" s="102" t="s">
        <v>719</v>
      </c>
      <c r="H1384" s="102" t="s">
        <v>720</v>
      </c>
      <c r="I1384" s="102" t="s">
        <v>564</v>
      </c>
      <c r="J1384" s="102" t="s">
        <v>267</v>
      </c>
      <c r="K1384" s="102" t="s">
        <v>721</v>
      </c>
      <c r="L1384" s="102" t="s">
        <v>395</v>
      </c>
      <c r="M1384" s="102" t="s">
        <v>396</v>
      </c>
      <c r="N1384" s="105">
        <v>1</v>
      </c>
    </row>
    <row r="1385" spans="7:14" x14ac:dyDescent="0.35">
      <c r="G1385" s="102" t="s">
        <v>719</v>
      </c>
      <c r="H1385" s="102" t="s">
        <v>720</v>
      </c>
      <c r="I1385" s="102" t="s">
        <v>566</v>
      </c>
      <c r="J1385" s="102" t="s">
        <v>267</v>
      </c>
      <c r="K1385" s="102" t="s">
        <v>721</v>
      </c>
      <c r="L1385" s="102" t="s">
        <v>395</v>
      </c>
      <c r="M1385" s="102" t="s">
        <v>396</v>
      </c>
      <c r="N1385" s="105">
        <v>1</v>
      </c>
    </row>
    <row r="1386" spans="7:14" x14ac:dyDescent="0.35">
      <c r="G1386" s="102" t="s">
        <v>719</v>
      </c>
      <c r="H1386" s="102" t="s">
        <v>720</v>
      </c>
      <c r="I1386" s="102" t="s">
        <v>568</v>
      </c>
      <c r="J1386" s="102" t="s">
        <v>267</v>
      </c>
      <c r="K1386" s="102" t="s">
        <v>721</v>
      </c>
      <c r="L1386" s="102" t="s">
        <v>395</v>
      </c>
      <c r="M1386" s="102" t="s">
        <v>396</v>
      </c>
      <c r="N1386" s="105">
        <v>1</v>
      </c>
    </row>
    <row r="1387" spans="7:14" x14ac:dyDescent="0.35">
      <c r="G1387" s="102" t="s">
        <v>719</v>
      </c>
      <c r="H1387" s="102" t="s">
        <v>720</v>
      </c>
      <c r="I1387" s="102" t="s">
        <v>570</v>
      </c>
      <c r="J1387" s="102" t="s">
        <v>267</v>
      </c>
      <c r="K1387" s="102" t="s">
        <v>721</v>
      </c>
      <c r="L1387" s="102" t="s">
        <v>395</v>
      </c>
      <c r="M1387" s="102" t="s">
        <v>396</v>
      </c>
      <c r="N1387" s="105">
        <v>1</v>
      </c>
    </row>
    <row r="1388" spans="7:14" x14ac:dyDescent="0.35">
      <c r="G1388" s="102" t="s">
        <v>719</v>
      </c>
      <c r="H1388" s="102" t="s">
        <v>720</v>
      </c>
      <c r="I1388" s="102" t="s">
        <v>572</v>
      </c>
      <c r="J1388" s="102" t="s">
        <v>267</v>
      </c>
      <c r="K1388" s="102" t="s">
        <v>721</v>
      </c>
      <c r="L1388" s="102" t="s">
        <v>395</v>
      </c>
      <c r="M1388" s="102" t="s">
        <v>396</v>
      </c>
      <c r="N1388" s="105">
        <v>1</v>
      </c>
    </row>
    <row r="1389" spans="7:14" x14ac:dyDescent="0.35">
      <c r="G1389" s="102" t="s">
        <v>719</v>
      </c>
      <c r="H1389" s="102" t="s">
        <v>720</v>
      </c>
      <c r="I1389" s="102" t="s">
        <v>574</v>
      </c>
      <c r="J1389" s="102" t="s">
        <v>267</v>
      </c>
      <c r="K1389" s="102" t="s">
        <v>721</v>
      </c>
      <c r="L1389" s="102" t="s">
        <v>395</v>
      </c>
      <c r="M1389" s="102" t="s">
        <v>396</v>
      </c>
      <c r="N1389" s="105">
        <v>1</v>
      </c>
    </row>
    <row r="1390" spans="7:14" x14ac:dyDescent="0.35">
      <c r="G1390" s="102" t="s">
        <v>719</v>
      </c>
      <c r="H1390" s="102" t="s">
        <v>720</v>
      </c>
      <c r="I1390" s="102" t="s">
        <v>576</v>
      </c>
      <c r="J1390" s="102" t="s">
        <v>267</v>
      </c>
      <c r="K1390" s="102" t="s">
        <v>721</v>
      </c>
      <c r="L1390" s="102" t="s">
        <v>395</v>
      </c>
      <c r="M1390" s="102" t="s">
        <v>396</v>
      </c>
      <c r="N1390" s="105">
        <v>1</v>
      </c>
    </row>
    <row r="1391" spans="7:14" x14ac:dyDescent="0.35">
      <c r="G1391" s="102" t="s">
        <v>719</v>
      </c>
      <c r="H1391" s="102" t="s">
        <v>720</v>
      </c>
      <c r="I1391" s="102" t="s">
        <v>578</v>
      </c>
      <c r="J1391" s="102" t="s">
        <v>267</v>
      </c>
      <c r="K1391" s="102" t="s">
        <v>721</v>
      </c>
      <c r="L1391" s="102" t="s">
        <v>395</v>
      </c>
      <c r="M1391" s="102" t="s">
        <v>396</v>
      </c>
      <c r="N1391" s="105">
        <v>1</v>
      </c>
    </row>
    <row r="1392" spans="7:14" x14ac:dyDescent="0.35">
      <c r="G1392" s="102" t="s">
        <v>719</v>
      </c>
      <c r="H1392" s="102" t="s">
        <v>720</v>
      </c>
      <c r="I1392" s="102" t="s">
        <v>580</v>
      </c>
      <c r="J1392" s="102" t="s">
        <v>267</v>
      </c>
      <c r="K1392" s="102" t="s">
        <v>721</v>
      </c>
      <c r="L1392" s="102" t="s">
        <v>395</v>
      </c>
      <c r="M1392" s="102" t="s">
        <v>396</v>
      </c>
      <c r="N1392" s="105">
        <v>1</v>
      </c>
    </row>
    <row r="1393" spans="7:14" x14ac:dyDescent="0.35">
      <c r="G1393" s="102" t="s">
        <v>719</v>
      </c>
      <c r="H1393" s="102" t="s">
        <v>720</v>
      </c>
      <c r="I1393" s="102" t="s">
        <v>582</v>
      </c>
      <c r="J1393" s="102" t="s">
        <v>267</v>
      </c>
      <c r="K1393" s="102" t="s">
        <v>721</v>
      </c>
      <c r="L1393" s="102" t="s">
        <v>395</v>
      </c>
      <c r="M1393" s="102" t="s">
        <v>396</v>
      </c>
      <c r="N1393" s="105">
        <v>1</v>
      </c>
    </row>
    <row r="1394" spans="7:14" x14ac:dyDescent="0.35">
      <c r="G1394" s="102" t="s">
        <v>719</v>
      </c>
      <c r="H1394" s="102" t="s">
        <v>720</v>
      </c>
      <c r="I1394" s="102" t="s">
        <v>657</v>
      </c>
      <c r="J1394" s="102" t="s">
        <v>267</v>
      </c>
      <c r="K1394" s="102" t="s">
        <v>721</v>
      </c>
      <c r="L1394" s="102" t="s">
        <v>395</v>
      </c>
      <c r="M1394" s="102" t="s">
        <v>396</v>
      </c>
      <c r="N1394" s="106">
        <v>0</v>
      </c>
    </row>
    <row r="1395" spans="7:14" x14ac:dyDescent="0.35">
      <c r="G1395" s="102" t="s">
        <v>719</v>
      </c>
      <c r="H1395" s="102" t="s">
        <v>720</v>
      </c>
      <c r="I1395" s="102" t="s">
        <v>584</v>
      </c>
      <c r="J1395" s="102" t="s">
        <v>267</v>
      </c>
      <c r="K1395" s="102" t="s">
        <v>721</v>
      </c>
      <c r="L1395" s="102" t="s">
        <v>395</v>
      </c>
      <c r="M1395" s="102" t="s">
        <v>396</v>
      </c>
      <c r="N1395" s="105">
        <v>1</v>
      </c>
    </row>
    <row r="1396" spans="7:14" x14ac:dyDescent="0.35">
      <c r="G1396" s="102" t="s">
        <v>719</v>
      </c>
      <c r="H1396" s="102" t="s">
        <v>720</v>
      </c>
      <c r="I1396" s="102" t="s">
        <v>673</v>
      </c>
      <c r="J1396" s="102" t="s">
        <v>267</v>
      </c>
      <c r="K1396" s="102" t="s">
        <v>721</v>
      </c>
      <c r="L1396" s="102" t="s">
        <v>395</v>
      </c>
      <c r="M1396" s="102" t="s">
        <v>396</v>
      </c>
      <c r="N1396" s="106">
        <v>0</v>
      </c>
    </row>
    <row r="1397" spans="7:14" x14ac:dyDescent="0.35">
      <c r="G1397" s="102" t="s">
        <v>719</v>
      </c>
      <c r="H1397" s="102" t="s">
        <v>720</v>
      </c>
      <c r="I1397" s="102" t="s">
        <v>586</v>
      </c>
      <c r="J1397" s="102" t="s">
        <v>267</v>
      </c>
      <c r="K1397" s="102" t="s">
        <v>721</v>
      </c>
      <c r="L1397" s="102" t="s">
        <v>395</v>
      </c>
      <c r="M1397" s="102" t="s">
        <v>396</v>
      </c>
      <c r="N1397" s="105">
        <v>1</v>
      </c>
    </row>
    <row r="1398" spans="7:14" x14ac:dyDescent="0.35">
      <c r="G1398" s="102" t="s">
        <v>719</v>
      </c>
      <c r="H1398" s="102" t="s">
        <v>720</v>
      </c>
      <c r="I1398" s="102" t="s">
        <v>588</v>
      </c>
      <c r="J1398" s="102" t="s">
        <v>267</v>
      </c>
      <c r="K1398" s="102" t="s">
        <v>721</v>
      </c>
      <c r="L1398" s="102" t="s">
        <v>395</v>
      </c>
      <c r="M1398" s="102" t="s">
        <v>396</v>
      </c>
      <c r="N1398" s="105">
        <v>1</v>
      </c>
    </row>
    <row r="1399" spans="7:14" x14ac:dyDescent="0.35">
      <c r="G1399" s="102" t="s">
        <v>719</v>
      </c>
      <c r="H1399" s="102" t="s">
        <v>720</v>
      </c>
      <c r="I1399" s="102" t="s">
        <v>590</v>
      </c>
      <c r="J1399" s="102" t="s">
        <v>267</v>
      </c>
      <c r="K1399" s="102" t="s">
        <v>721</v>
      </c>
      <c r="L1399" s="102" t="s">
        <v>395</v>
      </c>
      <c r="M1399" s="102" t="s">
        <v>396</v>
      </c>
      <c r="N1399" s="105">
        <v>1</v>
      </c>
    </row>
    <row r="1400" spans="7:14" x14ac:dyDescent="0.35">
      <c r="G1400" s="102" t="s">
        <v>719</v>
      </c>
      <c r="H1400" s="102" t="s">
        <v>720</v>
      </c>
      <c r="I1400" s="102" t="s">
        <v>592</v>
      </c>
      <c r="J1400" s="102" t="s">
        <v>267</v>
      </c>
      <c r="K1400" s="102" t="s">
        <v>721</v>
      </c>
      <c r="L1400" s="102" t="s">
        <v>395</v>
      </c>
      <c r="M1400" s="102" t="s">
        <v>396</v>
      </c>
      <c r="N1400" s="105">
        <v>1</v>
      </c>
    </row>
    <row r="1401" spans="7:14" x14ac:dyDescent="0.35">
      <c r="G1401" s="102" t="s">
        <v>719</v>
      </c>
      <c r="H1401" s="102" t="s">
        <v>720</v>
      </c>
      <c r="I1401" s="102" t="s">
        <v>594</v>
      </c>
      <c r="J1401" s="102" t="s">
        <v>267</v>
      </c>
      <c r="K1401" s="102" t="s">
        <v>721</v>
      </c>
      <c r="L1401" s="102" t="s">
        <v>395</v>
      </c>
      <c r="M1401" s="102" t="s">
        <v>396</v>
      </c>
      <c r="N1401" s="105">
        <v>1</v>
      </c>
    </row>
    <row r="1402" spans="7:14" x14ac:dyDescent="0.35">
      <c r="G1402" s="102" t="s">
        <v>719</v>
      </c>
      <c r="H1402" s="102" t="s">
        <v>720</v>
      </c>
      <c r="I1402" s="102" t="s">
        <v>722</v>
      </c>
      <c r="J1402" s="102" t="s">
        <v>267</v>
      </c>
      <c r="K1402" s="102" t="s">
        <v>721</v>
      </c>
      <c r="L1402" s="102" t="s">
        <v>395</v>
      </c>
      <c r="M1402" s="102" t="s">
        <v>396</v>
      </c>
      <c r="N1402" s="106">
        <v>0</v>
      </c>
    </row>
    <row r="1403" spans="7:14" x14ac:dyDescent="0.35">
      <c r="G1403" s="102" t="s">
        <v>719</v>
      </c>
      <c r="H1403" s="102" t="s">
        <v>720</v>
      </c>
      <c r="I1403" s="102" t="s">
        <v>596</v>
      </c>
      <c r="J1403" s="102" t="s">
        <v>267</v>
      </c>
      <c r="K1403" s="102" t="s">
        <v>721</v>
      </c>
      <c r="L1403" s="102" t="s">
        <v>395</v>
      </c>
      <c r="M1403" s="102" t="s">
        <v>396</v>
      </c>
      <c r="N1403" s="105">
        <v>1</v>
      </c>
    </row>
    <row r="1404" spans="7:14" x14ac:dyDescent="0.35">
      <c r="G1404" s="102" t="s">
        <v>719</v>
      </c>
      <c r="H1404" s="102" t="s">
        <v>720</v>
      </c>
      <c r="I1404" s="102" t="s">
        <v>598</v>
      </c>
      <c r="J1404" s="102" t="s">
        <v>267</v>
      </c>
      <c r="K1404" s="102" t="s">
        <v>721</v>
      </c>
      <c r="L1404" s="102" t="s">
        <v>395</v>
      </c>
      <c r="M1404" s="102" t="s">
        <v>396</v>
      </c>
      <c r="N1404" s="105">
        <v>1</v>
      </c>
    </row>
    <row r="1405" spans="7:14" x14ac:dyDescent="0.35">
      <c r="G1405" s="102" t="s">
        <v>719</v>
      </c>
      <c r="H1405" s="102" t="s">
        <v>720</v>
      </c>
      <c r="I1405" s="102" t="s">
        <v>600</v>
      </c>
      <c r="J1405" s="102" t="s">
        <v>683</v>
      </c>
      <c r="K1405" s="102" t="s">
        <v>684</v>
      </c>
      <c r="L1405" s="102" t="s">
        <v>395</v>
      </c>
      <c r="M1405" s="102" t="s">
        <v>396</v>
      </c>
      <c r="N1405" s="105">
        <v>1</v>
      </c>
    </row>
    <row r="1406" spans="7:14" x14ac:dyDescent="0.35">
      <c r="G1406" s="102" t="s">
        <v>719</v>
      </c>
      <c r="H1406" s="102" t="s">
        <v>720</v>
      </c>
      <c r="I1406" s="102" t="s">
        <v>602</v>
      </c>
      <c r="J1406" s="102" t="s">
        <v>683</v>
      </c>
      <c r="K1406" s="102" t="s">
        <v>684</v>
      </c>
      <c r="L1406" s="102" t="s">
        <v>395</v>
      </c>
      <c r="M1406" s="102" t="s">
        <v>396</v>
      </c>
      <c r="N1406" s="105">
        <v>1</v>
      </c>
    </row>
    <row r="1407" spans="7:14" x14ac:dyDescent="0.35">
      <c r="G1407" s="102" t="s">
        <v>723</v>
      </c>
      <c r="H1407" s="102" t="s">
        <v>724</v>
      </c>
      <c r="I1407" s="102" t="s">
        <v>392</v>
      </c>
      <c r="J1407" s="102" t="s">
        <v>457</v>
      </c>
      <c r="K1407" s="102" t="s">
        <v>458</v>
      </c>
      <c r="L1407" s="102" t="s">
        <v>395</v>
      </c>
      <c r="M1407" s="102" t="s">
        <v>396</v>
      </c>
      <c r="N1407" s="105">
        <v>1</v>
      </c>
    </row>
    <row r="1408" spans="7:14" x14ac:dyDescent="0.35">
      <c r="G1408" s="102" t="s">
        <v>723</v>
      </c>
      <c r="H1408" s="102" t="s">
        <v>724</v>
      </c>
      <c r="I1408" s="102" t="s">
        <v>398</v>
      </c>
      <c r="J1408" s="102" t="s">
        <v>457</v>
      </c>
      <c r="K1408" s="102" t="s">
        <v>458</v>
      </c>
      <c r="L1408" s="102" t="s">
        <v>395</v>
      </c>
      <c r="M1408" s="102" t="s">
        <v>396</v>
      </c>
      <c r="N1408" s="105">
        <v>1</v>
      </c>
    </row>
    <row r="1409" spans="7:14" x14ac:dyDescent="0.35">
      <c r="G1409" s="102" t="s">
        <v>723</v>
      </c>
      <c r="H1409" s="102" t="s">
        <v>724</v>
      </c>
      <c r="I1409" s="102" t="s">
        <v>400</v>
      </c>
      <c r="J1409" s="102" t="s">
        <v>457</v>
      </c>
      <c r="K1409" s="102" t="s">
        <v>458</v>
      </c>
      <c r="L1409" s="102" t="s">
        <v>395</v>
      </c>
      <c r="M1409" s="102" t="s">
        <v>396</v>
      </c>
      <c r="N1409" s="106">
        <v>0</v>
      </c>
    </row>
    <row r="1410" spans="7:14" x14ac:dyDescent="0.35">
      <c r="G1410" s="102" t="s">
        <v>723</v>
      </c>
      <c r="H1410" s="102" t="s">
        <v>724</v>
      </c>
      <c r="I1410" s="102" t="s">
        <v>402</v>
      </c>
      <c r="J1410" s="102" t="s">
        <v>457</v>
      </c>
      <c r="K1410" s="102" t="s">
        <v>458</v>
      </c>
      <c r="L1410" s="102" t="s">
        <v>395</v>
      </c>
      <c r="M1410" s="102" t="s">
        <v>396</v>
      </c>
      <c r="N1410" s="105">
        <v>1</v>
      </c>
    </row>
    <row r="1411" spans="7:14" x14ac:dyDescent="0.35">
      <c r="G1411" s="102" t="s">
        <v>723</v>
      </c>
      <c r="H1411" s="102" t="s">
        <v>724</v>
      </c>
      <c r="I1411" s="102" t="s">
        <v>403</v>
      </c>
      <c r="J1411" s="102" t="s">
        <v>457</v>
      </c>
      <c r="K1411" s="102" t="s">
        <v>458</v>
      </c>
      <c r="L1411" s="102" t="s">
        <v>395</v>
      </c>
      <c r="M1411" s="102" t="s">
        <v>396</v>
      </c>
      <c r="N1411" s="105">
        <v>1</v>
      </c>
    </row>
    <row r="1412" spans="7:14" x14ac:dyDescent="0.35">
      <c r="G1412" s="102" t="s">
        <v>723</v>
      </c>
      <c r="H1412" s="102" t="s">
        <v>724</v>
      </c>
      <c r="I1412" s="102" t="s">
        <v>405</v>
      </c>
      <c r="J1412" s="102" t="s">
        <v>457</v>
      </c>
      <c r="K1412" s="102" t="s">
        <v>458</v>
      </c>
      <c r="L1412" s="102" t="s">
        <v>395</v>
      </c>
      <c r="M1412" s="102" t="s">
        <v>396</v>
      </c>
      <c r="N1412" s="105">
        <v>1</v>
      </c>
    </row>
    <row r="1413" spans="7:14" x14ac:dyDescent="0.35">
      <c r="G1413" s="102" t="s">
        <v>723</v>
      </c>
      <c r="H1413" s="102" t="s">
        <v>724</v>
      </c>
      <c r="I1413" s="102" t="s">
        <v>407</v>
      </c>
      <c r="J1413" s="102" t="s">
        <v>457</v>
      </c>
      <c r="K1413" s="102" t="s">
        <v>458</v>
      </c>
      <c r="L1413" s="102" t="s">
        <v>395</v>
      </c>
      <c r="M1413" s="102" t="s">
        <v>396</v>
      </c>
      <c r="N1413" s="105">
        <v>1</v>
      </c>
    </row>
    <row r="1414" spans="7:14" x14ac:dyDescent="0.35">
      <c r="G1414" s="102" t="s">
        <v>723</v>
      </c>
      <c r="H1414" s="102" t="s">
        <v>724</v>
      </c>
      <c r="I1414" s="102" t="s">
        <v>409</v>
      </c>
      <c r="J1414" s="102" t="s">
        <v>457</v>
      </c>
      <c r="K1414" s="102" t="s">
        <v>458</v>
      </c>
      <c r="L1414" s="102" t="s">
        <v>395</v>
      </c>
      <c r="M1414" s="102" t="s">
        <v>396</v>
      </c>
      <c r="N1414" s="105">
        <v>1</v>
      </c>
    </row>
    <row r="1415" spans="7:14" x14ac:dyDescent="0.35">
      <c r="G1415" s="102" t="s">
        <v>723</v>
      </c>
      <c r="H1415" s="102" t="s">
        <v>724</v>
      </c>
      <c r="I1415" s="102" t="s">
        <v>411</v>
      </c>
      <c r="J1415" s="102" t="s">
        <v>457</v>
      </c>
      <c r="K1415" s="102" t="s">
        <v>458</v>
      </c>
      <c r="L1415" s="102" t="s">
        <v>395</v>
      </c>
      <c r="M1415" s="102" t="s">
        <v>396</v>
      </c>
      <c r="N1415" s="105">
        <v>1</v>
      </c>
    </row>
    <row r="1416" spans="7:14" x14ac:dyDescent="0.35">
      <c r="G1416" s="102" t="s">
        <v>723</v>
      </c>
      <c r="H1416" s="102" t="s">
        <v>724</v>
      </c>
      <c r="I1416" s="102" t="s">
        <v>413</v>
      </c>
      <c r="J1416" s="102" t="s">
        <v>457</v>
      </c>
      <c r="K1416" s="102" t="s">
        <v>458</v>
      </c>
      <c r="L1416" s="102" t="s">
        <v>395</v>
      </c>
      <c r="M1416" s="102" t="s">
        <v>396</v>
      </c>
      <c r="N1416" s="105">
        <v>1</v>
      </c>
    </row>
    <row r="1417" spans="7:14" x14ac:dyDescent="0.35">
      <c r="G1417" s="102" t="s">
        <v>723</v>
      </c>
      <c r="H1417" s="102" t="s">
        <v>724</v>
      </c>
      <c r="I1417" s="102" t="s">
        <v>415</v>
      </c>
      <c r="J1417" s="102" t="s">
        <v>457</v>
      </c>
      <c r="K1417" s="102" t="s">
        <v>458</v>
      </c>
      <c r="L1417" s="102" t="s">
        <v>395</v>
      </c>
      <c r="M1417" s="102" t="s">
        <v>396</v>
      </c>
      <c r="N1417" s="105">
        <v>1</v>
      </c>
    </row>
    <row r="1418" spans="7:14" x14ac:dyDescent="0.35">
      <c r="G1418" s="102" t="s">
        <v>723</v>
      </c>
      <c r="H1418" s="102" t="s">
        <v>724</v>
      </c>
      <c r="I1418" s="102" t="s">
        <v>416</v>
      </c>
      <c r="J1418" s="102" t="s">
        <v>457</v>
      </c>
      <c r="K1418" s="102" t="s">
        <v>458</v>
      </c>
      <c r="L1418" s="102" t="s">
        <v>395</v>
      </c>
      <c r="M1418" s="102" t="s">
        <v>396</v>
      </c>
      <c r="N1418" s="105">
        <v>1</v>
      </c>
    </row>
    <row r="1419" spans="7:14" x14ac:dyDescent="0.35">
      <c r="G1419" s="102" t="s">
        <v>723</v>
      </c>
      <c r="H1419" s="102" t="s">
        <v>724</v>
      </c>
      <c r="I1419" s="102" t="s">
        <v>418</v>
      </c>
      <c r="J1419" s="102" t="s">
        <v>457</v>
      </c>
      <c r="K1419" s="102" t="s">
        <v>458</v>
      </c>
      <c r="L1419" s="102" t="s">
        <v>395</v>
      </c>
      <c r="M1419" s="102" t="s">
        <v>396</v>
      </c>
      <c r="N1419" s="105">
        <v>1</v>
      </c>
    </row>
    <row r="1420" spans="7:14" x14ac:dyDescent="0.35">
      <c r="G1420" s="102" t="s">
        <v>723</v>
      </c>
      <c r="H1420" s="102" t="s">
        <v>724</v>
      </c>
      <c r="I1420" s="102" t="s">
        <v>420</v>
      </c>
      <c r="J1420" s="102" t="s">
        <v>457</v>
      </c>
      <c r="K1420" s="102" t="s">
        <v>458</v>
      </c>
      <c r="L1420" s="102" t="s">
        <v>395</v>
      </c>
      <c r="M1420" s="102" t="s">
        <v>396</v>
      </c>
      <c r="N1420" s="105">
        <v>1</v>
      </c>
    </row>
    <row r="1421" spans="7:14" x14ac:dyDescent="0.35">
      <c r="G1421" s="102" t="s">
        <v>723</v>
      </c>
      <c r="H1421" s="102" t="s">
        <v>724</v>
      </c>
      <c r="I1421" s="102" t="s">
        <v>422</v>
      </c>
      <c r="J1421" s="102" t="s">
        <v>457</v>
      </c>
      <c r="K1421" s="102" t="s">
        <v>458</v>
      </c>
      <c r="L1421" s="102" t="s">
        <v>395</v>
      </c>
      <c r="M1421" s="102" t="s">
        <v>396</v>
      </c>
      <c r="N1421" s="105">
        <v>1</v>
      </c>
    </row>
    <row r="1422" spans="7:14" x14ac:dyDescent="0.35">
      <c r="G1422" s="102" t="s">
        <v>723</v>
      </c>
      <c r="H1422" s="102" t="s">
        <v>724</v>
      </c>
      <c r="I1422" s="102" t="s">
        <v>424</v>
      </c>
      <c r="J1422" s="102" t="s">
        <v>457</v>
      </c>
      <c r="K1422" s="102" t="s">
        <v>458</v>
      </c>
      <c r="L1422" s="102" t="s">
        <v>395</v>
      </c>
      <c r="M1422" s="102" t="s">
        <v>396</v>
      </c>
      <c r="N1422" s="106">
        <v>0</v>
      </c>
    </row>
    <row r="1423" spans="7:14" x14ac:dyDescent="0.35">
      <c r="G1423" s="102" t="s">
        <v>723</v>
      </c>
      <c r="H1423" s="102" t="s">
        <v>724</v>
      </c>
      <c r="I1423" s="102" t="s">
        <v>426</v>
      </c>
      <c r="J1423" s="102" t="s">
        <v>457</v>
      </c>
      <c r="K1423" s="102" t="s">
        <v>458</v>
      </c>
      <c r="L1423" s="102" t="s">
        <v>395</v>
      </c>
      <c r="M1423" s="102" t="s">
        <v>396</v>
      </c>
      <c r="N1423" s="105">
        <v>1</v>
      </c>
    </row>
    <row r="1424" spans="7:14" x14ac:dyDescent="0.35">
      <c r="G1424" s="102" t="s">
        <v>723</v>
      </c>
      <c r="H1424" s="102" t="s">
        <v>724</v>
      </c>
      <c r="I1424" s="102" t="s">
        <v>428</v>
      </c>
      <c r="J1424" s="102" t="s">
        <v>457</v>
      </c>
      <c r="K1424" s="102" t="s">
        <v>458</v>
      </c>
      <c r="L1424" s="102" t="s">
        <v>395</v>
      </c>
      <c r="M1424" s="102" t="s">
        <v>396</v>
      </c>
      <c r="N1424" s="105">
        <v>1</v>
      </c>
    </row>
    <row r="1425" spans="7:14" x14ac:dyDescent="0.35">
      <c r="G1425" s="102" t="s">
        <v>723</v>
      </c>
      <c r="H1425" s="102" t="s">
        <v>724</v>
      </c>
      <c r="I1425" s="102" t="s">
        <v>430</v>
      </c>
      <c r="J1425" s="102" t="s">
        <v>457</v>
      </c>
      <c r="K1425" s="102" t="s">
        <v>458</v>
      </c>
      <c r="L1425" s="102" t="s">
        <v>395</v>
      </c>
      <c r="M1425" s="102" t="s">
        <v>396</v>
      </c>
      <c r="N1425" s="105">
        <v>1</v>
      </c>
    </row>
    <row r="1426" spans="7:14" x14ac:dyDescent="0.35">
      <c r="G1426" s="102" t="s">
        <v>723</v>
      </c>
      <c r="H1426" s="102" t="s">
        <v>724</v>
      </c>
      <c r="I1426" s="102" t="s">
        <v>432</v>
      </c>
      <c r="J1426" s="102" t="s">
        <v>457</v>
      </c>
      <c r="K1426" s="102" t="s">
        <v>458</v>
      </c>
      <c r="L1426" s="102" t="s">
        <v>395</v>
      </c>
      <c r="M1426" s="102" t="s">
        <v>396</v>
      </c>
      <c r="N1426" s="105">
        <v>1</v>
      </c>
    </row>
    <row r="1427" spans="7:14" x14ac:dyDescent="0.35">
      <c r="G1427" s="102" t="s">
        <v>723</v>
      </c>
      <c r="H1427" s="102" t="s">
        <v>724</v>
      </c>
      <c r="I1427" s="102" t="s">
        <v>434</v>
      </c>
      <c r="J1427" s="102" t="s">
        <v>457</v>
      </c>
      <c r="K1427" s="102" t="s">
        <v>458</v>
      </c>
      <c r="L1427" s="102" t="s">
        <v>395</v>
      </c>
      <c r="M1427" s="102" t="s">
        <v>396</v>
      </c>
      <c r="N1427" s="105">
        <v>1</v>
      </c>
    </row>
    <row r="1428" spans="7:14" x14ac:dyDescent="0.35">
      <c r="G1428" s="102" t="s">
        <v>723</v>
      </c>
      <c r="H1428" s="102" t="s">
        <v>724</v>
      </c>
      <c r="I1428" s="102" t="s">
        <v>436</v>
      </c>
      <c r="J1428" s="102" t="s">
        <v>457</v>
      </c>
      <c r="K1428" s="102" t="s">
        <v>458</v>
      </c>
      <c r="L1428" s="102" t="s">
        <v>395</v>
      </c>
      <c r="M1428" s="102" t="s">
        <v>396</v>
      </c>
      <c r="N1428" s="105">
        <v>1</v>
      </c>
    </row>
    <row r="1429" spans="7:14" x14ac:dyDescent="0.35">
      <c r="G1429" s="102" t="s">
        <v>723</v>
      </c>
      <c r="H1429" s="102" t="s">
        <v>724</v>
      </c>
      <c r="I1429" s="102" t="s">
        <v>438</v>
      </c>
      <c r="J1429" s="102" t="s">
        <v>457</v>
      </c>
      <c r="K1429" s="102" t="s">
        <v>458</v>
      </c>
      <c r="L1429" s="102" t="s">
        <v>395</v>
      </c>
      <c r="M1429" s="102" t="s">
        <v>396</v>
      </c>
      <c r="N1429" s="105">
        <v>1</v>
      </c>
    </row>
    <row r="1430" spans="7:14" x14ac:dyDescent="0.35">
      <c r="G1430" s="102" t="s">
        <v>723</v>
      </c>
      <c r="H1430" s="102" t="s">
        <v>724</v>
      </c>
      <c r="I1430" s="102" t="s">
        <v>440</v>
      </c>
      <c r="J1430" s="102" t="s">
        <v>457</v>
      </c>
      <c r="K1430" s="102" t="s">
        <v>458</v>
      </c>
      <c r="L1430" s="102" t="s">
        <v>395</v>
      </c>
      <c r="M1430" s="102" t="s">
        <v>396</v>
      </c>
      <c r="N1430" s="105">
        <v>1</v>
      </c>
    </row>
    <row r="1431" spans="7:14" x14ac:dyDescent="0.35">
      <c r="G1431" s="102" t="s">
        <v>723</v>
      </c>
      <c r="H1431" s="102" t="s">
        <v>724</v>
      </c>
      <c r="I1431" s="102" t="s">
        <v>442</v>
      </c>
      <c r="J1431" s="102" t="s">
        <v>457</v>
      </c>
      <c r="K1431" s="102" t="s">
        <v>458</v>
      </c>
      <c r="L1431" s="102" t="s">
        <v>395</v>
      </c>
      <c r="M1431" s="102" t="s">
        <v>396</v>
      </c>
      <c r="N1431" s="105">
        <v>1</v>
      </c>
    </row>
    <row r="1432" spans="7:14" x14ac:dyDescent="0.35">
      <c r="G1432" s="102" t="s">
        <v>723</v>
      </c>
      <c r="H1432" s="102" t="s">
        <v>724</v>
      </c>
      <c r="I1432" s="102" t="s">
        <v>443</v>
      </c>
      <c r="J1432" s="102" t="s">
        <v>457</v>
      </c>
      <c r="K1432" s="102" t="s">
        <v>458</v>
      </c>
      <c r="L1432" s="102" t="s">
        <v>395</v>
      </c>
      <c r="M1432" s="102" t="s">
        <v>396</v>
      </c>
      <c r="N1432" s="105">
        <v>1</v>
      </c>
    </row>
    <row r="1433" spans="7:14" x14ac:dyDescent="0.35">
      <c r="G1433" s="102" t="s">
        <v>723</v>
      </c>
      <c r="H1433" s="102" t="s">
        <v>724</v>
      </c>
      <c r="I1433" s="102" t="s">
        <v>445</v>
      </c>
      <c r="J1433" s="102" t="s">
        <v>457</v>
      </c>
      <c r="K1433" s="102" t="s">
        <v>458</v>
      </c>
      <c r="L1433" s="102" t="s">
        <v>395</v>
      </c>
      <c r="M1433" s="102" t="s">
        <v>396</v>
      </c>
      <c r="N1433" s="105">
        <v>1</v>
      </c>
    </row>
    <row r="1434" spans="7:14" x14ac:dyDescent="0.35">
      <c r="G1434" s="102" t="s">
        <v>723</v>
      </c>
      <c r="H1434" s="102" t="s">
        <v>724</v>
      </c>
      <c r="I1434" s="102" t="s">
        <v>447</v>
      </c>
      <c r="J1434" s="102" t="s">
        <v>457</v>
      </c>
      <c r="K1434" s="102" t="s">
        <v>458</v>
      </c>
      <c r="L1434" s="102" t="s">
        <v>395</v>
      </c>
      <c r="M1434" s="102" t="s">
        <v>396</v>
      </c>
      <c r="N1434" s="105">
        <v>1</v>
      </c>
    </row>
    <row r="1435" spans="7:14" x14ac:dyDescent="0.35">
      <c r="G1435" s="102" t="s">
        <v>723</v>
      </c>
      <c r="H1435" s="102" t="s">
        <v>724</v>
      </c>
      <c r="I1435" s="102" t="s">
        <v>449</v>
      </c>
      <c r="J1435" s="102" t="s">
        <v>457</v>
      </c>
      <c r="K1435" s="102" t="s">
        <v>458</v>
      </c>
      <c r="L1435" s="102" t="s">
        <v>395</v>
      </c>
      <c r="M1435" s="102" t="s">
        <v>396</v>
      </c>
      <c r="N1435" s="106">
        <v>0</v>
      </c>
    </row>
    <row r="1436" spans="7:14" x14ac:dyDescent="0.35">
      <c r="G1436" s="102" t="s">
        <v>723</v>
      </c>
      <c r="H1436" s="102" t="s">
        <v>724</v>
      </c>
      <c r="I1436" s="102" t="s">
        <v>453</v>
      </c>
      <c r="J1436" s="102" t="s">
        <v>457</v>
      </c>
      <c r="K1436" s="102" t="s">
        <v>458</v>
      </c>
      <c r="L1436" s="102" t="s">
        <v>395</v>
      </c>
      <c r="M1436" s="102" t="s">
        <v>396</v>
      </c>
      <c r="N1436" s="105">
        <v>1</v>
      </c>
    </row>
    <row r="1437" spans="7:14" x14ac:dyDescent="0.35">
      <c r="G1437" s="102" t="s">
        <v>723</v>
      </c>
      <c r="H1437" s="102" t="s">
        <v>724</v>
      </c>
      <c r="I1437" s="102" t="s">
        <v>489</v>
      </c>
      <c r="J1437" s="102" t="s">
        <v>457</v>
      </c>
      <c r="K1437" s="102" t="s">
        <v>458</v>
      </c>
      <c r="L1437" s="102" t="s">
        <v>395</v>
      </c>
      <c r="M1437" s="102" t="s">
        <v>396</v>
      </c>
      <c r="N1437" s="105">
        <v>1</v>
      </c>
    </row>
    <row r="1438" spans="7:14" x14ac:dyDescent="0.35">
      <c r="G1438" s="102" t="s">
        <v>723</v>
      </c>
      <c r="H1438" s="102" t="s">
        <v>724</v>
      </c>
      <c r="I1438" s="102" t="s">
        <v>491</v>
      </c>
      <c r="J1438" s="102" t="s">
        <v>457</v>
      </c>
      <c r="K1438" s="102" t="s">
        <v>458</v>
      </c>
      <c r="L1438" s="102" t="s">
        <v>395</v>
      </c>
      <c r="M1438" s="102" t="s">
        <v>396</v>
      </c>
      <c r="N1438" s="105">
        <v>1</v>
      </c>
    </row>
    <row r="1439" spans="7:14" x14ac:dyDescent="0.35">
      <c r="G1439" s="102" t="s">
        <v>723</v>
      </c>
      <c r="H1439" s="102" t="s">
        <v>724</v>
      </c>
      <c r="I1439" s="102" t="s">
        <v>493</v>
      </c>
      <c r="J1439" s="102" t="s">
        <v>457</v>
      </c>
      <c r="K1439" s="102" t="s">
        <v>458</v>
      </c>
      <c r="L1439" s="102" t="s">
        <v>395</v>
      </c>
      <c r="M1439" s="102" t="s">
        <v>396</v>
      </c>
      <c r="N1439" s="105">
        <v>1</v>
      </c>
    </row>
    <row r="1440" spans="7:14" x14ac:dyDescent="0.35">
      <c r="G1440" s="102" t="s">
        <v>723</v>
      </c>
      <c r="H1440" s="102" t="s">
        <v>724</v>
      </c>
      <c r="I1440" s="102" t="s">
        <v>495</v>
      </c>
      <c r="J1440" s="102" t="s">
        <v>457</v>
      </c>
      <c r="K1440" s="102" t="s">
        <v>458</v>
      </c>
      <c r="L1440" s="102" t="s">
        <v>395</v>
      </c>
      <c r="M1440" s="102" t="s">
        <v>396</v>
      </c>
      <c r="N1440" s="105">
        <v>1</v>
      </c>
    </row>
    <row r="1441" spans="7:14" x14ac:dyDescent="0.35">
      <c r="G1441" s="102" t="s">
        <v>723</v>
      </c>
      <c r="H1441" s="102" t="s">
        <v>724</v>
      </c>
      <c r="I1441" s="102" t="s">
        <v>497</v>
      </c>
      <c r="J1441" s="102" t="s">
        <v>457</v>
      </c>
      <c r="K1441" s="102" t="s">
        <v>458</v>
      </c>
      <c r="L1441" s="102" t="s">
        <v>395</v>
      </c>
      <c r="M1441" s="102" t="s">
        <v>396</v>
      </c>
      <c r="N1441" s="105">
        <v>1</v>
      </c>
    </row>
    <row r="1442" spans="7:14" x14ac:dyDescent="0.35">
      <c r="G1442" s="102" t="s">
        <v>723</v>
      </c>
      <c r="H1442" s="102" t="s">
        <v>724</v>
      </c>
      <c r="I1442" s="102" t="s">
        <v>499</v>
      </c>
      <c r="J1442" s="102" t="s">
        <v>457</v>
      </c>
      <c r="K1442" s="102" t="s">
        <v>458</v>
      </c>
      <c r="L1442" s="102" t="s">
        <v>395</v>
      </c>
      <c r="M1442" s="102" t="s">
        <v>396</v>
      </c>
      <c r="N1442" s="105">
        <v>1</v>
      </c>
    </row>
    <row r="1443" spans="7:14" x14ac:dyDescent="0.35">
      <c r="G1443" s="102" t="s">
        <v>723</v>
      </c>
      <c r="H1443" s="102" t="s">
        <v>724</v>
      </c>
      <c r="I1443" s="102" t="s">
        <v>501</v>
      </c>
      <c r="J1443" s="102" t="s">
        <v>457</v>
      </c>
      <c r="K1443" s="102" t="s">
        <v>458</v>
      </c>
      <c r="L1443" s="102" t="s">
        <v>395</v>
      </c>
      <c r="M1443" s="102" t="s">
        <v>396</v>
      </c>
      <c r="N1443" s="105">
        <v>1</v>
      </c>
    </row>
    <row r="1444" spans="7:14" x14ac:dyDescent="0.35">
      <c r="G1444" s="102" t="s">
        <v>723</v>
      </c>
      <c r="H1444" s="102" t="s">
        <v>724</v>
      </c>
      <c r="I1444" s="102" t="s">
        <v>503</v>
      </c>
      <c r="J1444" s="102" t="s">
        <v>457</v>
      </c>
      <c r="K1444" s="102" t="s">
        <v>458</v>
      </c>
      <c r="L1444" s="102" t="s">
        <v>395</v>
      </c>
      <c r="M1444" s="102" t="s">
        <v>396</v>
      </c>
      <c r="N1444" s="105">
        <v>1</v>
      </c>
    </row>
    <row r="1445" spans="7:14" x14ac:dyDescent="0.35">
      <c r="G1445" s="102" t="s">
        <v>723</v>
      </c>
      <c r="H1445" s="102" t="s">
        <v>724</v>
      </c>
      <c r="I1445" s="102" t="s">
        <v>505</v>
      </c>
      <c r="J1445" s="102" t="s">
        <v>457</v>
      </c>
      <c r="K1445" s="102" t="s">
        <v>458</v>
      </c>
      <c r="L1445" s="102" t="s">
        <v>395</v>
      </c>
      <c r="M1445" s="102" t="s">
        <v>396</v>
      </c>
      <c r="N1445" s="105">
        <v>1</v>
      </c>
    </row>
    <row r="1446" spans="7:14" x14ac:dyDescent="0.35">
      <c r="G1446" s="102" t="s">
        <v>723</v>
      </c>
      <c r="H1446" s="102" t="s">
        <v>724</v>
      </c>
      <c r="I1446" s="102" t="s">
        <v>507</v>
      </c>
      <c r="J1446" s="102" t="s">
        <v>457</v>
      </c>
      <c r="K1446" s="102" t="s">
        <v>458</v>
      </c>
      <c r="L1446" s="102" t="s">
        <v>395</v>
      </c>
      <c r="M1446" s="102" t="s">
        <v>396</v>
      </c>
      <c r="N1446" s="105">
        <v>1</v>
      </c>
    </row>
    <row r="1447" spans="7:14" x14ac:dyDescent="0.35">
      <c r="G1447" s="102" t="s">
        <v>723</v>
      </c>
      <c r="H1447" s="102" t="s">
        <v>724</v>
      </c>
      <c r="I1447" s="102" t="s">
        <v>509</v>
      </c>
      <c r="J1447" s="102" t="s">
        <v>457</v>
      </c>
      <c r="K1447" s="102" t="s">
        <v>458</v>
      </c>
      <c r="L1447" s="102" t="s">
        <v>395</v>
      </c>
      <c r="M1447" s="102" t="s">
        <v>396</v>
      </c>
      <c r="N1447" s="105">
        <v>1</v>
      </c>
    </row>
    <row r="1448" spans="7:14" x14ac:dyDescent="0.35">
      <c r="G1448" s="102" t="s">
        <v>723</v>
      </c>
      <c r="H1448" s="102" t="s">
        <v>724</v>
      </c>
      <c r="I1448" s="102" t="s">
        <v>511</v>
      </c>
      <c r="J1448" s="102" t="s">
        <v>457</v>
      </c>
      <c r="K1448" s="102" t="s">
        <v>458</v>
      </c>
      <c r="L1448" s="102" t="s">
        <v>395</v>
      </c>
      <c r="M1448" s="102" t="s">
        <v>396</v>
      </c>
      <c r="N1448" s="106">
        <v>0</v>
      </c>
    </row>
    <row r="1449" spans="7:14" x14ac:dyDescent="0.35">
      <c r="G1449" s="102" t="s">
        <v>723</v>
      </c>
      <c r="H1449" s="102" t="s">
        <v>724</v>
      </c>
      <c r="I1449" s="102" t="s">
        <v>513</v>
      </c>
      <c r="J1449" s="102" t="s">
        <v>457</v>
      </c>
      <c r="K1449" s="102" t="s">
        <v>458</v>
      </c>
      <c r="L1449" s="102" t="s">
        <v>395</v>
      </c>
      <c r="M1449" s="102" t="s">
        <v>396</v>
      </c>
      <c r="N1449" s="105">
        <v>1</v>
      </c>
    </row>
    <row r="1450" spans="7:14" x14ac:dyDescent="0.35">
      <c r="G1450" s="102" t="s">
        <v>723</v>
      </c>
      <c r="H1450" s="102" t="s">
        <v>724</v>
      </c>
      <c r="I1450" s="102" t="s">
        <v>515</v>
      </c>
      <c r="J1450" s="102" t="s">
        <v>457</v>
      </c>
      <c r="K1450" s="102" t="s">
        <v>458</v>
      </c>
      <c r="L1450" s="102" t="s">
        <v>395</v>
      </c>
      <c r="M1450" s="102" t="s">
        <v>396</v>
      </c>
      <c r="N1450" s="105">
        <v>1</v>
      </c>
    </row>
    <row r="1451" spans="7:14" x14ac:dyDescent="0.35">
      <c r="G1451" s="102" t="s">
        <v>723</v>
      </c>
      <c r="H1451" s="102" t="s">
        <v>724</v>
      </c>
      <c r="I1451" s="102" t="s">
        <v>517</v>
      </c>
      <c r="J1451" s="102" t="s">
        <v>457</v>
      </c>
      <c r="K1451" s="102" t="s">
        <v>458</v>
      </c>
      <c r="L1451" s="102" t="s">
        <v>395</v>
      </c>
      <c r="M1451" s="102" t="s">
        <v>396</v>
      </c>
      <c r="N1451" s="105">
        <v>1</v>
      </c>
    </row>
    <row r="1452" spans="7:14" x14ac:dyDescent="0.35">
      <c r="G1452" s="102" t="s">
        <v>723</v>
      </c>
      <c r="H1452" s="102" t="s">
        <v>724</v>
      </c>
      <c r="I1452" s="102" t="s">
        <v>519</v>
      </c>
      <c r="J1452" s="102" t="s">
        <v>457</v>
      </c>
      <c r="K1452" s="102" t="s">
        <v>458</v>
      </c>
      <c r="L1452" s="102" t="s">
        <v>395</v>
      </c>
      <c r="M1452" s="102" t="s">
        <v>396</v>
      </c>
      <c r="N1452" s="105">
        <v>1</v>
      </c>
    </row>
    <row r="1453" spans="7:14" x14ac:dyDescent="0.35">
      <c r="G1453" s="102" t="s">
        <v>723</v>
      </c>
      <c r="H1453" s="102" t="s">
        <v>724</v>
      </c>
      <c r="I1453" s="102" t="s">
        <v>521</v>
      </c>
      <c r="J1453" s="102" t="s">
        <v>457</v>
      </c>
      <c r="K1453" s="102" t="s">
        <v>458</v>
      </c>
      <c r="L1453" s="102" t="s">
        <v>395</v>
      </c>
      <c r="M1453" s="102" t="s">
        <v>396</v>
      </c>
      <c r="N1453" s="105">
        <v>1</v>
      </c>
    </row>
    <row r="1454" spans="7:14" x14ac:dyDescent="0.35">
      <c r="G1454" s="102" t="s">
        <v>723</v>
      </c>
      <c r="H1454" s="102" t="s">
        <v>724</v>
      </c>
      <c r="I1454" s="102" t="s">
        <v>523</v>
      </c>
      <c r="J1454" s="102" t="s">
        <v>457</v>
      </c>
      <c r="K1454" s="102" t="s">
        <v>458</v>
      </c>
      <c r="L1454" s="102" t="s">
        <v>395</v>
      </c>
      <c r="M1454" s="102" t="s">
        <v>396</v>
      </c>
      <c r="N1454" s="105">
        <v>1</v>
      </c>
    </row>
    <row r="1455" spans="7:14" x14ac:dyDescent="0.35">
      <c r="G1455" s="102" t="s">
        <v>723</v>
      </c>
      <c r="H1455" s="102" t="s">
        <v>724</v>
      </c>
      <c r="I1455" s="102" t="s">
        <v>525</v>
      </c>
      <c r="J1455" s="102" t="s">
        <v>457</v>
      </c>
      <c r="K1455" s="102" t="s">
        <v>458</v>
      </c>
      <c r="L1455" s="102" t="s">
        <v>395</v>
      </c>
      <c r="M1455" s="102" t="s">
        <v>396</v>
      </c>
      <c r="N1455" s="105">
        <v>1</v>
      </c>
    </row>
    <row r="1456" spans="7:14" x14ac:dyDescent="0.35">
      <c r="G1456" s="102" t="s">
        <v>723</v>
      </c>
      <c r="H1456" s="102" t="s">
        <v>724</v>
      </c>
      <c r="I1456" s="102" t="s">
        <v>527</v>
      </c>
      <c r="J1456" s="102" t="s">
        <v>457</v>
      </c>
      <c r="K1456" s="102" t="s">
        <v>458</v>
      </c>
      <c r="L1456" s="102" t="s">
        <v>395</v>
      </c>
      <c r="M1456" s="102" t="s">
        <v>396</v>
      </c>
      <c r="N1456" s="105">
        <v>1</v>
      </c>
    </row>
    <row r="1457" spans="7:14" x14ac:dyDescent="0.35">
      <c r="G1457" s="102" t="s">
        <v>723</v>
      </c>
      <c r="H1457" s="102" t="s">
        <v>724</v>
      </c>
      <c r="I1457" s="102" t="s">
        <v>529</v>
      </c>
      <c r="J1457" s="102" t="s">
        <v>457</v>
      </c>
      <c r="K1457" s="102" t="s">
        <v>458</v>
      </c>
      <c r="L1457" s="102" t="s">
        <v>395</v>
      </c>
      <c r="M1457" s="102" t="s">
        <v>396</v>
      </c>
      <c r="N1457" s="105">
        <v>1</v>
      </c>
    </row>
    <row r="1458" spans="7:14" x14ac:dyDescent="0.35">
      <c r="G1458" s="102" t="s">
        <v>723</v>
      </c>
      <c r="H1458" s="102" t="s">
        <v>724</v>
      </c>
      <c r="I1458" s="102" t="s">
        <v>531</v>
      </c>
      <c r="J1458" s="102" t="s">
        <v>457</v>
      </c>
      <c r="K1458" s="102" t="s">
        <v>458</v>
      </c>
      <c r="L1458" s="102" t="s">
        <v>395</v>
      </c>
      <c r="M1458" s="102" t="s">
        <v>396</v>
      </c>
      <c r="N1458" s="105">
        <v>1</v>
      </c>
    </row>
    <row r="1459" spans="7:14" x14ac:dyDescent="0.35">
      <c r="G1459" s="102" t="s">
        <v>723</v>
      </c>
      <c r="H1459" s="102" t="s">
        <v>724</v>
      </c>
      <c r="I1459" s="102" t="s">
        <v>533</v>
      </c>
      <c r="J1459" s="102" t="s">
        <v>457</v>
      </c>
      <c r="K1459" s="102" t="s">
        <v>458</v>
      </c>
      <c r="L1459" s="102" t="s">
        <v>395</v>
      </c>
      <c r="M1459" s="102" t="s">
        <v>396</v>
      </c>
      <c r="N1459" s="105">
        <v>1</v>
      </c>
    </row>
    <row r="1460" spans="7:14" x14ac:dyDescent="0.35">
      <c r="G1460" s="102" t="s">
        <v>723</v>
      </c>
      <c r="H1460" s="102" t="s">
        <v>724</v>
      </c>
      <c r="I1460" s="102" t="s">
        <v>535</v>
      </c>
      <c r="J1460" s="102" t="s">
        <v>457</v>
      </c>
      <c r="K1460" s="102" t="s">
        <v>458</v>
      </c>
      <c r="L1460" s="102" t="s">
        <v>395</v>
      </c>
      <c r="M1460" s="102" t="s">
        <v>396</v>
      </c>
      <c r="N1460" s="105">
        <v>1</v>
      </c>
    </row>
    <row r="1461" spans="7:14" x14ac:dyDescent="0.35">
      <c r="G1461" s="102" t="s">
        <v>723</v>
      </c>
      <c r="H1461" s="102" t="s">
        <v>724</v>
      </c>
      <c r="I1461" s="102" t="s">
        <v>635</v>
      </c>
      <c r="J1461" s="102" t="s">
        <v>457</v>
      </c>
      <c r="K1461" s="102" t="s">
        <v>458</v>
      </c>
      <c r="L1461" s="102" t="s">
        <v>395</v>
      </c>
      <c r="M1461" s="102" t="s">
        <v>396</v>
      </c>
      <c r="N1461" s="106">
        <v>0</v>
      </c>
    </row>
    <row r="1462" spans="7:14" x14ac:dyDescent="0.35">
      <c r="G1462" s="102" t="s">
        <v>723</v>
      </c>
      <c r="H1462" s="102" t="s">
        <v>724</v>
      </c>
      <c r="I1462" s="102" t="s">
        <v>537</v>
      </c>
      <c r="J1462" s="102" t="s">
        <v>457</v>
      </c>
      <c r="K1462" s="102" t="s">
        <v>458</v>
      </c>
      <c r="L1462" s="102" t="s">
        <v>395</v>
      </c>
      <c r="M1462" s="102" t="s">
        <v>396</v>
      </c>
      <c r="N1462" s="105">
        <v>1</v>
      </c>
    </row>
    <row r="1463" spans="7:14" x14ac:dyDescent="0.35">
      <c r="G1463" s="102" t="s">
        <v>723</v>
      </c>
      <c r="H1463" s="102" t="s">
        <v>724</v>
      </c>
      <c r="I1463" s="102" t="s">
        <v>539</v>
      </c>
      <c r="J1463" s="102" t="s">
        <v>457</v>
      </c>
      <c r="K1463" s="102" t="s">
        <v>458</v>
      </c>
      <c r="L1463" s="102" t="s">
        <v>395</v>
      </c>
      <c r="M1463" s="102" t="s">
        <v>396</v>
      </c>
      <c r="N1463" s="105">
        <v>1</v>
      </c>
    </row>
    <row r="1464" spans="7:14" x14ac:dyDescent="0.35">
      <c r="G1464" s="102" t="s">
        <v>723</v>
      </c>
      <c r="H1464" s="102" t="s">
        <v>724</v>
      </c>
      <c r="I1464" s="102" t="s">
        <v>541</v>
      </c>
      <c r="J1464" s="102" t="s">
        <v>457</v>
      </c>
      <c r="K1464" s="102" t="s">
        <v>458</v>
      </c>
      <c r="L1464" s="102" t="s">
        <v>395</v>
      </c>
      <c r="M1464" s="102" t="s">
        <v>396</v>
      </c>
      <c r="N1464" s="105">
        <v>1</v>
      </c>
    </row>
    <row r="1465" spans="7:14" x14ac:dyDescent="0.35">
      <c r="G1465" s="102" t="s">
        <v>723</v>
      </c>
      <c r="H1465" s="102" t="s">
        <v>724</v>
      </c>
      <c r="I1465" s="102" t="s">
        <v>543</v>
      </c>
      <c r="J1465" s="102" t="s">
        <v>457</v>
      </c>
      <c r="K1465" s="102" t="s">
        <v>458</v>
      </c>
      <c r="L1465" s="102" t="s">
        <v>395</v>
      </c>
      <c r="M1465" s="102" t="s">
        <v>396</v>
      </c>
      <c r="N1465" s="105">
        <v>1</v>
      </c>
    </row>
    <row r="1466" spans="7:14" x14ac:dyDescent="0.35">
      <c r="G1466" s="102" t="s">
        <v>723</v>
      </c>
      <c r="H1466" s="102" t="s">
        <v>724</v>
      </c>
      <c r="I1466" s="102" t="s">
        <v>545</v>
      </c>
      <c r="J1466" s="102" t="s">
        <v>457</v>
      </c>
      <c r="K1466" s="102" t="s">
        <v>458</v>
      </c>
      <c r="L1466" s="102" t="s">
        <v>395</v>
      </c>
      <c r="M1466" s="102" t="s">
        <v>396</v>
      </c>
      <c r="N1466" s="105">
        <v>1</v>
      </c>
    </row>
    <row r="1467" spans="7:14" x14ac:dyDescent="0.35">
      <c r="G1467" s="102" t="s">
        <v>723</v>
      </c>
      <c r="H1467" s="102" t="s">
        <v>724</v>
      </c>
      <c r="I1467" s="102" t="s">
        <v>547</v>
      </c>
      <c r="J1467" s="102" t="s">
        <v>457</v>
      </c>
      <c r="K1467" s="102" t="s">
        <v>458</v>
      </c>
      <c r="L1467" s="102" t="s">
        <v>395</v>
      </c>
      <c r="M1467" s="102" t="s">
        <v>396</v>
      </c>
      <c r="N1467" s="105">
        <v>1</v>
      </c>
    </row>
    <row r="1468" spans="7:14" x14ac:dyDescent="0.35">
      <c r="G1468" s="102" t="s">
        <v>723</v>
      </c>
      <c r="H1468" s="102" t="s">
        <v>724</v>
      </c>
      <c r="I1468" s="102" t="s">
        <v>549</v>
      </c>
      <c r="J1468" s="102" t="s">
        <v>457</v>
      </c>
      <c r="K1468" s="102" t="s">
        <v>458</v>
      </c>
      <c r="L1468" s="102" t="s">
        <v>395</v>
      </c>
      <c r="M1468" s="102" t="s">
        <v>396</v>
      </c>
      <c r="N1468" s="105">
        <v>1</v>
      </c>
    </row>
    <row r="1469" spans="7:14" x14ac:dyDescent="0.35">
      <c r="G1469" s="102" t="s">
        <v>723</v>
      </c>
      <c r="H1469" s="102" t="s">
        <v>724</v>
      </c>
      <c r="I1469" s="102" t="s">
        <v>551</v>
      </c>
      <c r="J1469" s="102" t="s">
        <v>457</v>
      </c>
      <c r="K1469" s="102" t="s">
        <v>458</v>
      </c>
      <c r="L1469" s="102" t="s">
        <v>395</v>
      </c>
      <c r="M1469" s="102" t="s">
        <v>396</v>
      </c>
      <c r="N1469" s="105">
        <v>1</v>
      </c>
    </row>
    <row r="1470" spans="7:14" x14ac:dyDescent="0.35">
      <c r="G1470" s="102" t="s">
        <v>723</v>
      </c>
      <c r="H1470" s="102" t="s">
        <v>724</v>
      </c>
      <c r="I1470" s="102" t="s">
        <v>553</v>
      </c>
      <c r="J1470" s="102" t="s">
        <v>457</v>
      </c>
      <c r="K1470" s="102" t="s">
        <v>458</v>
      </c>
      <c r="L1470" s="102" t="s">
        <v>395</v>
      </c>
      <c r="M1470" s="102" t="s">
        <v>396</v>
      </c>
      <c r="N1470" s="105">
        <v>1</v>
      </c>
    </row>
    <row r="1471" spans="7:14" x14ac:dyDescent="0.35">
      <c r="G1471" s="102" t="s">
        <v>723</v>
      </c>
      <c r="H1471" s="102" t="s">
        <v>724</v>
      </c>
      <c r="I1471" s="102" t="s">
        <v>555</v>
      </c>
      <c r="J1471" s="102" t="s">
        <v>457</v>
      </c>
      <c r="K1471" s="102" t="s">
        <v>458</v>
      </c>
      <c r="L1471" s="102" t="s">
        <v>395</v>
      </c>
      <c r="M1471" s="102" t="s">
        <v>396</v>
      </c>
      <c r="N1471" s="105">
        <v>1</v>
      </c>
    </row>
    <row r="1472" spans="7:14" x14ac:dyDescent="0.35">
      <c r="G1472" s="102" t="s">
        <v>723</v>
      </c>
      <c r="H1472" s="102" t="s">
        <v>724</v>
      </c>
      <c r="I1472" s="102" t="s">
        <v>557</v>
      </c>
      <c r="J1472" s="102" t="s">
        <v>457</v>
      </c>
      <c r="K1472" s="102" t="s">
        <v>458</v>
      </c>
      <c r="L1472" s="102" t="s">
        <v>395</v>
      </c>
      <c r="M1472" s="102" t="s">
        <v>396</v>
      </c>
      <c r="N1472" s="105">
        <v>1</v>
      </c>
    </row>
    <row r="1473" spans="7:14" x14ac:dyDescent="0.35">
      <c r="G1473" s="102" t="s">
        <v>723</v>
      </c>
      <c r="H1473" s="102" t="s">
        <v>724</v>
      </c>
      <c r="I1473" s="102" t="s">
        <v>559</v>
      </c>
      <c r="J1473" s="102" t="s">
        <v>457</v>
      </c>
      <c r="K1473" s="102" t="s">
        <v>458</v>
      </c>
      <c r="L1473" s="102" t="s">
        <v>395</v>
      </c>
      <c r="M1473" s="102" t="s">
        <v>396</v>
      </c>
      <c r="N1473" s="106">
        <v>0</v>
      </c>
    </row>
    <row r="1474" spans="7:14" x14ac:dyDescent="0.35">
      <c r="G1474" s="102" t="s">
        <v>723</v>
      </c>
      <c r="H1474" s="102" t="s">
        <v>724</v>
      </c>
      <c r="I1474" s="102" t="s">
        <v>561</v>
      </c>
      <c r="J1474" s="102" t="s">
        <v>457</v>
      </c>
      <c r="K1474" s="102" t="s">
        <v>458</v>
      </c>
      <c r="L1474" s="102" t="s">
        <v>395</v>
      </c>
      <c r="M1474" s="102" t="s">
        <v>396</v>
      </c>
      <c r="N1474" s="105">
        <v>1</v>
      </c>
    </row>
    <row r="1475" spans="7:14" x14ac:dyDescent="0.35">
      <c r="G1475" s="102" t="s">
        <v>723</v>
      </c>
      <c r="H1475" s="102" t="s">
        <v>724</v>
      </c>
      <c r="I1475" s="102" t="s">
        <v>562</v>
      </c>
      <c r="J1475" s="102" t="s">
        <v>457</v>
      </c>
      <c r="K1475" s="102" t="s">
        <v>458</v>
      </c>
      <c r="L1475" s="102" t="s">
        <v>395</v>
      </c>
      <c r="M1475" s="102" t="s">
        <v>396</v>
      </c>
      <c r="N1475" s="105">
        <v>1</v>
      </c>
    </row>
    <row r="1476" spans="7:14" x14ac:dyDescent="0.35">
      <c r="G1476" s="102" t="s">
        <v>723</v>
      </c>
      <c r="H1476" s="102" t="s">
        <v>724</v>
      </c>
      <c r="I1476" s="102" t="s">
        <v>564</v>
      </c>
      <c r="J1476" s="102" t="s">
        <v>457</v>
      </c>
      <c r="K1476" s="102" t="s">
        <v>458</v>
      </c>
      <c r="L1476" s="102" t="s">
        <v>395</v>
      </c>
      <c r="M1476" s="102" t="s">
        <v>396</v>
      </c>
      <c r="N1476" s="105">
        <v>1</v>
      </c>
    </row>
    <row r="1477" spans="7:14" x14ac:dyDescent="0.35">
      <c r="G1477" s="102" t="s">
        <v>723</v>
      </c>
      <c r="H1477" s="102" t="s">
        <v>724</v>
      </c>
      <c r="I1477" s="102" t="s">
        <v>566</v>
      </c>
      <c r="J1477" s="102" t="s">
        <v>457</v>
      </c>
      <c r="K1477" s="102" t="s">
        <v>458</v>
      </c>
      <c r="L1477" s="102" t="s">
        <v>395</v>
      </c>
      <c r="M1477" s="102" t="s">
        <v>396</v>
      </c>
      <c r="N1477" s="105">
        <v>1</v>
      </c>
    </row>
    <row r="1478" spans="7:14" x14ac:dyDescent="0.35">
      <c r="G1478" s="102" t="s">
        <v>723</v>
      </c>
      <c r="H1478" s="102" t="s">
        <v>724</v>
      </c>
      <c r="I1478" s="102" t="s">
        <v>568</v>
      </c>
      <c r="J1478" s="102" t="s">
        <v>457</v>
      </c>
      <c r="K1478" s="102" t="s">
        <v>458</v>
      </c>
      <c r="L1478" s="102" t="s">
        <v>395</v>
      </c>
      <c r="M1478" s="102" t="s">
        <v>396</v>
      </c>
      <c r="N1478" s="105">
        <v>1</v>
      </c>
    </row>
    <row r="1479" spans="7:14" x14ac:dyDescent="0.35">
      <c r="G1479" s="102" t="s">
        <v>723</v>
      </c>
      <c r="H1479" s="102" t="s">
        <v>724</v>
      </c>
      <c r="I1479" s="102" t="s">
        <v>570</v>
      </c>
      <c r="J1479" s="102" t="s">
        <v>457</v>
      </c>
      <c r="K1479" s="102" t="s">
        <v>458</v>
      </c>
      <c r="L1479" s="102" t="s">
        <v>395</v>
      </c>
      <c r="M1479" s="102" t="s">
        <v>396</v>
      </c>
      <c r="N1479" s="105">
        <v>1</v>
      </c>
    </row>
    <row r="1480" spans="7:14" x14ac:dyDescent="0.35">
      <c r="G1480" s="102" t="s">
        <v>723</v>
      </c>
      <c r="H1480" s="102" t="s">
        <v>724</v>
      </c>
      <c r="I1480" s="102" t="s">
        <v>572</v>
      </c>
      <c r="J1480" s="102" t="s">
        <v>457</v>
      </c>
      <c r="K1480" s="102" t="s">
        <v>458</v>
      </c>
      <c r="L1480" s="102" t="s">
        <v>395</v>
      </c>
      <c r="M1480" s="102" t="s">
        <v>396</v>
      </c>
      <c r="N1480" s="105">
        <v>1</v>
      </c>
    </row>
    <row r="1481" spans="7:14" x14ac:dyDescent="0.35">
      <c r="G1481" s="102" t="s">
        <v>723</v>
      </c>
      <c r="H1481" s="102" t="s">
        <v>724</v>
      </c>
      <c r="I1481" s="102" t="s">
        <v>574</v>
      </c>
      <c r="J1481" s="102" t="s">
        <v>457</v>
      </c>
      <c r="K1481" s="102" t="s">
        <v>458</v>
      </c>
      <c r="L1481" s="102" t="s">
        <v>395</v>
      </c>
      <c r="M1481" s="102" t="s">
        <v>396</v>
      </c>
      <c r="N1481" s="105">
        <v>1</v>
      </c>
    </row>
    <row r="1482" spans="7:14" x14ac:dyDescent="0.35">
      <c r="G1482" s="102" t="s">
        <v>723</v>
      </c>
      <c r="H1482" s="102" t="s">
        <v>724</v>
      </c>
      <c r="I1482" s="102" t="s">
        <v>576</v>
      </c>
      <c r="J1482" s="102" t="s">
        <v>457</v>
      </c>
      <c r="K1482" s="102" t="s">
        <v>458</v>
      </c>
      <c r="L1482" s="102" t="s">
        <v>395</v>
      </c>
      <c r="M1482" s="102" t="s">
        <v>396</v>
      </c>
      <c r="N1482" s="105">
        <v>1</v>
      </c>
    </row>
    <row r="1483" spans="7:14" x14ac:dyDescent="0.35">
      <c r="G1483" s="102" t="s">
        <v>723</v>
      </c>
      <c r="H1483" s="102" t="s">
        <v>724</v>
      </c>
      <c r="I1483" s="102" t="s">
        <v>578</v>
      </c>
      <c r="J1483" s="102" t="s">
        <v>457</v>
      </c>
      <c r="K1483" s="102" t="s">
        <v>458</v>
      </c>
      <c r="L1483" s="102" t="s">
        <v>395</v>
      </c>
      <c r="M1483" s="102" t="s">
        <v>396</v>
      </c>
      <c r="N1483" s="105">
        <v>1</v>
      </c>
    </row>
    <row r="1484" spans="7:14" x14ac:dyDescent="0.35">
      <c r="G1484" s="102" t="s">
        <v>723</v>
      </c>
      <c r="H1484" s="102" t="s">
        <v>724</v>
      </c>
      <c r="I1484" s="102" t="s">
        <v>580</v>
      </c>
      <c r="J1484" s="102" t="s">
        <v>457</v>
      </c>
      <c r="K1484" s="102" t="s">
        <v>458</v>
      </c>
      <c r="L1484" s="102" t="s">
        <v>395</v>
      </c>
      <c r="M1484" s="102" t="s">
        <v>396</v>
      </c>
      <c r="N1484" s="105">
        <v>1</v>
      </c>
    </row>
    <row r="1485" spans="7:14" x14ac:dyDescent="0.35">
      <c r="G1485" s="102" t="s">
        <v>723</v>
      </c>
      <c r="H1485" s="102" t="s">
        <v>724</v>
      </c>
      <c r="I1485" s="102" t="s">
        <v>582</v>
      </c>
      <c r="J1485" s="102" t="s">
        <v>457</v>
      </c>
      <c r="K1485" s="102" t="s">
        <v>458</v>
      </c>
      <c r="L1485" s="102" t="s">
        <v>395</v>
      </c>
      <c r="M1485" s="102" t="s">
        <v>396</v>
      </c>
      <c r="N1485" s="105">
        <v>1</v>
      </c>
    </row>
    <row r="1486" spans="7:14" x14ac:dyDescent="0.35">
      <c r="G1486" s="102" t="s">
        <v>723</v>
      </c>
      <c r="H1486" s="102" t="s">
        <v>724</v>
      </c>
      <c r="I1486" s="102" t="s">
        <v>584</v>
      </c>
      <c r="J1486" s="102" t="s">
        <v>457</v>
      </c>
      <c r="K1486" s="102" t="s">
        <v>458</v>
      </c>
      <c r="L1486" s="102" t="s">
        <v>395</v>
      </c>
      <c r="M1486" s="102" t="s">
        <v>396</v>
      </c>
      <c r="N1486" s="105">
        <v>1</v>
      </c>
    </row>
    <row r="1487" spans="7:14" x14ac:dyDescent="0.35">
      <c r="G1487" s="102" t="s">
        <v>723</v>
      </c>
      <c r="H1487" s="102" t="s">
        <v>724</v>
      </c>
      <c r="I1487" s="102" t="s">
        <v>586</v>
      </c>
      <c r="J1487" s="102" t="s">
        <v>457</v>
      </c>
      <c r="K1487" s="102" t="s">
        <v>458</v>
      </c>
      <c r="L1487" s="102" t="s">
        <v>395</v>
      </c>
      <c r="M1487" s="102" t="s">
        <v>396</v>
      </c>
      <c r="N1487" s="105">
        <v>1</v>
      </c>
    </row>
    <row r="1488" spans="7:14" x14ac:dyDescent="0.35">
      <c r="G1488" s="102" t="s">
        <v>723</v>
      </c>
      <c r="H1488" s="102" t="s">
        <v>724</v>
      </c>
      <c r="I1488" s="102" t="s">
        <v>588</v>
      </c>
      <c r="J1488" s="102" t="s">
        <v>457</v>
      </c>
      <c r="K1488" s="102" t="s">
        <v>458</v>
      </c>
      <c r="L1488" s="102" t="s">
        <v>395</v>
      </c>
      <c r="M1488" s="102" t="s">
        <v>396</v>
      </c>
      <c r="N1488" s="105">
        <v>1</v>
      </c>
    </row>
    <row r="1489" spans="7:14" x14ac:dyDescent="0.35">
      <c r="G1489" s="102" t="s">
        <v>723</v>
      </c>
      <c r="H1489" s="102" t="s">
        <v>724</v>
      </c>
      <c r="I1489" s="102" t="s">
        <v>590</v>
      </c>
      <c r="J1489" s="102" t="s">
        <v>457</v>
      </c>
      <c r="K1489" s="102" t="s">
        <v>458</v>
      </c>
      <c r="L1489" s="102" t="s">
        <v>395</v>
      </c>
      <c r="M1489" s="102" t="s">
        <v>396</v>
      </c>
      <c r="N1489" s="105">
        <v>1</v>
      </c>
    </row>
    <row r="1490" spans="7:14" x14ac:dyDescent="0.35">
      <c r="G1490" s="102" t="s">
        <v>723</v>
      </c>
      <c r="H1490" s="102" t="s">
        <v>724</v>
      </c>
      <c r="I1490" s="102" t="s">
        <v>592</v>
      </c>
      <c r="J1490" s="102" t="s">
        <v>457</v>
      </c>
      <c r="K1490" s="102" t="s">
        <v>458</v>
      </c>
      <c r="L1490" s="102" t="s">
        <v>395</v>
      </c>
      <c r="M1490" s="102" t="s">
        <v>396</v>
      </c>
      <c r="N1490" s="105">
        <v>1</v>
      </c>
    </row>
    <row r="1491" spans="7:14" x14ac:dyDescent="0.35">
      <c r="G1491" s="102" t="s">
        <v>723</v>
      </c>
      <c r="H1491" s="102" t="s">
        <v>724</v>
      </c>
      <c r="I1491" s="102" t="s">
        <v>594</v>
      </c>
      <c r="J1491" s="102" t="s">
        <v>457</v>
      </c>
      <c r="K1491" s="102" t="s">
        <v>458</v>
      </c>
      <c r="L1491" s="102" t="s">
        <v>395</v>
      </c>
      <c r="M1491" s="102" t="s">
        <v>396</v>
      </c>
      <c r="N1491" s="105">
        <v>1</v>
      </c>
    </row>
    <row r="1492" spans="7:14" x14ac:dyDescent="0.35">
      <c r="G1492" s="102" t="s">
        <v>723</v>
      </c>
      <c r="H1492" s="102" t="s">
        <v>724</v>
      </c>
      <c r="I1492" s="102" t="s">
        <v>596</v>
      </c>
      <c r="J1492" s="102" t="s">
        <v>457</v>
      </c>
      <c r="K1492" s="102" t="s">
        <v>458</v>
      </c>
      <c r="L1492" s="102" t="s">
        <v>395</v>
      </c>
      <c r="M1492" s="102" t="s">
        <v>396</v>
      </c>
      <c r="N1492" s="105">
        <v>1</v>
      </c>
    </row>
    <row r="1493" spans="7:14" x14ac:dyDescent="0.35">
      <c r="G1493" s="102" t="s">
        <v>723</v>
      </c>
      <c r="H1493" s="102" t="s">
        <v>724</v>
      </c>
      <c r="I1493" s="102" t="s">
        <v>598</v>
      </c>
      <c r="J1493" s="102" t="s">
        <v>457</v>
      </c>
      <c r="K1493" s="102" t="s">
        <v>458</v>
      </c>
      <c r="L1493" s="102" t="s">
        <v>395</v>
      </c>
      <c r="M1493" s="102" t="s">
        <v>396</v>
      </c>
      <c r="N1493" s="105">
        <v>1</v>
      </c>
    </row>
    <row r="1494" spans="7:14" x14ac:dyDescent="0.35">
      <c r="G1494" s="102" t="s">
        <v>723</v>
      </c>
      <c r="H1494" s="102" t="s">
        <v>724</v>
      </c>
      <c r="I1494" s="102" t="s">
        <v>600</v>
      </c>
      <c r="J1494" s="102" t="s">
        <v>457</v>
      </c>
      <c r="K1494" s="102" t="s">
        <v>458</v>
      </c>
      <c r="L1494" s="102" t="s">
        <v>395</v>
      </c>
      <c r="M1494" s="102" t="s">
        <v>396</v>
      </c>
      <c r="N1494" s="105">
        <v>1</v>
      </c>
    </row>
    <row r="1495" spans="7:14" x14ac:dyDescent="0.35">
      <c r="G1495" s="102" t="s">
        <v>723</v>
      </c>
      <c r="H1495" s="102" t="s">
        <v>724</v>
      </c>
      <c r="I1495" s="102" t="s">
        <v>602</v>
      </c>
      <c r="J1495" s="102" t="s">
        <v>457</v>
      </c>
      <c r="K1495" s="102" t="s">
        <v>458</v>
      </c>
      <c r="L1495" s="102" t="s">
        <v>395</v>
      </c>
      <c r="M1495" s="102" t="s">
        <v>396</v>
      </c>
      <c r="N1495" s="105">
        <v>1</v>
      </c>
    </row>
    <row r="1496" spans="7:14" x14ac:dyDescent="0.35">
      <c r="G1496" s="102" t="s">
        <v>725</v>
      </c>
      <c r="H1496" s="102" t="s">
        <v>726</v>
      </c>
      <c r="I1496" s="102" t="s">
        <v>392</v>
      </c>
      <c r="J1496" s="102" t="s">
        <v>669</v>
      </c>
      <c r="K1496" s="102" t="s">
        <v>670</v>
      </c>
      <c r="L1496" s="102" t="s">
        <v>727</v>
      </c>
      <c r="M1496" s="102" t="s">
        <v>728</v>
      </c>
      <c r="N1496" s="105">
        <v>1</v>
      </c>
    </row>
    <row r="1497" spans="7:14" x14ac:dyDescent="0.35">
      <c r="G1497" s="102" t="s">
        <v>725</v>
      </c>
      <c r="H1497" s="102" t="s">
        <v>726</v>
      </c>
      <c r="I1497" s="102" t="s">
        <v>398</v>
      </c>
      <c r="J1497" s="102" t="s">
        <v>669</v>
      </c>
      <c r="K1497" s="102" t="s">
        <v>670</v>
      </c>
      <c r="L1497" s="102" t="s">
        <v>727</v>
      </c>
      <c r="M1497" s="102" t="s">
        <v>728</v>
      </c>
      <c r="N1497" s="105">
        <v>1</v>
      </c>
    </row>
    <row r="1498" spans="7:14" x14ac:dyDescent="0.35">
      <c r="G1498" s="102" t="s">
        <v>725</v>
      </c>
      <c r="H1498" s="102" t="s">
        <v>726</v>
      </c>
      <c r="I1498" s="102" t="s">
        <v>400</v>
      </c>
      <c r="J1498" s="102" t="s">
        <v>669</v>
      </c>
      <c r="K1498" s="102" t="s">
        <v>670</v>
      </c>
      <c r="L1498" s="102" t="s">
        <v>727</v>
      </c>
      <c r="M1498" s="102" t="s">
        <v>728</v>
      </c>
      <c r="N1498" s="106">
        <v>0</v>
      </c>
    </row>
    <row r="1499" spans="7:14" x14ac:dyDescent="0.35">
      <c r="G1499" s="102" t="s">
        <v>725</v>
      </c>
      <c r="H1499" s="102" t="s">
        <v>726</v>
      </c>
      <c r="I1499" s="102" t="s">
        <v>402</v>
      </c>
      <c r="J1499" s="102" t="s">
        <v>669</v>
      </c>
      <c r="K1499" s="102" t="s">
        <v>670</v>
      </c>
      <c r="L1499" s="102" t="s">
        <v>727</v>
      </c>
      <c r="M1499" s="102" t="s">
        <v>728</v>
      </c>
      <c r="N1499" s="105">
        <v>1</v>
      </c>
    </row>
    <row r="1500" spans="7:14" x14ac:dyDescent="0.35">
      <c r="G1500" s="102" t="s">
        <v>725</v>
      </c>
      <c r="H1500" s="102" t="s">
        <v>726</v>
      </c>
      <c r="I1500" s="102" t="s">
        <v>403</v>
      </c>
      <c r="J1500" s="102" t="s">
        <v>669</v>
      </c>
      <c r="K1500" s="102" t="s">
        <v>670</v>
      </c>
      <c r="L1500" s="102" t="s">
        <v>727</v>
      </c>
      <c r="M1500" s="102" t="s">
        <v>728</v>
      </c>
      <c r="N1500" s="105">
        <v>1</v>
      </c>
    </row>
    <row r="1501" spans="7:14" x14ac:dyDescent="0.35">
      <c r="G1501" s="102" t="s">
        <v>725</v>
      </c>
      <c r="H1501" s="102" t="s">
        <v>726</v>
      </c>
      <c r="I1501" s="102" t="s">
        <v>405</v>
      </c>
      <c r="J1501" s="102" t="s">
        <v>669</v>
      </c>
      <c r="K1501" s="102" t="s">
        <v>670</v>
      </c>
      <c r="L1501" s="102" t="s">
        <v>727</v>
      </c>
      <c r="M1501" s="102" t="s">
        <v>728</v>
      </c>
      <c r="N1501" s="105">
        <v>1</v>
      </c>
    </row>
    <row r="1502" spans="7:14" x14ac:dyDescent="0.35">
      <c r="G1502" s="102" t="s">
        <v>725</v>
      </c>
      <c r="H1502" s="102" t="s">
        <v>726</v>
      </c>
      <c r="I1502" s="102" t="s">
        <v>407</v>
      </c>
      <c r="J1502" s="102" t="s">
        <v>669</v>
      </c>
      <c r="K1502" s="102" t="s">
        <v>670</v>
      </c>
      <c r="L1502" s="102" t="s">
        <v>727</v>
      </c>
      <c r="M1502" s="102" t="s">
        <v>728</v>
      </c>
      <c r="N1502" s="105">
        <v>1</v>
      </c>
    </row>
    <row r="1503" spans="7:14" x14ac:dyDescent="0.35">
      <c r="G1503" s="102" t="s">
        <v>725</v>
      </c>
      <c r="H1503" s="102" t="s">
        <v>726</v>
      </c>
      <c r="I1503" s="102" t="s">
        <v>409</v>
      </c>
      <c r="J1503" s="102" t="s">
        <v>669</v>
      </c>
      <c r="K1503" s="102" t="s">
        <v>670</v>
      </c>
      <c r="L1503" s="102" t="s">
        <v>727</v>
      </c>
      <c r="M1503" s="102" t="s">
        <v>728</v>
      </c>
      <c r="N1503" s="105">
        <v>1</v>
      </c>
    </row>
    <row r="1504" spans="7:14" x14ac:dyDescent="0.35">
      <c r="G1504" s="102" t="s">
        <v>725</v>
      </c>
      <c r="H1504" s="102" t="s">
        <v>726</v>
      </c>
      <c r="I1504" s="102" t="s">
        <v>411</v>
      </c>
      <c r="J1504" s="102" t="s">
        <v>669</v>
      </c>
      <c r="K1504" s="102" t="s">
        <v>670</v>
      </c>
      <c r="L1504" s="102" t="s">
        <v>727</v>
      </c>
      <c r="M1504" s="102" t="s">
        <v>728</v>
      </c>
      <c r="N1504" s="105">
        <v>1</v>
      </c>
    </row>
    <row r="1505" spans="7:14" x14ac:dyDescent="0.35">
      <c r="G1505" s="102" t="s">
        <v>725</v>
      </c>
      <c r="H1505" s="102" t="s">
        <v>726</v>
      </c>
      <c r="I1505" s="102" t="s">
        <v>413</v>
      </c>
      <c r="J1505" s="102" t="s">
        <v>669</v>
      </c>
      <c r="K1505" s="102" t="s">
        <v>670</v>
      </c>
      <c r="L1505" s="102" t="s">
        <v>727</v>
      </c>
      <c r="M1505" s="102" t="s">
        <v>728</v>
      </c>
      <c r="N1505" s="105">
        <v>1</v>
      </c>
    </row>
    <row r="1506" spans="7:14" x14ac:dyDescent="0.35">
      <c r="G1506" s="102" t="s">
        <v>725</v>
      </c>
      <c r="H1506" s="102" t="s">
        <v>726</v>
      </c>
      <c r="I1506" s="102" t="s">
        <v>415</v>
      </c>
      <c r="J1506" s="102" t="s">
        <v>669</v>
      </c>
      <c r="K1506" s="102" t="s">
        <v>670</v>
      </c>
      <c r="L1506" s="102" t="s">
        <v>727</v>
      </c>
      <c r="M1506" s="102" t="s">
        <v>728</v>
      </c>
      <c r="N1506" s="105">
        <v>1</v>
      </c>
    </row>
    <row r="1507" spans="7:14" x14ac:dyDescent="0.35">
      <c r="G1507" s="102" t="s">
        <v>725</v>
      </c>
      <c r="H1507" s="102" t="s">
        <v>726</v>
      </c>
      <c r="I1507" s="102" t="s">
        <v>654</v>
      </c>
      <c r="J1507" s="102" t="s">
        <v>669</v>
      </c>
      <c r="K1507" s="102" t="s">
        <v>670</v>
      </c>
      <c r="L1507" s="102" t="s">
        <v>727</v>
      </c>
      <c r="M1507" s="102" t="s">
        <v>728</v>
      </c>
      <c r="N1507" s="106">
        <v>0</v>
      </c>
    </row>
    <row r="1508" spans="7:14" x14ac:dyDescent="0.35">
      <c r="G1508" s="102" t="s">
        <v>725</v>
      </c>
      <c r="H1508" s="102" t="s">
        <v>726</v>
      </c>
      <c r="I1508" s="102" t="s">
        <v>416</v>
      </c>
      <c r="J1508" s="102" t="s">
        <v>669</v>
      </c>
      <c r="K1508" s="102" t="s">
        <v>670</v>
      </c>
      <c r="L1508" s="102" t="s">
        <v>727</v>
      </c>
      <c r="M1508" s="102" t="s">
        <v>728</v>
      </c>
      <c r="N1508" s="105">
        <v>1</v>
      </c>
    </row>
    <row r="1509" spans="7:14" x14ac:dyDescent="0.35">
      <c r="G1509" s="102" t="s">
        <v>725</v>
      </c>
      <c r="H1509" s="102" t="s">
        <v>726</v>
      </c>
      <c r="I1509" s="102" t="s">
        <v>418</v>
      </c>
      <c r="J1509" s="102" t="s">
        <v>669</v>
      </c>
      <c r="K1509" s="102" t="s">
        <v>670</v>
      </c>
      <c r="L1509" s="102" t="s">
        <v>727</v>
      </c>
      <c r="M1509" s="102" t="s">
        <v>728</v>
      </c>
      <c r="N1509" s="105">
        <v>1</v>
      </c>
    </row>
    <row r="1510" spans="7:14" x14ac:dyDescent="0.35">
      <c r="G1510" s="102" t="s">
        <v>725</v>
      </c>
      <c r="H1510" s="102" t="s">
        <v>726</v>
      </c>
      <c r="I1510" s="102" t="s">
        <v>420</v>
      </c>
      <c r="J1510" s="102" t="s">
        <v>669</v>
      </c>
      <c r="K1510" s="102" t="s">
        <v>670</v>
      </c>
      <c r="L1510" s="102" t="s">
        <v>727</v>
      </c>
      <c r="M1510" s="102" t="s">
        <v>728</v>
      </c>
      <c r="N1510" s="105">
        <v>1</v>
      </c>
    </row>
    <row r="1511" spans="7:14" x14ac:dyDescent="0.35">
      <c r="G1511" s="102" t="s">
        <v>725</v>
      </c>
      <c r="H1511" s="102" t="s">
        <v>726</v>
      </c>
      <c r="I1511" s="102" t="s">
        <v>422</v>
      </c>
      <c r="J1511" s="102" t="s">
        <v>669</v>
      </c>
      <c r="K1511" s="102" t="s">
        <v>670</v>
      </c>
      <c r="L1511" s="102" t="s">
        <v>727</v>
      </c>
      <c r="M1511" s="102" t="s">
        <v>728</v>
      </c>
      <c r="N1511" s="105">
        <v>1</v>
      </c>
    </row>
    <row r="1512" spans="7:14" x14ac:dyDescent="0.35">
      <c r="G1512" s="102" t="s">
        <v>725</v>
      </c>
      <c r="H1512" s="102" t="s">
        <v>726</v>
      </c>
      <c r="I1512" s="102" t="s">
        <v>424</v>
      </c>
      <c r="J1512" s="102" t="s">
        <v>669</v>
      </c>
      <c r="K1512" s="102" t="s">
        <v>670</v>
      </c>
      <c r="L1512" s="102" t="s">
        <v>727</v>
      </c>
      <c r="M1512" s="102" t="s">
        <v>728</v>
      </c>
      <c r="N1512" s="106">
        <v>0</v>
      </c>
    </row>
    <row r="1513" spans="7:14" x14ac:dyDescent="0.35">
      <c r="G1513" s="102" t="s">
        <v>725</v>
      </c>
      <c r="H1513" s="102" t="s">
        <v>726</v>
      </c>
      <c r="I1513" s="102" t="s">
        <v>426</v>
      </c>
      <c r="J1513" s="102" t="s">
        <v>669</v>
      </c>
      <c r="K1513" s="102" t="s">
        <v>670</v>
      </c>
      <c r="L1513" s="102" t="s">
        <v>727</v>
      </c>
      <c r="M1513" s="102" t="s">
        <v>728</v>
      </c>
      <c r="N1513" s="105">
        <v>1</v>
      </c>
    </row>
    <row r="1514" spans="7:14" x14ac:dyDescent="0.35">
      <c r="G1514" s="102" t="s">
        <v>725</v>
      </c>
      <c r="H1514" s="102" t="s">
        <v>726</v>
      </c>
      <c r="I1514" s="102" t="s">
        <v>428</v>
      </c>
      <c r="J1514" s="102" t="s">
        <v>669</v>
      </c>
      <c r="K1514" s="102" t="s">
        <v>670</v>
      </c>
      <c r="L1514" s="102" t="s">
        <v>727</v>
      </c>
      <c r="M1514" s="102" t="s">
        <v>728</v>
      </c>
      <c r="N1514" s="105">
        <v>1</v>
      </c>
    </row>
    <row r="1515" spans="7:14" x14ac:dyDescent="0.35">
      <c r="G1515" s="102" t="s">
        <v>725</v>
      </c>
      <c r="H1515" s="102" t="s">
        <v>726</v>
      </c>
      <c r="I1515" s="102" t="s">
        <v>430</v>
      </c>
      <c r="J1515" s="102" t="s">
        <v>669</v>
      </c>
      <c r="K1515" s="102" t="s">
        <v>670</v>
      </c>
      <c r="L1515" s="102" t="s">
        <v>727</v>
      </c>
      <c r="M1515" s="102" t="s">
        <v>728</v>
      </c>
      <c r="N1515" s="105">
        <v>1</v>
      </c>
    </row>
    <row r="1516" spans="7:14" x14ac:dyDescent="0.35">
      <c r="G1516" s="102" t="s">
        <v>725</v>
      </c>
      <c r="H1516" s="102" t="s">
        <v>726</v>
      </c>
      <c r="I1516" s="102" t="s">
        <v>432</v>
      </c>
      <c r="J1516" s="102" t="s">
        <v>669</v>
      </c>
      <c r="K1516" s="102" t="s">
        <v>670</v>
      </c>
      <c r="L1516" s="102" t="s">
        <v>727</v>
      </c>
      <c r="M1516" s="102" t="s">
        <v>728</v>
      </c>
      <c r="N1516" s="105">
        <v>1</v>
      </c>
    </row>
    <row r="1517" spans="7:14" x14ac:dyDescent="0.35">
      <c r="G1517" s="102" t="s">
        <v>725</v>
      </c>
      <c r="H1517" s="102" t="s">
        <v>726</v>
      </c>
      <c r="I1517" s="102" t="s">
        <v>434</v>
      </c>
      <c r="J1517" s="102" t="s">
        <v>669</v>
      </c>
      <c r="K1517" s="102" t="s">
        <v>670</v>
      </c>
      <c r="L1517" s="102" t="s">
        <v>727</v>
      </c>
      <c r="M1517" s="102" t="s">
        <v>728</v>
      </c>
      <c r="N1517" s="105">
        <v>1</v>
      </c>
    </row>
    <row r="1518" spans="7:14" x14ac:dyDescent="0.35">
      <c r="G1518" s="102" t="s">
        <v>725</v>
      </c>
      <c r="H1518" s="102" t="s">
        <v>726</v>
      </c>
      <c r="I1518" s="102" t="s">
        <v>436</v>
      </c>
      <c r="J1518" s="102" t="s">
        <v>669</v>
      </c>
      <c r="K1518" s="102" t="s">
        <v>670</v>
      </c>
      <c r="L1518" s="102" t="s">
        <v>727</v>
      </c>
      <c r="M1518" s="102" t="s">
        <v>728</v>
      </c>
      <c r="N1518" s="105">
        <v>1</v>
      </c>
    </row>
    <row r="1519" spans="7:14" x14ac:dyDescent="0.35">
      <c r="G1519" s="102" t="s">
        <v>725</v>
      </c>
      <c r="H1519" s="102" t="s">
        <v>726</v>
      </c>
      <c r="I1519" s="102" t="s">
        <v>438</v>
      </c>
      <c r="J1519" s="102" t="s">
        <v>669</v>
      </c>
      <c r="K1519" s="102" t="s">
        <v>670</v>
      </c>
      <c r="L1519" s="102" t="s">
        <v>727</v>
      </c>
      <c r="M1519" s="102" t="s">
        <v>728</v>
      </c>
      <c r="N1519" s="105">
        <v>1</v>
      </c>
    </row>
    <row r="1520" spans="7:14" x14ac:dyDescent="0.35">
      <c r="G1520" s="102" t="s">
        <v>725</v>
      </c>
      <c r="H1520" s="102" t="s">
        <v>726</v>
      </c>
      <c r="I1520" s="102" t="s">
        <v>440</v>
      </c>
      <c r="J1520" s="102" t="s">
        <v>669</v>
      </c>
      <c r="K1520" s="102" t="s">
        <v>670</v>
      </c>
      <c r="L1520" s="102" t="s">
        <v>727</v>
      </c>
      <c r="M1520" s="102" t="s">
        <v>728</v>
      </c>
      <c r="N1520" s="105">
        <v>1</v>
      </c>
    </row>
    <row r="1521" spans="7:14" x14ac:dyDescent="0.35">
      <c r="G1521" s="102" t="s">
        <v>725</v>
      </c>
      <c r="H1521" s="102" t="s">
        <v>726</v>
      </c>
      <c r="I1521" s="102" t="s">
        <v>442</v>
      </c>
      <c r="J1521" s="102" t="s">
        <v>669</v>
      </c>
      <c r="K1521" s="102" t="s">
        <v>670</v>
      </c>
      <c r="L1521" s="102" t="s">
        <v>727</v>
      </c>
      <c r="M1521" s="102" t="s">
        <v>728</v>
      </c>
      <c r="N1521" s="105">
        <v>1</v>
      </c>
    </row>
    <row r="1522" spans="7:14" x14ac:dyDescent="0.35">
      <c r="G1522" s="102" t="s">
        <v>725</v>
      </c>
      <c r="H1522" s="102" t="s">
        <v>726</v>
      </c>
      <c r="I1522" s="102" t="s">
        <v>663</v>
      </c>
      <c r="J1522" s="102" t="s">
        <v>669</v>
      </c>
      <c r="K1522" s="102" t="s">
        <v>670</v>
      </c>
      <c r="L1522" s="102" t="s">
        <v>727</v>
      </c>
      <c r="M1522" s="102" t="s">
        <v>728</v>
      </c>
      <c r="N1522" s="106">
        <v>0</v>
      </c>
    </row>
    <row r="1523" spans="7:14" x14ac:dyDescent="0.35">
      <c r="G1523" s="102" t="s">
        <v>725</v>
      </c>
      <c r="H1523" s="102" t="s">
        <v>726</v>
      </c>
      <c r="I1523" s="102" t="s">
        <v>443</v>
      </c>
      <c r="J1523" s="102" t="s">
        <v>669</v>
      </c>
      <c r="K1523" s="102" t="s">
        <v>670</v>
      </c>
      <c r="L1523" s="102" t="s">
        <v>727</v>
      </c>
      <c r="M1523" s="102" t="s">
        <v>728</v>
      </c>
      <c r="N1523" s="105">
        <v>1</v>
      </c>
    </row>
    <row r="1524" spans="7:14" x14ac:dyDescent="0.35">
      <c r="G1524" s="102" t="s">
        <v>725</v>
      </c>
      <c r="H1524" s="102" t="s">
        <v>726</v>
      </c>
      <c r="I1524" s="102" t="s">
        <v>445</v>
      </c>
      <c r="J1524" s="102" t="s">
        <v>669</v>
      </c>
      <c r="K1524" s="102" t="s">
        <v>670</v>
      </c>
      <c r="L1524" s="102" t="s">
        <v>727</v>
      </c>
      <c r="M1524" s="102" t="s">
        <v>728</v>
      </c>
      <c r="N1524" s="105">
        <v>1</v>
      </c>
    </row>
    <row r="1525" spans="7:14" x14ac:dyDescent="0.35">
      <c r="G1525" s="102" t="s">
        <v>725</v>
      </c>
      <c r="H1525" s="102" t="s">
        <v>726</v>
      </c>
      <c r="I1525" s="102" t="s">
        <v>447</v>
      </c>
      <c r="J1525" s="102" t="s">
        <v>669</v>
      </c>
      <c r="K1525" s="102" t="s">
        <v>670</v>
      </c>
      <c r="L1525" s="102" t="s">
        <v>727</v>
      </c>
      <c r="M1525" s="102" t="s">
        <v>728</v>
      </c>
      <c r="N1525" s="105">
        <v>1</v>
      </c>
    </row>
    <row r="1526" spans="7:14" x14ac:dyDescent="0.35">
      <c r="G1526" s="102" t="s">
        <v>725</v>
      </c>
      <c r="H1526" s="102" t="s">
        <v>726</v>
      </c>
      <c r="I1526" s="102" t="s">
        <v>449</v>
      </c>
      <c r="J1526" s="102" t="s">
        <v>669</v>
      </c>
      <c r="K1526" s="102" t="s">
        <v>670</v>
      </c>
      <c r="L1526" s="102" t="s">
        <v>395</v>
      </c>
      <c r="M1526" s="102" t="s">
        <v>396</v>
      </c>
      <c r="N1526" s="106">
        <v>0</v>
      </c>
    </row>
    <row r="1527" spans="7:14" x14ac:dyDescent="0.35">
      <c r="G1527" s="102" t="s">
        <v>725</v>
      </c>
      <c r="H1527" s="102" t="s">
        <v>726</v>
      </c>
      <c r="I1527" s="102" t="s">
        <v>453</v>
      </c>
      <c r="J1527" s="102" t="s">
        <v>669</v>
      </c>
      <c r="K1527" s="102" t="s">
        <v>670</v>
      </c>
      <c r="L1527" s="102" t="s">
        <v>395</v>
      </c>
      <c r="M1527" s="102" t="s">
        <v>396</v>
      </c>
      <c r="N1527" s="105">
        <v>1</v>
      </c>
    </row>
    <row r="1528" spans="7:14" x14ac:dyDescent="0.35">
      <c r="G1528" s="102" t="s">
        <v>725</v>
      </c>
      <c r="H1528" s="102" t="s">
        <v>726</v>
      </c>
      <c r="I1528" s="102" t="s">
        <v>489</v>
      </c>
      <c r="J1528" s="102" t="s">
        <v>669</v>
      </c>
      <c r="K1528" s="102" t="s">
        <v>670</v>
      </c>
      <c r="L1528" s="102" t="s">
        <v>395</v>
      </c>
      <c r="M1528" s="102" t="s">
        <v>396</v>
      </c>
      <c r="N1528" s="105">
        <v>1</v>
      </c>
    </row>
    <row r="1529" spans="7:14" x14ac:dyDescent="0.35">
      <c r="G1529" s="102" t="s">
        <v>725</v>
      </c>
      <c r="H1529" s="102" t="s">
        <v>726</v>
      </c>
      <c r="I1529" s="102" t="s">
        <v>491</v>
      </c>
      <c r="J1529" s="102" t="s">
        <v>669</v>
      </c>
      <c r="K1529" s="102" t="s">
        <v>670</v>
      </c>
      <c r="L1529" s="102" t="s">
        <v>395</v>
      </c>
      <c r="M1529" s="102" t="s">
        <v>396</v>
      </c>
      <c r="N1529" s="105">
        <v>1</v>
      </c>
    </row>
    <row r="1530" spans="7:14" x14ac:dyDescent="0.35">
      <c r="G1530" s="102" t="s">
        <v>725</v>
      </c>
      <c r="H1530" s="102" t="s">
        <v>726</v>
      </c>
      <c r="I1530" s="102" t="s">
        <v>493</v>
      </c>
      <c r="J1530" s="102" t="s">
        <v>669</v>
      </c>
      <c r="K1530" s="102" t="s">
        <v>670</v>
      </c>
      <c r="L1530" s="102" t="s">
        <v>395</v>
      </c>
      <c r="M1530" s="102" t="s">
        <v>396</v>
      </c>
      <c r="N1530" s="105">
        <v>1</v>
      </c>
    </row>
    <row r="1531" spans="7:14" x14ac:dyDescent="0.35">
      <c r="G1531" s="102" t="s">
        <v>725</v>
      </c>
      <c r="H1531" s="102" t="s">
        <v>726</v>
      </c>
      <c r="I1531" s="102" t="s">
        <v>495</v>
      </c>
      <c r="J1531" s="102" t="s">
        <v>669</v>
      </c>
      <c r="K1531" s="102" t="s">
        <v>670</v>
      </c>
      <c r="L1531" s="102" t="s">
        <v>395</v>
      </c>
      <c r="M1531" s="102" t="s">
        <v>396</v>
      </c>
      <c r="N1531" s="105">
        <v>1</v>
      </c>
    </row>
    <row r="1532" spans="7:14" x14ac:dyDescent="0.35">
      <c r="G1532" s="102" t="s">
        <v>725</v>
      </c>
      <c r="H1532" s="102" t="s">
        <v>726</v>
      </c>
      <c r="I1532" s="102" t="s">
        <v>497</v>
      </c>
      <c r="J1532" s="102" t="s">
        <v>669</v>
      </c>
      <c r="K1532" s="102" t="s">
        <v>670</v>
      </c>
      <c r="L1532" s="102" t="s">
        <v>395</v>
      </c>
      <c r="M1532" s="102" t="s">
        <v>396</v>
      </c>
      <c r="N1532" s="105">
        <v>1</v>
      </c>
    </row>
    <row r="1533" spans="7:14" x14ac:dyDescent="0.35">
      <c r="G1533" s="102" t="s">
        <v>725</v>
      </c>
      <c r="H1533" s="102" t="s">
        <v>726</v>
      </c>
      <c r="I1533" s="102" t="s">
        <v>499</v>
      </c>
      <c r="J1533" s="102" t="s">
        <v>669</v>
      </c>
      <c r="K1533" s="102" t="s">
        <v>670</v>
      </c>
      <c r="L1533" s="102" t="s">
        <v>395</v>
      </c>
      <c r="M1533" s="102" t="s">
        <v>396</v>
      </c>
      <c r="N1533" s="105">
        <v>1</v>
      </c>
    </row>
    <row r="1534" spans="7:14" x14ac:dyDescent="0.35">
      <c r="G1534" s="102" t="s">
        <v>725</v>
      </c>
      <c r="H1534" s="102" t="s">
        <v>726</v>
      </c>
      <c r="I1534" s="102" t="s">
        <v>501</v>
      </c>
      <c r="J1534" s="102" t="s">
        <v>669</v>
      </c>
      <c r="K1534" s="102" t="s">
        <v>670</v>
      </c>
      <c r="L1534" s="102" t="s">
        <v>395</v>
      </c>
      <c r="M1534" s="102" t="s">
        <v>396</v>
      </c>
      <c r="N1534" s="105">
        <v>1</v>
      </c>
    </row>
    <row r="1535" spans="7:14" x14ac:dyDescent="0.35">
      <c r="G1535" s="102" t="s">
        <v>725</v>
      </c>
      <c r="H1535" s="102" t="s">
        <v>726</v>
      </c>
      <c r="I1535" s="102" t="s">
        <v>503</v>
      </c>
      <c r="J1535" s="102" t="s">
        <v>669</v>
      </c>
      <c r="K1535" s="102" t="s">
        <v>670</v>
      </c>
      <c r="L1535" s="102" t="s">
        <v>395</v>
      </c>
      <c r="M1535" s="102" t="s">
        <v>396</v>
      </c>
      <c r="N1535" s="105">
        <v>1</v>
      </c>
    </row>
    <row r="1536" spans="7:14" x14ac:dyDescent="0.35">
      <c r="G1536" s="102" t="s">
        <v>725</v>
      </c>
      <c r="H1536" s="102" t="s">
        <v>726</v>
      </c>
      <c r="I1536" s="102" t="s">
        <v>505</v>
      </c>
      <c r="J1536" s="102" t="s">
        <v>669</v>
      </c>
      <c r="K1536" s="102" t="s">
        <v>670</v>
      </c>
      <c r="L1536" s="102" t="s">
        <v>395</v>
      </c>
      <c r="M1536" s="102" t="s">
        <v>396</v>
      </c>
      <c r="N1536" s="105">
        <v>1</v>
      </c>
    </row>
    <row r="1537" spans="7:14" x14ac:dyDescent="0.35">
      <c r="G1537" s="102" t="s">
        <v>725</v>
      </c>
      <c r="H1537" s="102" t="s">
        <v>726</v>
      </c>
      <c r="I1537" s="102" t="s">
        <v>507</v>
      </c>
      <c r="J1537" s="102" t="s">
        <v>669</v>
      </c>
      <c r="K1537" s="102" t="s">
        <v>670</v>
      </c>
      <c r="L1537" s="102" t="s">
        <v>395</v>
      </c>
      <c r="M1537" s="102" t="s">
        <v>396</v>
      </c>
      <c r="N1537" s="105">
        <v>1</v>
      </c>
    </row>
    <row r="1538" spans="7:14" x14ac:dyDescent="0.35">
      <c r="G1538" s="102" t="s">
        <v>725</v>
      </c>
      <c r="H1538" s="102" t="s">
        <v>726</v>
      </c>
      <c r="I1538" s="102" t="s">
        <v>509</v>
      </c>
      <c r="J1538" s="102" t="s">
        <v>669</v>
      </c>
      <c r="K1538" s="102" t="s">
        <v>670</v>
      </c>
      <c r="L1538" s="102" t="s">
        <v>395</v>
      </c>
      <c r="M1538" s="102" t="s">
        <v>396</v>
      </c>
      <c r="N1538" s="105">
        <v>1</v>
      </c>
    </row>
    <row r="1539" spans="7:14" x14ac:dyDescent="0.35">
      <c r="G1539" s="102" t="s">
        <v>725</v>
      </c>
      <c r="H1539" s="102" t="s">
        <v>726</v>
      </c>
      <c r="I1539" s="102" t="s">
        <v>511</v>
      </c>
      <c r="J1539" s="102" t="s">
        <v>669</v>
      </c>
      <c r="K1539" s="102" t="s">
        <v>670</v>
      </c>
      <c r="L1539" s="102" t="s">
        <v>395</v>
      </c>
      <c r="M1539" s="102" t="s">
        <v>396</v>
      </c>
      <c r="N1539" s="106">
        <v>0</v>
      </c>
    </row>
    <row r="1540" spans="7:14" x14ac:dyDescent="0.35">
      <c r="G1540" s="102" t="s">
        <v>725</v>
      </c>
      <c r="H1540" s="102" t="s">
        <v>726</v>
      </c>
      <c r="I1540" s="102" t="s">
        <v>513</v>
      </c>
      <c r="J1540" s="102" t="s">
        <v>669</v>
      </c>
      <c r="K1540" s="102" t="s">
        <v>670</v>
      </c>
      <c r="L1540" s="102" t="s">
        <v>395</v>
      </c>
      <c r="M1540" s="102" t="s">
        <v>396</v>
      </c>
      <c r="N1540" s="105">
        <v>1</v>
      </c>
    </row>
    <row r="1541" spans="7:14" x14ac:dyDescent="0.35">
      <c r="G1541" s="102" t="s">
        <v>725</v>
      </c>
      <c r="H1541" s="102" t="s">
        <v>726</v>
      </c>
      <c r="I1541" s="102" t="s">
        <v>515</v>
      </c>
      <c r="J1541" s="102" t="s">
        <v>669</v>
      </c>
      <c r="K1541" s="102" t="s">
        <v>670</v>
      </c>
      <c r="L1541" s="102" t="s">
        <v>395</v>
      </c>
      <c r="M1541" s="102" t="s">
        <v>396</v>
      </c>
      <c r="N1541" s="105">
        <v>1</v>
      </c>
    </row>
    <row r="1542" spans="7:14" x14ac:dyDescent="0.35">
      <c r="G1542" s="102" t="s">
        <v>725</v>
      </c>
      <c r="H1542" s="102" t="s">
        <v>726</v>
      </c>
      <c r="I1542" s="102" t="s">
        <v>517</v>
      </c>
      <c r="J1542" s="102" t="s">
        <v>669</v>
      </c>
      <c r="K1542" s="102" t="s">
        <v>670</v>
      </c>
      <c r="L1542" s="102" t="s">
        <v>395</v>
      </c>
      <c r="M1542" s="102" t="s">
        <v>396</v>
      </c>
      <c r="N1542" s="105">
        <v>1</v>
      </c>
    </row>
    <row r="1543" spans="7:14" x14ac:dyDescent="0.35">
      <c r="G1543" s="102" t="s">
        <v>725</v>
      </c>
      <c r="H1543" s="102" t="s">
        <v>726</v>
      </c>
      <c r="I1543" s="102" t="s">
        <v>519</v>
      </c>
      <c r="J1543" s="102" t="s">
        <v>669</v>
      </c>
      <c r="K1543" s="102" t="s">
        <v>670</v>
      </c>
      <c r="L1543" s="102" t="s">
        <v>395</v>
      </c>
      <c r="M1543" s="102" t="s">
        <v>396</v>
      </c>
      <c r="N1543" s="105">
        <v>1</v>
      </c>
    </row>
    <row r="1544" spans="7:14" x14ac:dyDescent="0.35">
      <c r="G1544" s="102" t="s">
        <v>725</v>
      </c>
      <c r="H1544" s="102" t="s">
        <v>726</v>
      </c>
      <c r="I1544" s="102" t="s">
        <v>521</v>
      </c>
      <c r="J1544" s="102" t="s">
        <v>669</v>
      </c>
      <c r="K1544" s="102" t="s">
        <v>670</v>
      </c>
      <c r="L1544" s="102" t="s">
        <v>395</v>
      </c>
      <c r="M1544" s="102" t="s">
        <v>396</v>
      </c>
      <c r="N1544" s="105">
        <v>1</v>
      </c>
    </row>
    <row r="1545" spans="7:14" x14ac:dyDescent="0.35">
      <c r="G1545" s="102" t="s">
        <v>725</v>
      </c>
      <c r="H1545" s="102" t="s">
        <v>726</v>
      </c>
      <c r="I1545" s="102" t="s">
        <v>523</v>
      </c>
      <c r="J1545" s="102" t="s">
        <v>669</v>
      </c>
      <c r="K1545" s="102" t="s">
        <v>670</v>
      </c>
      <c r="L1545" s="102" t="s">
        <v>395</v>
      </c>
      <c r="M1545" s="102" t="s">
        <v>396</v>
      </c>
      <c r="N1545" s="105">
        <v>1</v>
      </c>
    </row>
    <row r="1546" spans="7:14" x14ac:dyDescent="0.35">
      <c r="G1546" s="102" t="s">
        <v>725</v>
      </c>
      <c r="H1546" s="102" t="s">
        <v>726</v>
      </c>
      <c r="I1546" s="102" t="s">
        <v>525</v>
      </c>
      <c r="J1546" s="102" t="s">
        <v>669</v>
      </c>
      <c r="K1546" s="102" t="s">
        <v>670</v>
      </c>
      <c r="L1546" s="102" t="s">
        <v>395</v>
      </c>
      <c r="M1546" s="102" t="s">
        <v>396</v>
      </c>
      <c r="N1546" s="105">
        <v>1</v>
      </c>
    </row>
    <row r="1547" spans="7:14" x14ac:dyDescent="0.35">
      <c r="G1547" s="102" t="s">
        <v>725</v>
      </c>
      <c r="H1547" s="102" t="s">
        <v>726</v>
      </c>
      <c r="I1547" s="102" t="s">
        <v>527</v>
      </c>
      <c r="J1547" s="102" t="s">
        <v>669</v>
      </c>
      <c r="K1547" s="102" t="s">
        <v>670</v>
      </c>
      <c r="L1547" s="102" t="s">
        <v>395</v>
      </c>
      <c r="M1547" s="102" t="s">
        <v>396</v>
      </c>
      <c r="N1547" s="105">
        <v>1</v>
      </c>
    </row>
    <row r="1548" spans="7:14" x14ac:dyDescent="0.35">
      <c r="G1548" s="102" t="s">
        <v>725</v>
      </c>
      <c r="H1548" s="102" t="s">
        <v>726</v>
      </c>
      <c r="I1548" s="102" t="s">
        <v>529</v>
      </c>
      <c r="J1548" s="102" t="s">
        <v>669</v>
      </c>
      <c r="K1548" s="102" t="s">
        <v>670</v>
      </c>
      <c r="L1548" s="102" t="s">
        <v>395</v>
      </c>
      <c r="M1548" s="102" t="s">
        <v>396</v>
      </c>
      <c r="N1548" s="105">
        <v>1</v>
      </c>
    </row>
    <row r="1549" spans="7:14" x14ac:dyDescent="0.35">
      <c r="G1549" s="102" t="s">
        <v>725</v>
      </c>
      <c r="H1549" s="102" t="s">
        <v>726</v>
      </c>
      <c r="I1549" s="102" t="s">
        <v>531</v>
      </c>
      <c r="J1549" s="102" t="s">
        <v>669</v>
      </c>
      <c r="K1549" s="102" t="s">
        <v>670</v>
      </c>
      <c r="L1549" s="102" t="s">
        <v>395</v>
      </c>
      <c r="M1549" s="102" t="s">
        <v>396</v>
      </c>
      <c r="N1549" s="105">
        <v>1</v>
      </c>
    </row>
    <row r="1550" spans="7:14" x14ac:dyDescent="0.35">
      <c r="G1550" s="102" t="s">
        <v>725</v>
      </c>
      <c r="H1550" s="102" t="s">
        <v>726</v>
      </c>
      <c r="I1550" s="102" t="s">
        <v>533</v>
      </c>
      <c r="J1550" s="102" t="s">
        <v>669</v>
      </c>
      <c r="K1550" s="102" t="s">
        <v>670</v>
      </c>
      <c r="L1550" s="102" t="s">
        <v>395</v>
      </c>
      <c r="M1550" s="102" t="s">
        <v>396</v>
      </c>
      <c r="N1550" s="105">
        <v>1</v>
      </c>
    </row>
    <row r="1551" spans="7:14" x14ac:dyDescent="0.35">
      <c r="G1551" s="102" t="s">
        <v>725</v>
      </c>
      <c r="H1551" s="102" t="s">
        <v>726</v>
      </c>
      <c r="I1551" s="102" t="s">
        <v>535</v>
      </c>
      <c r="J1551" s="102" t="s">
        <v>669</v>
      </c>
      <c r="K1551" s="102" t="s">
        <v>670</v>
      </c>
      <c r="L1551" s="102" t="s">
        <v>395</v>
      </c>
      <c r="M1551" s="102" t="s">
        <v>396</v>
      </c>
      <c r="N1551" s="105">
        <v>1</v>
      </c>
    </row>
    <row r="1552" spans="7:14" x14ac:dyDescent="0.35">
      <c r="G1552" s="102" t="s">
        <v>725</v>
      </c>
      <c r="H1552" s="102" t="s">
        <v>726</v>
      </c>
      <c r="I1552" s="102" t="s">
        <v>635</v>
      </c>
      <c r="J1552" s="102" t="s">
        <v>669</v>
      </c>
      <c r="K1552" s="102" t="s">
        <v>670</v>
      </c>
      <c r="L1552" s="102" t="s">
        <v>395</v>
      </c>
      <c r="M1552" s="102" t="s">
        <v>396</v>
      </c>
      <c r="N1552" s="106">
        <v>0</v>
      </c>
    </row>
    <row r="1553" spans="7:14" x14ac:dyDescent="0.35">
      <c r="G1553" s="102" t="s">
        <v>725</v>
      </c>
      <c r="H1553" s="102" t="s">
        <v>726</v>
      </c>
      <c r="I1553" s="102" t="s">
        <v>729</v>
      </c>
      <c r="J1553" s="102" t="s">
        <v>669</v>
      </c>
      <c r="K1553" s="102" t="s">
        <v>670</v>
      </c>
      <c r="L1553" s="102" t="s">
        <v>395</v>
      </c>
      <c r="M1553" s="102" t="s">
        <v>396</v>
      </c>
      <c r="N1553" s="106">
        <v>0</v>
      </c>
    </row>
    <row r="1554" spans="7:14" x14ac:dyDescent="0.35">
      <c r="G1554" s="102" t="s">
        <v>725</v>
      </c>
      <c r="H1554" s="102" t="s">
        <v>726</v>
      </c>
      <c r="I1554" s="102" t="s">
        <v>537</v>
      </c>
      <c r="J1554" s="102" t="s">
        <v>669</v>
      </c>
      <c r="K1554" s="102" t="s">
        <v>670</v>
      </c>
      <c r="L1554" s="102" t="s">
        <v>395</v>
      </c>
      <c r="M1554" s="102" t="s">
        <v>396</v>
      </c>
      <c r="N1554" s="105">
        <v>1</v>
      </c>
    </row>
    <row r="1555" spans="7:14" x14ac:dyDescent="0.35">
      <c r="G1555" s="102" t="s">
        <v>725</v>
      </c>
      <c r="H1555" s="102" t="s">
        <v>726</v>
      </c>
      <c r="I1555" s="102" t="s">
        <v>539</v>
      </c>
      <c r="J1555" s="102" t="s">
        <v>669</v>
      </c>
      <c r="K1555" s="102" t="s">
        <v>670</v>
      </c>
      <c r="L1555" s="102" t="s">
        <v>395</v>
      </c>
      <c r="M1555" s="102" t="s">
        <v>396</v>
      </c>
      <c r="N1555" s="105">
        <v>1</v>
      </c>
    </row>
    <row r="1556" spans="7:14" x14ac:dyDescent="0.35">
      <c r="G1556" s="102" t="s">
        <v>725</v>
      </c>
      <c r="H1556" s="102" t="s">
        <v>726</v>
      </c>
      <c r="I1556" s="102" t="s">
        <v>541</v>
      </c>
      <c r="J1556" s="102" t="s">
        <v>669</v>
      </c>
      <c r="K1556" s="102" t="s">
        <v>670</v>
      </c>
      <c r="L1556" s="102" t="s">
        <v>395</v>
      </c>
      <c r="M1556" s="102" t="s">
        <v>396</v>
      </c>
      <c r="N1556" s="105">
        <v>1</v>
      </c>
    </row>
    <row r="1557" spans="7:14" x14ac:dyDescent="0.35">
      <c r="G1557" s="102" t="s">
        <v>725</v>
      </c>
      <c r="H1557" s="102" t="s">
        <v>726</v>
      </c>
      <c r="I1557" s="102" t="s">
        <v>543</v>
      </c>
      <c r="J1557" s="102" t="s">
        <v>669</v>
      </c>
      <c r="K1557" s="102" t="s">
        <v>670</v>
      </c>
      <c r="L1557" s="102" t="s">
        <v>395</v>
      </c>
      <c r="M1557" s="102" t="s">
        <v>396</v>
      </c>
      <c r="N1557" s="105">
        <v>1</v>
      </c>
    </row>
    <row r="1558" spans="7:14" x14ac:dyDescent="0.35">
      <c r="G1558" s="102" t="s">
        <v>725</v>
      </c>
      <c r="H1558" s="102" t="s">
        <v>726</v>
      </c>
      <c r="I1558" s="102" t="s">
        <v>730</v>
      </c>
      <c r="J1558" s="102" t="s">
        <v>669</v>
      </c>
      <c r="K1558" s="102" t="s">
        <v>670</v>
      </c>
      <c r="L1558" s="102" t="s">
        <v>395</v>
      </c>
      <c r="M1558" s="102" t="s">
        <v>396</v>
      </c>
      <c r="N1558" s="106">
        <v>0</v>
      </c>
    </row>
    <row r="1559" spans="7:14" x14ac:dyDescent="0.35">
      <c r="G1559" s="102" t="s">
        <v>725</v>
      </c>
      <c r="H1559" s="102" t="s">
        <v>726</v>
      </c>
      <c r="I1559" s="102" t="s">
        <v>545</v>
      </c>
      <c r="J1559" s="102" t="s">
        <v>669</v>
      </c>
      <c r="K1559" s="102" t="s">
        <v>670</v>
      </c>
      <c r="L1559" s="102" t="s">
        <v>395</v>
      </c>
      <c r="M1559" s="102" t="s">
        <v>396</v>
      </c>
      <c r="N1559" s="105">
        <v>1</v>
      </c>
    </row>
    <row r="1560" spans="7:14" x14ac:dyDescent="0.35">
      <c r="G1560" s="102" t="s">
        <v>725</v>
      </c>
      <c r="H1560" s="102" t="s">
        <v>726</v>
      </c>
      <c r="I1560" s="102" t="s">
        <v>547</v>
      </c>
      <c r="J1560" s="102" t="s">
        <v>669</v>
      </c>
      <c r="K1560" s="102" t="s">
        <v>670</v>
      </c>
      <c r="L1560" s="102" t="s">
        <v>395</v>
      </c>
      <c r="M1560" s="102" t="s">
        <v>396</v>
      </c>
      <c r="N1560" s="105">
        <v>1</v>
      </c>
    </row>
    <row r="1561" spans="7:14" x14ac:dyDescent="0.35">
      <c r="G1561" s="102" t="s">
        <v>725</v>
      </c>
      <c r="H1561" s="102" t="s">
        <v>726</v>
      </c>
      <c r="I1561" s="102" t="s">
        <v>549</v>
      </c>
      <c r="J1561" s="102" t="s">
        <v>669</v>
      </c>
      <c r="K1561" s="102" t="s">
        <v>670</v>
      </c>
      <c r="L1561" s="102" t="s">
        <v>395</v>
      </c>
      <c r="M1561" s="102" t="s">
        <v>396</v>
      </c>
      <c r="N1561" s="105">
        <v>1</v>
      </c>
    </row>
    <row r="1562" spans="7:14" x14ac:dyDescent="0.35">
      <c r="G1562" s="102" t="s">
        <v>725</v>
      </c>
      <c r="H1562" s="102" t="s">
        <v>726</v>
      </c>
      <c r="I1562" s="102" t="s">
        <v>551</v>
      </c>
      <c r="J1562" s="102" t="s">
        <v>669</v>
      </c>
      <c r="K1562" s="102" t="s">
        <v>670</v>
      </c>
      <c r="L1562" s="102" t="s">
        <v>395</v>
      </c>
      <c r="M1562" s="102" t="s">
        <v>396</v>
      </c>
      <c r="N1562" s="105">
        <v>1</v>
      </c>
    </row>
    <row r="1563" spans="7:14" x14ac:dyDescent="0.35">
      <c r="G1563" s="102" t="s">
        <v>725</v>
      </c>
      <c r="H1563" s="102" t="s">
        <v>726</v>
      </c>
      <c r="I1563" s="102" t="s">
        <v>553</v>
      </c>
      <c r="J1563" s="102" t="s">
        <v>669</v>
      </c>
      <c r="K1563" s="102" t="s">
        <v>670</v>
      </c>
      <c r="L1563" s="102" t="s">
        <v>395</v>
      </c>
      <c r="M1563" s="102" t="s">
        <v>396</v>
      </c>
      <c r="N1563" s="105">
        <v>1</v>
      </c>
    </row>
    <row r="1564" spans="7:14" x14ac:dyDescent="0.35">
      <c r="G1564" s="102" t="s">
        <v>725</v>
      </c>
      <c r="H1564" s="102" t="s">
        <v>726</v>
      </c>
      <c r="I1564" s="102" t="s">
        <v>555</v>
      </c>
      <c r="J1564" s="102" t="s">
        <v>669</v>
      </c>
      <c r="K1564" s="102" t="s">
        <v>670</v>
      </c>
      <c r="L1564" s="102" t="s">
        <v>395</v>
      </c>
      <c r="M1564" s="102" t="s">
        <v>396</v>
      </c>
      <c r="N1564" s="105">
        <v>1</v>
      </c>
    </row>
    <row r="1565" spans="7:14" x14ac:dyDescent="0.35">
      <c r="G1565" s="102" t="s">
        <v>725</v>
      </c>
      <c r="H1565" s="102" t="s">
        <v>726</v>
      </c>
      <c r="I1565" s="102" t="s">
        <v>557</v>
      </c>
      <c r="J1565" s="102" t="s">
        <v>669</v>
      </c>
      <c r="K1565" s="102" t="s">
        <v>670</v>
      </c>
      <c r="L1565" s="102" t="s">
        <v>395</v>
      </c>
      <c r="M1565" s="102" t="s">
        <v>396</v>
      </c>
      <c r="N1565" s="105">
        <v>1</v>
      </c>
    </row>
    <row r="1566" spans="7:14" x14ac:dyDescent="0.35">
      <c r="G1566" s="102" t="s">
        <v>725</v>
      </c>
      <c r="H1566" s="102" t="s">
        <v>726</v>
      </c>
      <c r="I1566" s="102" t="s">
        <v>559</v>
      </c>
      <c r="J1566" s="102" t="s">
        <v>669</v>
      </c>
      <c r="K1566" s="102" t="s">
        <v>670</v>
      </c>
      <c r="L1566" s="102" t="s">
        <v>395</v>
      </c>
      <c r="M1566" s="102" t="s">
        <v>396</v>
      </c>
      <c r="N1566" s="106">
        <v>0</v>
      </c>
    </row>
    <row r="1567" spans="7:14" x14ac:dyDescent="0.35">
      <c r="G1567" s="102" t="s">
        <v>725</v>
      </c>
      <c r="H1567" s="102" t="s">
        <v>726</v>
      </c>
      <c r="I1567" s="102" t="s">
        <v>561</v>
      </c>
      <c r="J1567" s="102" t="s">
        <v>669</v>
      </c>
      <c r="K1567" s="102" t="s">
        <v>670</v>
      </c>
      <c r="L1567" s="102" t="s">
        <v>395</v>
      </c>
      <c r="M1567" s="102" t="s">
        <v>396</v>
      </c>
      <c r="N1567" s="105">
        <v>1</v>
      </c>
    </row>
    <row r="1568" spans="7:14" x14ac:dyDescent="0.35">
      <c r="G1568" s="102" t="s">
        <v>725</v>
      </c>
      <c r="H1568" s="102" t="s">
        <v>726</v>
      </c>
      <c r="I1568" s="102" t="s">
        <v>562</v>
      </c>
      <c r="J1568" s="102" t="s">
        <v>669</v>
      </c>
      <c r="K1568" s="102" t="s">
        <v>670</v>
      </c>
      <c r="L1568" s="102" t="s">
        <v>395</v>
      </c>
      <c r="M1568" s="102" t="s">
        <v>396</v>
      </c>
      <c r="N1568" s="105">
        <v>1</v>
      </c>
    </row>
    <row r="1569" spans="7:14" x14ac:dyDescent="0.35">
      <c r="G1569" s="102" t="s">
        <v>725</v>
      </c>
      <c r="H1569" s="102" t="s">
        <v>726</v>
      </c>
      <c r="I1569" s="102" t="s">
        <v>564</v>
      </c>
      <c r="J1569" s="102" t="s">
        <v>669</v>
      </c>
      <c r="K1569" s="102" t="s">
        <v>670</v>
      </c>
      <c r="L1569" s="102" t="s">
        <v>395</v>
      </c>
      <c r="M1569" s="102" t="s">
        <v>396</v>
      </c>
      <c r="N1569" s="105">
        <v>1</v>
      </c>
    </row>
    <row r="1570" spans="7:14" x14ac:dyDescent="0.35">
      <c r="G1570" s="102" t="s">
        <v>725</v>
      </c>
      <c r="H1570" s="102" t="s">
        <v>726</v>
      </c>
      <c r="I1570" s="102" t="s">
        <v>566</v>
      </c>
      <c r="J1570" s="102" t="s">
        <v>669</v>
      </c>
      <c r="K1570" s="102" t="s">
        <v>670</v>
      </c>
      <c r="L1570" s="102" t="s">
        <v>395</v>
      </c>
      <c r="M1570" s="102" t="s">
        <v>396</v>
      </c>
      <c r="N1570" s="105">
        <v>1</v>
      </c>
    </row>
    <row r="1571" spans="7:14" x14ac:dyDescent="0.35">
      <c r="G1571" s="102" t="s">
        <v>725</v>
      </c>
      <c r="H1571" s="102" t="s">
        <v>726</v>
      </c>
      <c r="I1571" s="102" t="s">
        <v>568</v>
      </c>
      <c r="J1571" s="102" t="s">
        <v>669</v>
      </c>
      <c r="K1571" s="102" t="s">
        <v>670</v>
      </c>
      <c r="L1571" s="102" t="s">
        <v>395</v>
      </c>
      <c r="M1571" s="102" t="s">
        <v>396</v>
      </c>
      <c r="N1571" s="105">
        <v>1</v>
      </c>
    </row>
    <row r="1572" spans="7:14" x14ac:dyDescent="0.35">
      <c r="G1572" s="102" t="s">
        <v>725</v>
      </c>
      <c r="H1572" s="102" t="s">
        <v>726</v>
      </c>
      <c r="I1572" s="102" t="s">
        <v>570</v>
      </c>
      <c r="J1572" s="102" t="s">
        <v>669</v>
      </c>
      <c r="K1572" s="102" t="s">
        <v>670</v>
      </c>
      <c r="L1572" s="102" t="s">
        <v>395</v>
      </c>
      <c r="M1572" s="102" t="s">
        <v>396</v>
      </c>
      <c r="N1572" s="105">
        <v>1</v>
      </c>
    </row>
    <row r="1573" spans="7:14" x14ac:dyDescent="0.35">
      <c r="G1573" s="102" t="s">
        <v>725</v>
      </c>
      <c r="H1573" s="102" t="s">
        <v>726</v>
      </c>
      <c r="I1573" s="102" t="s">
        <v>572</v>
      </c>
      <c r="J1573" s="102" t="s">
        <v>669</v>
      </c>
      <c r="K1573" s="102" t="s">
        <v>670</v>
      </c>
      <c r="L1573" s="102" t="s">
        <v>395</v>
      </c>
      <c r="M1573" s="102" t="s">
        <v>396</v>
      </c>
      <c r="N1573" s="105">
        <v>1</v>
      </c>
    </row>
    <row r="1574" spans="7:14" x14ac:dyDescent="0.35">
      <c r="G1574" s="102" t="s">
        <v>725</v>
      </c>
      <c r="H1574" s="102" t="s">
        <v>726</v>
      </c>
      <c r="I1574" s="102" t="s">
        <v>731</v>
      </c>
      <c r="J1574" s="102" t="s">
        <v>669</v>
      </c>
      <c r="K1574" s="102" t="s">
        <v>670</v>
      </c>
      <c r="L1574" s="102" t="s">
        <v>395</v>
      </c>
      <c r="M1574" s="102" t="s">
        <v>396</v>
      </c>
      <c r="N1574" s="106">
        <v>0</v>
      </c>
    </row>
    <row r="1575" spans="7:14" x14ac:dyDescent="0.35">
      <c r="G1575" s="102" t="s">
        <v>725</v>
      </c>
      <c r="H1575" s="102" t="s">
        <v>726</v>
      </c>
      <c r="I1575" s="102" t="s">
        <v>574</v>
      </c>
      <c r="J1575" s="102" t="s">
        <v>669</v>
      </c>
      <c r="K1575" s="102" t="s">
        <v>670</v>
      </c>
      <c r="L1575" s="102" t="s">
        <v>395</v>
      </c>
      <c r="M1575" s="102" t="s">
        <v>396</v>
      </c>
      <c r="N1575" s="105">
        <v>1</v>
      </c>
    </row>
    <row r="1576" spans="7:14" x14ac:dyDescent="0.35">
      <c r="G1576" s="102" t="s">
        <v>725</v>
      </c>
      <c r="H1576" s="102" t="s">
        <v>726</v>
      </c>
      <c r="I1576" s="102" t="s">
        <v>576</v>
      </c>
      <c r="J1576" s="102" t="s">
        <v>669</v>
      </c>
      <c r="K1576" s="102" t="s">
        <v>670</v>
      </c>
      <c r="L1576" s="102" t="s">
        <v>395</v>
      </c>
      <c r="M1576" s="102" t="s">
        <v>396</v>
      </c>
      <c r="N1576" s="105">
        <v>1</v>
      </c>
    </row>
    <row r="1577" spans="7:14" x14ac:dyDescent="0.35">
      <c r="G1577" s="102" t="s">
        <v>725</v>
      </c>
      <c r="H1577" s="102" t="s">
        <v>726</v>
      </c>
      <c r="I1577" s="102" t="s">
        <v>578</v>
      </c>
      <c r="J1577" s="102" t="s">
        <v>669</v>
      </c>
      <c r="K1577" s="102" t="s">
        <v>670</v>
      </c>
      <c r="L1577" s="102" t="s">
        <v>395</v>
      </c>
      <c r="M1577" s="102" t="s">
        <v>396</v>
      </c>
      <c r="N1577" s="105">
        <v>1</v>
      </c>
    </row>
    <row r="1578" spans="7:14" x14ac:dyDescent="0.35">
      <c r="G1578" s="102" t="s">
        <v>725</v>
      </c>
      <c r="H1578" s="102" t="s">
        <v>726</v>
      </c>
      <c r="I1578" s="102" t="s">
        <v>580</v>
      </c>
      <c r="J1578" s="102" t="s">
        <v>669</v>
      </c>
      <c r="K1578" s="102" t="s">
        <v>670</v>
      </c>
      <c r="L1578" s="102" t="s">
        <v>395</v>
      </c>
      <c r="M1578" s="102" t="s">
        <v>396</v>
      </c>
      <c r="N1578" s="105">
        <v>1</v>
      </c>
    </row>
    <row r="1579" spans="7:14" x14ac:dyDescent="0.35">
      <c r="G1579" s="102" t="s">
        <v>725</v>
      </c>
      <c r="H1579" s="102" t="s">
        <v>726</v>
      </c>
      <c r="I1579" s="102" t="s">
        <v>582</v>
      </c>
      <c r="J1579" s="102" t="s">
        <v>669</v>
      </c>
      <c r="K1579" s="102" t="s">
        <v>670</v>
      </c>
      <c r="L1579" s="102" t="s">
        <v>395</v>
      </c>
      <c r="M1579" s="102" t="s">
        <v>396</v>
      </c>
      <c r="N1579" s="105">
        <v>1</v>
      </c>
    </row>
    <row r="1580" spans="7:14" x14ac:dyDescent="0.35">
      <c r="G1580" s="102" t="s">
        <v>725</v>
      </c>
      <c r="H1580" s="102" t="s">
        <v>726</v>
      </c>
      <c r="I1580" s="102" t="s">
        <v>657</v>
      </c>
      <c r="J1580" s="102" t="s">
        <v>669</v>
      </c>
      <c r="K1580" s="102" t="s">
        <v>670</v>
      </c>
      <c r="L1580" s="102" t="s">
        <v>395</v>
      </c>
      <c r="M1580" s="102" t="s">
        <v>396</v>
      </c>
      <c r="N1580" s="106">
        <v>0</v>
      </c>
    </row>
    <row r="1581" spans="7:14" x14ac:dyDescent="0.35">
      <c r="G1581" s="102" t="s">
        <v>725</v>
      </c>
      <c r="H1581" s="102" t="s">
        <v>726</v>
      </c>
      <c r="I1581" s="102" t="s">
        <v>584</v>
      </c>
      <c r="J1581" s="102" t="s">
        <v>669</v>
      </c>
      <c r="K1581" s="102" t="s">
        <v>670</v>
      </c>
      <c r="L1581" s="102" t="s">
        <v>395</v>
      </c>
      <c r="M1581" s="102" t="s">
        <v>396</v>
      </c>
      <c r="N1581" s="105">
        <v>1</v>
      </c>
    </row>
    <row r="1582" spans="7:14" x14ac:dyDescent="0.35">
      <c r="G1582" s="102" t="s">
        <v>725</v>
      </c>
      <c r="H1582" s="102" t="s">
        <v>726</v>
      </c>
      <c r="I1582" s="102" t="s">
        <v>586</v>
      </c>
      <c r="J1582" s="102" t="s">
        <v>669</v>
      </c>
      <c r="K1582" s="102" t="s">
        <v>670</v>
      </c>
      <c r="L1582" s="102" t="s">
        <v>395</v>
      </c>
      <c r="M1582" s="102" t="s">
        <v>396</v>
      </c>
      <c r="N1582" s="105">
        <v>1</v>
      </c>
    </row>
    <row r="1583" spans="7:14" x14ac:dyDescent="0.35">
      <c r="G1583" s="102" t="s">
        <v>725</v>
      </c>
      <c r="H1583" s="102" t="s">
        <v>726</v>
      </c>
      <c r="I1583" s="102" t="s">
        <v>588</v>
      </c>
      <c r="J1583" s="102" t="s">
        <v>669</v>
      </c>
      <c r="K1583" s="102" t="s">
        <v>670</v>
      </c>
      <c r="L1583" s="102" t="s">
        <v>395</v>
      </c>
      <c r="M1583" s="102" t="s">
        <v>396</v>
      </c>
      <c r="N1583" s="105">
        <v>1</v>
      </c>
    </row>
    <row r="1584" spans="7:14" x14ac:dyDescent="0.35">
      <c r="G1584" s="102" t="s">
        <v>725</v>
      </c>
      <c r="H1584" s="102" t="s">
        <v>726</v>
      </c>
      <c r="I1584" s="102" t="s">
        <v>590</v>
      </c>
      <c r="J1584" s="102" t="s">
        <v>669</v>
      </c>
      <c r="K1584" s="102" t="s">
        <v>670</v>
      </c>
      <c r="L1584" s="102" t="s">
        <v>395</v>
      </c>
      <c r="M1584" s="102" t="s">
        <v>396</v>
      </c>
      <c r="N1584" s="105">
        <v>1</v>
      </c>
    </row>
    <row r="1585" spans="7:14" x14ac:dyDescent="0.35">
      <c r="G1585" s="102" t="s">
        <v>725</v>
      </c>
      <c r="H1585" s="102" t="s">
        <v>726</v>
      </c>
      <c r="I1585" s="102" t="s">
        <v>592</v>
      </c>
      <c r="J1585" s="102" t="s">
        <v>669</v>
      </c>
      <c r="K1585" s="102" t="s">
        <v>670</v>
      </c>
      <c r="L1585" s="102" t="s">
        <v>395</v>
      </c>
      <c r="M1585" s="102" t="s">
        <v>396</v>
      </c>
      <c r="N1585" s="105">
        <v>1</v>
      </c>
    </row>
    <row r="1586" spans="7:14" x14ac:dyDescent="0.35">
      <c r="G1586" s="102" t="s">
        <v>725</v>
      </c>
      <c r="H1586" s="102" t="s">
        <v>726</v>
      </c>
      <c r="I1586" s="102" t="s">
        <v>594</v>
      </c>
      <c r="J1586" s="102" t="s">
        <v>669</v>
      </c>
      <c r="K1586" s="102" t="s">
        <v>670</v>
      </c>
      <c r="L1586" s="102" t="s">
        <v>395</v>
      </c>
      <c r="M1586" s="102" t="s">
        <v>396</v>
      </c>
      <c r="N1586" s="105">
        <v>1</v>
      </c>
    </row>
    <row r="1587" spans="7:14" x14ac:dyDescent="0.35">
      <c r="G1587" s="102" t="s">
        <v>725</v>
      </c>
      <c r="H1587" s="102" t="s">
        <v>726</v>
      </c>
      <c r="I1587" s="102" t="s">
        <v>596</v>
      </c>
      <c r="J1587" s="102" t="s">
        <v>669</v>
      </c>
      <c r="K1587" s="102" t="s">
        <v>670</v>
      </c>
      <c r="L1587" s="102" t="s">
        <v>395</v>
      </c>
      <c r="M1587" s="102" t="s">
        <v>396</v>
      </c>
      <c r="N1587" s="105">
        <v>1</v>
      </c>
    </row>
    <row r="1588" spans="7:14" x14ac:dyDescent="0.35">
      <c r="G1588" s="102" t="s">
        <v>725</v>
      </c>
      <c r="H1588" s="102" t="s">
        <v>726</v>
      </c>
      <c r="I1588" s="102" t="s">
        <v>598</v>
      </c>
      <c r="J1588" s="102" t="s">
        <v>669</v>
      </c>
      <c r="K1588" s="102" t="s">
        <v>670</v>
      </c>
      <c r="L1588" s="102" t="s">
        <v>395</v>
      </c>
      <c r="M1588" s="102" t="s">
        <v>396</v>
      </c>
      <c r="N1588" s="105">
        <v>1</v>
      </c>
    </row>
    <row r="1589" spans="7:14" x14ac:dyDescent="0.35">
      <c r="G1589" s="102" t="s">
        <v>725</v>
      </c>
      <c r="H1589" s="102" t="s">
        <v>726</v>
      </c>
      <c r="I1589" s="102" t="s">
        <v>693</v>
      </c>
      <c r="J1589" s="102" t="s">
        <v>669</v>
      </c>
      <c r="K1589" s="102" t="s">
        <v>670</v>
      </c>
      <c r="L1589" s="102" t="s">
        <v>395</v>
      </c>
      <c r="M1589" s="102" t="s">
        <v>396</v>
      </c>
      <c r="N1589" s="106">
        <v>0</v>
      </c>
    </row>
    <row r="1590" spans="7:14" x14ac:dyDescent="0.35">
      <c r="G1590" s="102" t="s">
        <v>725</v>
      </c>
      <c r="H1590" s="102" t="s">
        <v>726</v>
      </c>
      <c r="I1590" s="102" t="s">
        <v>600</v>
      </c>
      <c r="J1590" s="102" t="s">
        <v>669</v>
      </c>
      <c r="K1590" s="102" t="s">
        <v>670</v>
      </c>
      <c r="L1590" s="102" t="s">
        <v>395</v>
      </c>
      <c r="M1590" s="102" t="s">
        <v>396</v>
      </c>
      <c r="N1590" s="105">
        <v>1</v>
      </c>
    </row>
    <row r="1591" spans="7:14" x14ac:dyDescent="0.35">
      <c r="G1591" s="102" t="s">
        <v>725</v>
      </c>
      <c r="H1591" s="102" t="s">
        <v>726</v>
      </c>
      <c r="I1591" s="102" t="s">
        <v>602</v>
      </c>
      <c r="J1591" s="102" t="s">
        <v>669</v>
      </c>
      <c r="K1591" s="102" t="s">
        <v>670</v>
      </c>
      <c r="L1591" s="102" t="s">
        <v>395</v>
      </c>
      <c r="M1591" s="102" t="s">
        <v>396</v>
      </c>
      <c r="N1591" s="105">
        <v>1</v>
      </c>
    </row>
    <row r="1592" spans="7:14" x14ac:dyDescent="0.35">
      <c r="G1592" s="102" t="s">
        <v>732</v>
      </c>
      <c r="H1592" s="102" t="s">
        <v>733</v>
      </c>
      <c r="I1592" s="102" t="s">
        <v>392</v>
      </c>
      <c r="J1592" s="102" t="s">
        <v>671</v>
      </c>
      <c r="K1592" s="102" t="s">
        <v>672</v>
      </c>
      <c r="L1592" s="102" t="s">
        <v>630</v>
      </c>
      <c r="M1592" s="102" t="s">
        <v>631</v>
      </c>
      <c r="N1592" s="105">
        <v>1</v>
      </c>
    </row>
    <row r="1593" spans="7:14" x14ac:dyDescent="0.35">
      <c r="G1593" s="102" t="s">
        <v>732</v>
      </c>
      <c r="H1593" s="102" t="s">
        <v>733</v>
      </c>
      <c r="I1593" s="102" t="s">
        <v>398</v>
      </c>
      <c r="J1593" s="102" t="s">
        <v>671</v>
      </c>
      <c r="K1593" s="102" t="s">
        <v>672</v>
      </c>
      <c r="L1593" s="102" t="s">
        <v>630</v>
      </c>
      <c r="M1593" s="102" t="s">
        <v>631</v>
      </c>
      <c r="N1593" s="105">
        <v>1</v>
      </c>
    </row>
    <row r="1594" spans="7:14" x14ac:dyDescent="0.35">
      <c r="G1594" s="102" t="s">
        <v>732</v>
      </c>
      <c r="H1594" s="102" t="s">
        <v>733</v>
      </c>
      <c r="I1594" s="102" t="s">
        <v>402</v>
      </c>
      <c r="J1594" s="102" t="s">
        <v>671</v>
      </c>
      <c r="K1594" s="102" t="s">
        <v>672</v>
      </c>
      <c r="L1594" s="102" t="s">
        <v>630</v>
      </c>
      <c r="M1594" s="102" t="s">
        <v>631</v>
      </c>
      <c r="N1594" s="105">
        <v>1</v>
      </c>
    </row>
    <row r="1595" spans="7:14" x14ac:dyDescent="0.35">
      <c r="G1595" s="102" t="s">
        <v>732</v>
      </c>
      <c r="H1595" s="102" t="s">
        <v>733</v>
      </c>
      <c r="I1595" s="102" t="s">
        <v>403</v>
      </c>
      <c r="J1595" s="102" t="s">
        <v>671</v>
      </c>
      <c r="K1595" s="102" t="s">
        <v>672</v>
      </c>
      <c r="L1595" s="102" t="s">
        <v>630</v>
      </c>
      <c r="M1595" s="102" t="s">
        <v>631</v>
      </c>
      <c r="N1595" s="105">
        <v>1</v>
      </c>
    </row>
    <row r="1596" spans="7:14" x14ac:dyDescent="0.35">
      <c r="G1596" s="102" t="s">
        <v>732</v>
      </c>
      <c r="H1596" s="102" t="s">
        <v>733</v>
      </c>
      <c r="I1596" s="102" t="s">
        <v>405</v>
      </c>
      <c r="J1596" s="102" t="s">
        <v>671</v>
      </c>
      <c r="K1596" s="102" t="s">
        <v>672</v>
      </c>
      <c r="L1596" s="102" t="s">
        <v>630</v>
      </c>
      <c r="M1596" s="102" t="s">
        <v>631</v>
      </c>
      <c r="N1596" s="105">
        <v>1</v>
      </c>
    </row>
    <row r="1597" spans="7:14" x14ac:dyDescent="0.35">
      <c r="G1597" s="102" t="s">
        <v>732</v>
      </c>
      <c r="H1597" s="102" t="s">
        <v>733</v>
      </c>
      <c r="I1597" s="102" t="s">
        <v>407</v>
      </c>
      <c r="J1597" s="102" t="s">
        <v>671</v>
      </c>
      <c r="K1597" s="102" t="s">
        <v>672</v>
      </c>
      <c r="L1597" s="102" t="s">
        <v>630</v>
      </c>
      <c r="M1597" s="102" t="s">
        <v>631</v>
      </c>
      <c r="N1597" s="105">
        <v>1</v>
      </c>
    </row>
    <row r="1598" spans="7:14" x14ac:dyDescent="0.35">
      <c r="G1598" s="102" t="s">
        <v>732</v>
      </c>
      <c r="H1598" s="102" t="s">
        <v>733</v>
      </c>
      <c r="I1598" s="102" t="s">
        <v>409</v>
      </c>
      <c r="J1598" s="102" t="s">
        <v>671</v>
      </c>
      <c r="K1598" s="102" t="s">
        <v>672</v>
      </c>
      <c r="L1598" s="102" t="s">
        <v>630</v>
      </c>
      <c r="M1598" s="102" t="s">
        <v>631</v>
      </c>
      <c r="N1598" s="105">
        <v>1</v>
      </c>
    </row>
    <row r="1599" spans="7:14" x14ac:dyDescent="0.35">
      <c r="G1599" s="102" t="s">
        <v>732</v>
      </c>
      <c r="H1599" s="102" t="s">
        <v>733</v>
      </c>
      <c r="I1599" s="102" t="s">
        <v>411</v>
      </c>
      <c r="J1599" s="102" t="s">
        <v>671</v>
      </c>
      <c r="K1599" s="102" t="s">
        <v>672</v>
      </c>
      <c r="L1599" s="102" t="s">
        <v>630</v>
      </c>
      <c r="M1599" s="102" t="s">
        <v>631</v>
      </c>
      <c r="N1599" s="105">
        <v>1</v>
      </c>
    </row>
    <row r="1600" spans="7:14" x14ac:dyDescent="0.35">
      <c r="G1600" s="102" t="s">
        <v>732</v>
      </c>
      <c r="H1600" s="102" t="s">
        <v>733</v>
      </c>
      <c r="I1600" s="102" t="s">
        <v>413</v>
      </c>
      <c r="J1600" s="102" t="s">
        <v>671</v>
      </c>
      <c r="K1600" s="102" t="s">
        <v>672</v>
      </c>
      <c r="L1600" s="102" t="s">
        <v>630</v>
      </c>
      <c r="M1600" s="102" t="s">
        <v>631</v>
      </c>
      <c r="N1600" s="105">
        <v>1</v>
      </c>
    </row>
    <row r="1601" spans="7:14" x14ac:dyDescent="0.35">
      <c r="G1601" s="102" t="s">
        <v>732</v>
      </c>
      <c r="H1601" s="102" t="s">
        <v>733</v>
      </c>
      <c r="I1601" s="102" t="s">
        <v>415</v>
      </c>
      <c r="J1601" s="102" t="s">
        <v>671</v>
      </c>
      <c r="K1601" s="102" t="s">
        <v>672</v>
      </c>
      <c r="L1601" s="102" t="s">
        <v>630</v>
      </c>
      <c r="M1601" s="102" t="s">
        <v>631</v>
      </c>
      <c r="N1601" s="105">
        <v>1</v>
      </c>
    </row>
    <row r="1602" spans="7:14" x14ac:dyDescent="0.35">
      <c r="G1602" s="102" t="s">
        <v>732</v>
      </c>
      <c r="H1602" s="102" t="s">
        <v>733</v>
      </c>
      <c r="I1602" s="102" t="s">
        <v>416</v>
      </c>
      <c r="J1602" s="102" t="s">
        <v>671</v>
      </c>
      <c r="K1602" s="102" t="s">
        <v>672</v>
      </c>
      <c r="L1602" s="102" t="s">
        <v>630</v>
      </c>
      <c r="M1602" s="102" t="s">
        <v>631</v>
      </c>
      <c r="N1602" s="105">
        <v>1</v>
      </c>
    </row>
    <row r="1603" spans="7:14" x14ac:dyDescent="0.35">
      <c r="G1603" s="102" t="s">
        <v>732</v>
      </c>
      <c r="H1603" s="102" t="s">
        <v>733</v>
      </c>
      <c r="I1603" s="102" t="s">
        <v>418</v>
      </c>
      <c r="J1603" s="102" t="s">
        <v>671</v>
      </c>
      <c r="K1603" s="102" t="s">
        <v>672</v>
      </c>
      <c r="L1603" s="102" t="s">
        <v>630</v>
      </c>
      <c r="M1603" s="102" t="s">
        <v>631</v>
      </c>
      <c r="N1603" s="105">
        <v>1</v>
      </c>
    </row>
    <row r="1604" spans="7:14" x14ac:dyDescent="0.35">
      <c r="G1604" s="102" t="s">
        <v>732</v>
      </c>
      <c r="H1604" s="102" t="s">
        <v>733</v>
      </c>
      <c r="I1604" s="102" t="s">
        <v>420</v>
      </c>
      <c r="J1604" s="102" t="s">
        <v>671</v>
      </c>
      <c r="K1604" s="102" t="s">
        <v>672</v>
      </c>
      <c r="L1604" s="102" t="s">
        <v>630</v>
      </c>
      <c r="M1604" s="102" t="s">
        <v>631</v>
      </c>
      <c r="N1604" s="105">
        <v>1</v>
      </c>
    </row>
    <row r="1605" spans="7:14" x14ac:dyDescent="0.35">
      <c r="G1605" s="102" t="s">
        <v>732</v>
      </c>
      <c r="H1605" s="102" t="s">
        <v>733</v>
      </c>
      <c r="I1605" s="102" t="s">
        <v>422</v>
      </c>
      <c r="J1605" s="102" t="s">
        <v>671</v>
      </c>
      <c r="K1605" s="102" t="s">
        <v>672</v>
      </c>
      <c r="L1605" s="102" t="s">
        <v>630</v>
      </c>
      <c r="M1605" s="102" t="s">
        <v>631</v>
      </c>
      <c r="N1605" s="105">
        <v>1</v>
      </c>
    </row>
    <row r="1606" spans="7:14" x14ac:dyDescent="0.35">
      <c r="G1606" s="102" t="s">
        <v>732</v>
      </c>
      <c r="H1606" s="102" t="s">
        <v>733</v>
      </c>
      <c r="I1606" s="102" t="s">
        <v>424</v>
      </c>
      <c r="J1606" s="102" t="s">
        <v>671</v>
      </c>
      <c r="K1606" s="102" t="s">
        <v>672</v>
      </c>
      <c r="L1606" s="102" t="s">
        <v>630</v>
      </c>
      <c r="M1606" s="102" t="s">
        <v>631</v>
      </c>
      <c r="N1606" s="106">
        <v>0</v>
      </c>
    </row>
    <row r="1607" spans="7:14" x14ac:dyDescent="0.35">
      <c r="G1607" s="102" t="s">
        <v>732</v>
      </c>
      <c r="H1607" s="102" t="s">
        <v>733</v>
      </c>
      <c r="I1607" s="102" t="s">
        <v>426</v>
      </c>
      <c r="J1607" s="102" t="s">
        <v>671</v>
      </c>
      <c r="K1607" s="102" t="s">
        <v>672</v>
      </c>
      <c r="L1607" s="102" t="s">
        <v>630</v>
      </c>
      <c r="M1607" s="102" t="s">
        <v>631</v>
      </c>
      <c r="N1607" s="105">
        <v>1</v>
      </c>
    </row>
    <row r="1608" spans="7:14" x14ac:dyDescent="0.35">
      <c r="G1608" s="102" t="s">
        <v>732</v>
      </c>
      <c r="H1608" s="102" t="s">
        <v>733</v>
      </c>
      <c r="I1608" s="102" t="s">
        <v>428</v>
      </c>
      <c r="J1608" s="102" t="s">
        <v>671</v>
      </c>
      <c r="K1608" s="102" t="s">
        <v>672</v>
      </c>
      <c r="L1608" s="102" t="s">
        <v>630</v>
      </c>
      <c r="M1608" s="102" t="s">
        <v>631</v>
      </c>
      <c r="N1608" s="105">
        <v>1</v>
      </c>
    </row>
    <row r="1609" spans="7:14" x14ac:dyDescent="0.35">
      <c r="G1609" s="102" t="s">
        <v>732</v>
      </c>
      <c r="H1609" s="102" t="s">
        <v>733</v>
      </c>
      <c r="I1609" s="102" t="s">
        <v>430</v>
      </c>
      <c r="J1609" s="102" t="s">
        <v>671</v>
      </c>
      <c r="K1609" s="102" t="s">
        <v>672</v>
      </c>
      <c r="L1609" s="102" t="s">
        <v>630</v>
      </c>
      <c r="M1609" s="102" t="s">
        <v>631</v>
      </c>
      <c r="N1609" s="105">
        <v>1</v>
      </c>
    </row>
    <row r="1610" spans="7:14" x14ac:dyDescent="0.35">
      <c r="G1610" s="102" t="s">
        <v>732</v>
      </c>
      <c r="H1610" s="102" t="s">
        <v>733</v>
      </c>
      <c r="I1610" s="102" t="s">
        <v>432</v>
      </c>
      <c r="J1610" s="102" t="s">
        <v>671</v>
      </c>
      <c r="K1610" s="102" t="s">
        <v>672</v>
      </c>
      <c r="L1610" s="102" t="s">
        <v>630</v>
      </c>
      <c r="M1610" s="102" t="s">
        <v>631</v>
      </c>
      <c r="N1610" s="105">
        <v>1</v>
      </c>
    </row>
    <row r="1611" spans="7:14" x14ac:dyDescent="0.35">
      <c r="G1611" s="102" t="s">
        <v>732</v>
      </c>
      <c r="H1611" s="102" t="s">
        <v>733</v>
      </c>
      <c r="I1611" s="102" t="s">
        <v>434</v>
      </c>
      <c r="J1611" s="102" t="s">
        <v>671</v>
      </c>
      <c r="K1611" s="102" t="s">
        <v>672</v>
      </c>
      <c r="L1611" s="102" t="s">
        <v>630</v>
      </c>
      <c r="M1611" s="102" t="s">
        <v>631</v>
      </c>
      <c r="N1611" s="105">
        <v>1</v>
      </c>
    </row>
    <row r="1612" spans="7:14" x14ac:dyDescent="0.35">
      <c r="G1612" s="102" t="s">
        <v>732</v>
      </c>
      <c r="H1612" s="102" t="s">
        <v>733</v>
      </c>
      <c r="I1612" s="102" t="s">
        <v>436</v>
      </c>
      <c r="J1612" s="102" t="s">
        <v>671</v>
      </c>
      <c r="K1612" s="102" t="s">
        <v>672</v>
      </c>
      <c r="L1612" s="102" t="s">
        <v>630</v>
      </c>
      <c r="M1612" s="102" t="s">
        <v>631</v>
      </c>
      <c r="N1612" s="105">
        <v>1</v>
      </c>
    </row>
    <row r="1613" spans="7:14" x14ac:dyDescent="0.35">
      <c r="G1613" s="102" t="s">
        <v>732</v>
      </c>
      <c r="H1613" s="102" t="s">
        <v>733</v>
      </c>
      <c r="I1613" s="102" t="s">
        <v>438</v>
      </c>
      <c r="J1613" s="102" t="s">
        <v>671</v>
      </c>
      <c r="K1613" s="102" t="s">
        <v>672</v>
      </c>
      <c r="L1613" s="102" t="s">
        <v>630</v>
      </c>
      <c r="M1613" s="102" t="s">
        <v>631</v>
      </c>
      <c r="N1613" s="105">
        <v>1</v>
      </c>
    </row>
    <row r="1614" spans="7:14" x14ac:dyDescent="0.35">
      <c r="G1614" s="102" t="s">
        <v>732</v>
      </c>
      <c r="H1614" s="102" t="s">
        <v>733</v>
      </c>
      <c r="I1614" s="102" t="s">
        <v>440</v>
      </c>
      <c r="J1614" s="102" t="s">
        <v>671</v>
      </c>
      <c r="K1614" s="102" t="s">
        <v>672</v>
      </c>
      <c r="L1614" s="102" t="s">
        <v>630</v>
      </c>
      <c r="M1614" s="102" t="s">
        <v>631</v>
      </c>
      <c r="N1614" s="105">
        <v>1</v>
      </c>
    </row>
    <row r="1615" spans="7:14" x14ac:dyDescent="0.35">
      <c r="G1615" s="102" t="s">
        <v>732</v>
      </c>
      <c r="H1615" s="102" t="s">
        <v>733</v>
      </c>
      <c r="I1615" s="102" t="s">
        <v>442</v>
      </c>
      <c r="J1615" s="102" t="s">
        <v>671</v>
      </c>
      <c r="K1615" s="102" t="s">
        <v>672</v>
      </c>
      <c r="L1615" s="102" t="s">
        <v>630</v>
      </c>
      <c r="M1615" s="102" t="s">
        <v>631</v>
      </c>
      <c r="N1615" s="105">
        <v>1</v>
      </c>
    </row>
    <row r="1616" spans="7:14" x14ac:dyDescent="0.35">
      <c r="G1616" s="102" t="s">
        <v>732</v>
      </c>
      <c r="H1616" s="102" t="s">
        <v>733</v>
      </c>
      <c r="I1616" s="102" t="s">
        <v>443</v>
      </c>
      <c r="J1616" s="102" t="s">
        <v>671</v>
      </c>
      <c r="K1616" s="102" t="s">
        <v>672</v>
      </c>
      <c r="L1616" s="102" t="s">
        <v>630</v>
      </c>
      <c r="M1616" s="102" t="s">
        <v>631</v>
      </c>
      <c r="N1616" s="105">
        <v>1</v>
      </c>
    </row>
    <row r="1617" spans="7:14" x14ac:dyDescent="0.35">
      <c r="G1617" s="102" t="s">
        <v>732</v>
      </c>
      <c r="H1617" s="102" t="s">
        <v>733</v>
      </c>
      <c r="I1617" s="102" t="s">
        <v>445</v>
      </c>
      <c r="J1617" s="102" t="s">
        <v>671</v>
      </c>
      <c r="K1617" s="102" t="s">
        <v>672</v>
      </c>
      <c r="L1617" s="102" t="s">
        <v>630</v>
      </c>
      <c r="M1617" s="102" t="s">
        <v>631</v>
      </c>
      <c r="N1617" s="105">
        <v>1</v>
      </c>
    </row>
    <row r="1618" spans="7:14" x14ac:dyDescent="0.35">
      <c r="G1618" s="102" t="s">
        <v>732</v>
      </c>
      <c r="H1618" s="102" t="s">
        <v>733</v>
      </c>
      <c r="I1618" s="102" t="s">
        <v>447</v>
      </c>
      <c r="J1618" s="102" t="s">
        <v>671</v>
      </c>
      <c r="K1618" s="102" t="s">
        <v>672</v>
      </c>
      <c r="L1618" s="102" t="s">
        <v>630</v>
      </c>
      <c r="M1618" s="102" t="s">
        <v>631</v>
      </c>
      <c r="N1618" s="105">
        <v>1</v>
      </c>
    </row>
    <row r="1619" spans="7:14" x14ac:dyDescent="0.35">
      <c r="G1619" s="102" t="s">
        <v>732</v>
      </c>
      <c r="H1619" s="102" t="s">
        <v>733</v>
      </c>
      <c r="I1619" s="102" t="s">
        <v>449</v>
      </c>
      <c r="J1619" s="102" t="s">
        <v>671</v>
      </c>
      <c r="K1619" s="102" t="s">
        <v>672</v>
      </c>
      <c r="L1619" s="102" t="s">
        <v>630</v>
      </c>
      <c r="M1619" s="102" t="s">
        <v>631</v>
      </c>
      <c r="N1619" s="106">
        <v>0</v>
      </c>
    </row>
    <row r="1620" spans="7:14" x14ac:dyDescent="0.35">
      <c r="G1620" s="102" t="s">
        <v>732</v>
      </c>
      <c r="H1620" s="102" t="s">
        <v>733</v>
      </c>
      <c r="I1620" s="102" t="s">
        <v>453</v>
      </c>
      <c r="J1620" s="102" t="s">
        <v>671</v>
      </c>
      <c r="K1620" s="102" t="s">
        <v>672</v>
      </c>
      <c r="L1620" s="102" t="s">
        <v>630</v>
      </c>
      <c r="M1620" s="102" t="s">
        <v>631</v>
      </c>
      <c r="N1620" s="105">
        <v>1</v>
      </c>
    </row>
    <row r="1621" spans="7:14" x14ac:dyDescent="0.35">
      <c r="G1621" s="102" t="s">
        <v>732</v>
      </c>
      <c r="H1621" s="102" t="s">
        <v>733</v>
      </c>
      <c r="I1621" s="102" t="s">
        <v>489</v>
      </c>
      <c r="J1621" s="102" t="s">
        <v>671</v>
      </c>
      <c r="K1621" s="102" t="s">
        <v>672</v>
      </c>
      <c r="L1621" s="102" t="s">
        <v>630</v>
      </c>
      <c r="M1621" s="102" t="s">
        <v>631</v>
      </c>
      <c r="N1621" s="105">
        <v>1</v>
      </c>
    </row>
    <row r="1622" spans="7:14" x14ac:dyDescent="0.35">
      <c r="G1622" s="102" t="s">
        <v>732</v>
      </c>
      <c r="H1622" s="102" t="s">
        <v>733</v>
      </c>
      <c r="I1622" s="102" t="s">
        <v>491</v>
      </c>
      <c r="J1622" s="102" t="s">
        <v>671</v>
      </c>
      <c r="K1622" s="102" t="s">
        <v>672</v>
      </c>
      <c r="L1622" s="102" t="s">
        <v>630</v>
      </c>
      <c r="M1622" s="102" t="s">
        <v>631</v>
      </c>
      <c r="N1622" s="105">
        <v>1</v>
      </c>
    </row>
    <row r="1623" spans="7:14" x14ac:dyDescent="0.35">
      <c r="G1623" s="102" t="s">
        <v>732</v>
      </c>
      <c r="H1623" s="102" t="s">
        <v>733</v>
      </c>
      <c r="I1623" s="102" t="s">
        <v>493</v>
      </c>
      <c r="J1623" s="102" t="s">
        <v>671</v>
      </c>
      <c r="K1623" s="102" t="s">
        <v>672</v>
      </c>
      <c r="L1623" s="102" t="s">
        <v>630</v>
      </c>
      <c r="M1623" s="102" t="s">
        <v>631</v>
      </c>
      <c r="N1623" s="105">
        <v>1</v>
      </c>
    </row>
    <row r="1624" spans="7:14" x14ac:dyDescent="0.35">
      <c r="G1624" s="102" t="s">
        <v>732</v>
      </c>
      <c r="H1624" s="102" t="s">
        <v>733</v>
      </c>
      <c r="I1624" s="102" t="s">
        <v>495</v>
      </c>
      <c r="J1624" s="102" t="s">
        <v>671</v>
      </c>
      <c r="K1624" s="102" t="s">
        <v>672</v>
      </c>
      <c r="L1624" s="102" t="s">
        <v>630</v>
      </c>
      <c r="M1624" s="102" t="s">
        <v>631</v>
      </c>
      <c r="N1624" s="105">
        <v>1</v>
      </c>
    </row>
    <row r="1625" spans="7:14" x14ac:dyDescent="0.35">
      <c r="G1625" s="102" t="s">
        <v>732</v>
      </c>
      <c r="H1625" s="102" t="s">
        <v>733</v>
      </c>
      <c r="I1625" s="102" t="s">
        <v>497</v>
      </c>
      <c r="J1625" s="102" t="s">
        <v>671</v>
      </c>
      <c r="K1625" s="102" t="s">
        <v>672</v>
      </c>
      <c r="L1625" s="102" t="s">
        <v>630</v>
      </c>
      <c r="M1625" s="102" t="s">
        <v>631</v>
      </c>
      <c r="N1625" s="105">
        <v>1</v>
      </c>
    </row>
    <row r="1626" spans="7:14" x14ac:dyDescent="0.35">
      <c r="G1626" s="102" t="s">
        <v>732</v>
      </c>
      <c r="H1626" s="102" t="s">
        <v>733</v>
      </c>
      <c r="I1626" s="102" t="s">
        <v>499</v>
      </c>
      <c r="J1626" s="102" t="s">
        <v>671</v>
      </c>
      <c r="K1626" s="102" t="s">
        <v>672</v>
      </c>
      <c r="L1626" s="102" t="s">
        <v>630</v>
      </c>
      <c r="M1626" s="102" t="s">
        <v>631</v>
      </c>
      <c r="N1626" s="105">
        <v>1</v>
      </c>
    </row>
    <row r="1627" spans="7:14" x14ac:dyDescent="0.35">
      <c r="G1627" s="102" t="s">
        <v>732</v>
      </c>
      <c r="H1627" s="102" t="s">
        <v>733</v>
      </c>
      <c r="I1627" s="102" t="s">
        <v>501</v>
      </c>
      <c r="J1627" s="102" t="s">
        <v>671</v>
      </c>
      <c r="K1627" s="102" t="s">
        <v>672</v>
      </c>
      <c r="L1627" s="102" t="s">
        <v>630</v>
      </c>
      <c r="M1627" s="102" t="s">
        <v>631</v>
      </c>
      <c r="N1627" s="105">
        <v>1</v>
      </c>
    </row>
    <row r="1628" spans="7:14" x14ac:dyDescent="0.35">
      <c r="G1628" s="102" t="s">
        <v>732</v>
      </c>
      <c r="H1628" s="102" t="s">
        <v>733</v>
      </c>
      <c r="I1628" s="102" t="s">
        <v>503</v>
      </c>
      <c r="J1628" s="102" t="s">
        <v>671</v>
      </c>
      <c r="K1628" s="102" t="s">
        <v>672</v>
      </c>
      <c r="L1628" s="102" t="s">
        <v>630</v>
      </c>
      <c r="M1628" s="102" t="s">
        <v>631</v>
      </c>
      <c r="N1628" s="105">
        <v>1</v>
      </c>
    </row>
    <row r="1629" spans="7:14" x14ac:dyDescent="0.35">
      <c r="G1629" s="102" t="s">
        <v>732</v>
      </c>
      <c r="H1629" s="102" t="s">
        <v>733</v>
      </c>
      <c r="I1629" s="102" t="s">
        <v>505</v>
      </c>
      <c r="J1629" s="102" t="s">
        <v>671</v>
      </c>
      <c r="K1629" s="102" t="s">
        <v>672</v>
      </c>
      <c r="L1629" s="102" t="s">
        <v>630</v>
      </c>
      <c r="M1629" s="102" t="s">
        <v>631</v>
      </c>
      <c r="N1629" s="105">
        <v>1</v>
      </c>
    </row>
    <row r="1630" spans="7:14" x14ac:dyDescent="0.35">
      <c r="G1630" s="102" t="s">
        <v>732</v>
      </c>
      <c r="H1630" s="102" t="s">
        <v>733</v>
      </c>
      <c r="I1630" s="102" t="s">
        <v>507</v>
      </c>
      <c r="J1630" s="102" t="s">
        <v>671</v>
      </c>
      <c r="K1630" s="102" t="s">
        <v>672</v>
      </c>
      <c r="L1630" s="102" t="s">
        <v>630</v>
      </c>
      <c r="M1630" s="102" t="s">
        <v>631</v>
      </c>
      <c r="N1630" s="105">
        <v>1</v>
      </c>
    </row>
    <row r="1631" spans="7:14" x14ac:dyDescent="0.35">
      <c r="G1631" s="102" t="s">
        <v>732</v>
      </c>
      <c r="H1631" s="102" t="s">
        <v>733</v>
      </c>
      <c r="I1631" s="102" t="s">
        <v>509</v>
      </c>
      <c r="J1631" s="102" t="s">
        <v>671</v>
      </c>
      <c r="K1631" s="102" t="s">
        <v>672</v>
      </c>
      <c r="L1631" s="102" t="s">
        <v>630</v>
      </c>
      <c r="M1631" s="102" t="s">
        <v>631</v>
      </c>
      <c r="N1631" s="105">
        <v>1</v>
      </c>
    </row>
    <row r="1632" spans="7:14" x14ac:dyDescent="0.35">
      <c r="G1632" s="102" t="s">
        <v>734</v>
      </c>
      <c r="H1632" s="102" t="s">
        <v>735</v>
      </c>
      <c r="I1632" s="102" t="s">
        <v>392</v>
      </c>
      <c r="J1632" s="102" t="s">
        <v>736</v>
      </c>
      <c r="K1632" s="102" t="s">
        <v>737</v>
      </c>
      <c r="L1632" s="102" t="s">
        <v>395</v>
      </c>
      <c r="M1632" s="102" t="s">
        <v>396</v>
      </c>
      <c r="N1632" s="105">
        <v>1</v>
      </c>
    </row>
    <row r="1633" spans="7:14" x14ac:dyDescent="0.35">
      <c r="G1633" s="102" t="s">
        <v>734</v>
      </c>
      <c r="H1633" s="102" t="s">
        <v>735</v>
      </c>
      <c r="I1633" s="102" t="s">
        <v>398</v>
      </c>
      <c r="J1633" s="102" t="s">
        <v>736</v>
      </c>
      <c r="K1633" s="102" t="s">
        <v>737</v>
      </c>
      <c r="L1633" s="102" t="s">
        <v>395</v>
      </c>
      <c r="M1633" s="102" t="s">
        <v>396</v>
      </c>
      <c r="N1633" s="105">
        <v>1</v>
      </c>
    </row>
    <row r="1634" spans="7:14" x14ac:dyDescent="0.35">
      <c r="G1634" s="102" t="s">
        <v>734</v>
      </c>
      <c r="H1634" s="102" t="s">
        <v>735</v>
      </c>
      <c r="I1634" s="102" t="s">
        <v>400</v>
      </c>
      <c r="J1634" s="102" t="s">
        <v>736</v>
      </c>
      <c r="K1634" s="102" t="s">
        <v>737</v>
      </c>
      <c r="L1634" s="102" t="s">
        <v>395</v>
      </c>
      <c r="M1634" s="102" t="s">
        <v>396</v>
      </c>
      <c r="N1634" s="106">
        <v>0</v>
      </c>
    </row>
    <row r="1635" spans="7:14" x14ac:dyDescent="0.35">
      <c r="G1635" s="102" t="s">
        <v>734</v>
      </c>
      <c r="H1635" s="102" t="s">
        <v>735</v>
      </c>
      <c r="I1635" s="102" t="s">
        <v>402</v>
      </c>
      <c r="J1635" s="102" t="s">
        <v>736</v>
      </c>
      <c r="K1635" s="102" t="s">
        <v>737</v>
      </c>
      <c r="L1635" s="102" t="s">
        <v>395</v>
      </c>
      <c r="M1635" s="102" t="s">
        <v>396</v>
      </c>
      <c r="N1635" s="105">
        <v>1</v>
      </c>
    </row>
    <row r="1636" spans="7:14" x14ac:dyDescent="0.35">
      <c r="G1636" s="102" t="s">
        <v>734</v>
      </c>
      <c r="H1636" s="102" t="s">
        <v>735</v>
      </c>
      <c r="I1636" s="102" t="s">
        <v>403</v>
      </c>
      <c r="J1636" s="102" t="s">
        <v>736</v>
      </c>
      <c r="K1636" s="102" t="s">
        <v>737</v>
      </c>
      <c r="L1636" s="102" t="s">
        <v>395</v>
      </c>
      <c r="M1636" s="102" t="s">
        <v>396</v>
      </c>
      <c r="N1636" s="105">
        <v>1</v>
      </c>
    </row>
    <row r="1637" spans="7:14" x14ac:dyDescent="0.35">
      <c r="G1637" s="102" t="s">
        <v>734</v>
      </c>
      <c r="H1637" s="102" t="s">
        <v>735</v>
      </c>
      <c r="I1637" s="102" t="s">
        <v>405</v>
      </c>
      <c r="J1637" s="102" t="s">
        <v>736</v>
      </c>
      <c r="K1637" s="102" t="s">
        <v>737</v>
      </c>
      <c r="L1637" s="102" t="s">
        <v>395</v>
      </c>
      <c r="M1637" s="102" t="s">
        <v>396</v>
      </c>
      <c r="N1637" s="105">
        <v>1</v>
      </c>
    </row>
    <row r="1638" spans="7:14" x14ac:dyDescent="0.35">
      <c r="G1638" s="102" t="s">
        <v>734</v>
      </c>
      <c r="H1638" s="102" t="s">
        <v>735</v>
      </c>
      <c r="I1638" s="102" t="s">
        <v>407</v>
      </c>
      <c r="J1638" s="102" t="s">
        <v>736</v>
      </c>
      <c r="K1638" s="102" t="s">
        <v>737</v>
      </c>
      <c r="L1638" s="102" t="s">
        <v>395</v>
      </c>
      <c r="M1638" s="102" t="s">
        <v>396</v>
      </c>
      <c r="N1638" s="105">
        <v>1</v>
      </c>
    </row>
    <row r="1639" spans="7:14" x14ac:dyDescent="0.35">
      <c r="G1639" s="102" t="s">
        <v>734</v>
      </c>
      <c r="H1639" s="102" t="s">
        <v>735</v>
      </c>
      <c r="I1639" s="102" t="s">
        <v>409</v>
      </c>
      <c r="J1639" s="102" t="s">
        <v>736</v>
      </c>
      <c r="K1639" s="102" t="s">
        <v>737</v>
      </c>
      <c r="L1639" s="102" t="s">
        <v>395</v>
      </c>
      <c r="M1639" s="102" t="s">
        <v>396</v>
      </c>
      <c r="N1639" s="105">
        <v>1</v>
      </c>
    </row>
    <row r="1640" spans="7:14" x14ac:dyDescent="0.35">
      <c r="G1640" s="102" t="s">
        <v>734</v>
      </c>
      <c r="H1640" s="102" t="s">
        <v>735</v>
      </c>
      <c r="I1640" s="102" t="s">
        <v>411</v>
      </c>
      <c r="J1640" s="102" t="s">
        <v>736</v>
      </c>
      <c r="K1640" s="102" t="s">
        <v>737</v>
      </c>
      <c r="L1640" s="102" t="s">
        <v>395</v>
      </c>
      <c r="M1640" s="102" t="s">
        <v>396</v>
      </c>
      <c r="N1640" s="105">
        <v>1</v>
      </c>
    </row>
    <row r="1641" spans="7:14" x14ac:dyDescent="0.35">
      <c r="G1641" s="102" t="s">
        <v>734</v>
      </c>
      <c r="H1641" s="102" t="s">
        <v>735</v>
      </c>
      <c r="I1641" s="102" t="s">
        <v>413</v>
      </c>
      <c r="J1641" s="102" t="s">
        <v>736</v>
      </c>
      <c r="K1641" s="102" t="s">
        <v>737</v>
      </c>
      <c r="L1641" s="102" t="s">
        <v>395</v>
      </c>
      <c r="M1641" s="102" t="s">
        <v>396</v>
      </c>
      <c r="N1641" s="105">
        <v>1</v>
      </c>
    </row>
    <row r="1642" spans="7:14" x14ac:dyDescent="0.35">
      <c r="G1642" s="102" t="s">
        <v>734</v>
      </c>
      <c r="H1642" s="102" t="s">
        <v>735</v>
      </c>
      <c r="I1642" s="102" t="s">
        <v>415</v>
      </c>
      <c r="J1642" s="102" t="s">
        <v>736</v>
      </c>
      <c r="K1642" s="102" t="s">
        <v>737</v>
      </c>
      <c r="L1642" s="102" t="s">
        <v>395</v>
      </c>
      <c r="M1642" s="102" t="s">
        <v>396</v>
      </c>
      <c r="N1642" s="105">
        <v>1</v>
      </c>
    </row>
    <row r="1643" spans="7:14" x14ac:dyDescent="0.35">
      <c r="G1643" s="102" t="s">
        <v>734</v>
      </c>
      <c r="H1643" s="102" t="s">
        <v>735</v>
      </c>
      <c r="I1643" s="102" t="s">
        <v>416</v>
      </c>
      <c r="J1643" s="102" t="s">
        <v>736</v>
      </c>
      <c r="K1643" s="102" t="s">
        <v>737</v>
      </c>
      <c r="L1643" s="102" t="s">
        <v>395</v>
      </c>
      <c r="M1643" s="102" t="s">
        <v>396</v>
      </c>
      <c r="N1643" s="105">
        <v>1</v>
      </c>
    </row>
    <row r="1644" spans="7:14" x14ac:dyDescent="0.35">
      <c r="G1644" s="102" t="s">
        <v>734</v>
      </c>
      <c r="H1644" s="102" t="s">
        <v>735</v>
      </c>
      <c r="I1644" s="102" t="s">
        <v>418</v>
      </c>
      <c r="J1644" s="102" t="s">
        <v>736</v>
      </c>
      <c r="K1644" s="102" t="s">
        <v>737</v>
      </c>
      <c r="L1644" s="102" t="s">
        <v>395</v>
      </c>
      <c r="M1644" s="102" t="s">
        <v>396</v>
      </c>
      <c r="N1644" s="105">
        <v>1</v>
      </c>
    </row>
    <row r="1645" spans="7:14" x14ac:dyDescent="0.35">
      <c r="G1645" s="102" t="s">
        <v>734</v>
      </c>
      <c r="H1645" s="102" t="s">
        <v>735</v>
      </c>
      <c r="I1645" s="102" t="s">
        <v>420</v>
      </c>
      <c r="J1645" s="102" t="s">
        <v>736</v>
      </c>
      <c r="K1645" s="102" t="s">
        <v>737</v>
      </c>
      <c r="L1645" s="102" t="s">
        <v>395</v>
      </c>
      <c r="M1645" s="102" t="s">
        <v>396</v>
      </c>
      <c r="N1645" s="105">
        <v>1</v>
      </c>
    </row>
    <row r="1646" spans="7:14" x14ac:dyDescent="0.35">
      <c r="G1646" s="102" t="s">
        <v>734</v>
      </c>
      <c r="H1646" s="102" t="s">
        <v>735</v>
      </c>
      <c r="I1646" s="102" t="s">
        <v>422</v>
      </c>
      <c r="J1646" s="102" t="s">
        <v>736</v>
      </c>
      <c r="K1646" s="102" t="s">
        <v>737</v>
      </c>
      <c r="L1646" s="102" t="s">
        <v>395</v>
      </c>
      <c r="M1646" s="102" t="s">
        <v>396</v>
      </c>
      <c r="N1646" s="105">
        <v>1</v>
      </c>
    </row>
    <row r="1647" spans="7:14" x14ac:dyDescent="0.35">
      <c r="G1647" s="102" t="s">
        <v>734</v>
      </c>
      <c r="H1647" s="102" t="s">
        <v>735</v>
      </c>
      <c r="I1647" s="102" t="s">
        <v>424</v>
      </c>
      <c r="J1647" s="102" t="s">
        <v>736</v>
      </c>
      <c r="K1647" s="102" t="s">
        <v>737</v>
      </c>
      <c r="L1647" s="102" t="s">
        <v>395</v>
      </c>
      <c r="M1647" s="102" t="s">
        <v>396</v>
      </c>
      <c r="N1647" s="106">
        <v>0</v>
      </c>
    </row>
    <row r="1648" spans="7:14" x14ac:dyDescent="0.35">
      <c r="G1648" s="102" t="s">
        <v>734</v>
      </c>
      <c r="H1648" s="102" t="s">
        <v>735</v>
      </c>
      <c r="I1648" s="102" t="s">
        <v>426</v>
      </c>
      <c r="J1648" s="102" t="s">
        <v>736</v>
      </c>
      <c r="K1648" s="102" t="s">
        <v>737</v>
      </c>
      <c r="L1648" s="102" t="s">
        <v>395</v>
      </c>
      <c r="M1648" s="102" t="s">
        <v>396</v>
      </c>
      <c r="N1648" s="105">
        <v>1</v>
      </c>
    </row>
    <row r="1649" spans="7:14" x14ac:dyDescent="0.35">
      <c r="G1649" s="102" t="s">
        <v>734</v>
      </c>
      <c r="H1649" s="102" t="s">
        <v>735</v>
      </c>
      <c r="I1649" s="102" t="s">
        <v>428</v>
      </c>
      <c r="J1649" s="102" t="s">
        <v>736</v>
      </c>
      <c r="K1649" s="102" t="s">
        <v>737</v>
      </c>
      <c r="L1649" s="102" t="s">
        <v>395</v>
      </c>
      <c r="M1649" s="102" t="s">
        <v>396</v>
      </c>
      <c r="N1649" s="105">
        <v>1</v>
      </c>
    </row>
    <row r="1650" spans="7:14" x14ac:dyDescent="0.35">
      <c r="G1650" s="102" t="s">
        <v>734</v>
      </c>
      <c r="H1650" s="102" t="s">
        <v>735</v>
      </c>
      <c r="I1650" s="102" t="s">
        <v>430</v>
      </c>
      <c r="J1650" s="102" t="s">
        <v>736</v>
      </c>
      <c r="K1650" s="102" t="s">
        <v>737</v>
      </c>
      <c r="L1650" s="102" t="s">
        <v>395</v>
      </c>
      <c r="M1650" s="102" t="s">
        <v>396</v>
      </c>
      <c r="N1650" s="105">
        <v>1</v>
      </c>
    </row>
    <row r="1651" spans="7:14" x14ac:dyDescent="0.35">
      <c r="G1651" s="102" t="s">
        <v>734</v>
      </c>
      <c r="H1651" s="102" t="s">
        <v>735</v>
      </c>
      <c r="I1651" s="102" t="s">
        <v>432</v>
      </c>
      <c r="J1651" s="102" t="s">
        <v>736</v>
      </c>
      <c r="K1651" s="102" t="s">
        <v>737</v>
      </c>
      <c r="L1651" s="102" t="s">
        <v>395</v>
      </c>
      <c r="M1651" s="102" t="s">
        <v>396</v>
      </c>
      <c r="N1651" s="105">
        <v>1</v>
      </c>
    </row>
    <row r="1652" spans="7:14" x14ac:dyDescent="0.35">
      <c r="G1652" s="102" t="s">
        <v>734</v>
      </c>
      <c r="H1652" s="102" t="s">
        <v>735</v>
      </c>
      <c r="I1652" s="102" t="s">
        <v>434</v>
      </c>
      <c r="J1652" s="102" t="s">
        <v>736</v>
      </c>
      <c r="K1652" s="102" t="s">
        <v>737</v>
      </c>
      <c r="L1652" s="102" t="s">
        <v>395</v>
      </c>
      <c r="M1652" s="102" t="s">
        <v>396</v>
      </c>
      <c r="N1652" s="105">
        <v>1</v>
      </c>
    </row>
    <row r="1653" spans="7:14" x14ac:dyDescent="0.35">
      <c r="G1653" s="102" t="s">
        <v>734</v>
      </c>
      <c r="H1653" s="102" t="s">
        <v>735</v>
      </c>
      <c r="I1653" s="102" t="s">
        <v>436</v>
      </c>
      <c r="J1653" s="102" t="s">
        <v>736</v>
      </c>
      <c r="K1653" s="102" t="s">
        <v>737</v>
      </c>
      <c r="L1653" s="102" t="s">
        <v>395</v>
      </c>
      <c r="M1653" s="102" t="s">
        <v>396</v>
      </c>
      <c r="N1653" s="105">
        <v>1</v>
      </c>
    </row>
    <row r="1654" spans="7:14" x14ac:dyDescent="0.35">
      <c r="G1654" s="102" t="s">
        <v>734</v>
      </c>
      <c r="H1654" s="102" t="s">
        <v>735</v>
      </c>
      <c r="I1654" s="102" t="s">
        <v>438</v>
      </c>
      <c r="J1654" s="102" t="s">
        <v>736</v>
      </c>
      <c r="K1654" s="102" t="s">
        <v>737</v>
      </c>
      <c r="L1654" s="102" t="s">
        <v>395</v>
      </c>
      <c r="M1654" s="102" t="s">
        <v>396</v>
      </c>
      <c r="N1654" s="105">
        <v>1</v>
      </c>
    </row>
    <row r="1655" spans="7:14" x14ac:dyDescent="0.35">
      <c r="G1655" s="102" t="s">
        <v>734</v>
      </c>
      <c r="H1655" s="102" t="s">
        <v>735</v>
      </c>
      <c r="I1655" s="102" t="s">
        <v>440</v>
      </c>
      <c r="J1655" s="102" t="s">
        <v>736</v>
      </c>
      <c r="K1655" s="102" t="s">
        <v>737</v>
      </c>
      <c r="L1655" s="102" t="s">
        <v>395</v>
      </c>
      <c r="M1655" s="102" t="s">
        <v>396</v>
      </c>
      <c r="N1655" s="105">
        <v>1</v>
      </c>
    </row>
    <row r="1656" spans="7:14" x14ac:dyDescent="0.35">
      <c r="G1656" s="102" t="s">
        <v>734</v>
      </c>
      <c r="H1656" s="102" t="s">
        <v>735</v>
      </c>
      <c r="I1656" s="102" t="s">
        <v>442</v>
      </c>
      <c r="J1656" s="102" t="s">
        <v>736</v>
      </c>
      <c r="K1656" s="102" t="s">
        <v>737</v>
      </c>
      <c r="L1656" s="102" t="s">
        <v>395</v>
      </c>
      <c r="M1656" s="102" t="s">
        <v>396</v>
      </c>
      <c r="N1656" s="105">
        <v>1</v>
      </c>
    </row>
    <row r="1657" spans="7:14" x14ac:dyDescent="0.35">
      <c r="G1657" s="102" t="s">
        <v>734</v>
      </c>
      <c r="H1657" s="102" t="s">
        <v>735</v>
      </c>
      <c r="I1657" s="102" t="s">
        <v>443</v>
      </c>
      <c r="J1657" s="102" t="s">
        <v>736</v>
      </c>
      <c r="K1657" s="102" t="s">
        <v>737</v>
      </c>
      <c r="L1657" s="102" t="s">
        <v>395</v>
      </c>
      <c r="M1657" s="102" t="s">
        <v>396</v>
      </c>
      <c r="N1657" s="105">
        <v>1</v>
      </c>
    </row>
    <row r="1658" spans="7:14" x14ac:dyDescent="0.35">
      <c r="G1658" s="102" t="s">
        <v>734</v>
      </c>
      <c r="H1658" s="102" t="s">
        <v>735</v>
      </c>
      <c r="I1658" s="102" t="s">
        <v>445</v>
      </c>
      <c r="J1658" s="102" t="s">
        <v>736</v>
      </c>
      <c r="K1658" s="102" t="s">
        <v>737</v>
      </c>
      <c r="L1658" s="102" t="s">
        <v>395</v>
      </c>
      <c r="M1658" s="102" t="s">
        <v>396</v>
      </c>
      <c r="N1658" s="105">
        <v>1</v>
      </c>
    </row>
    <row r="1659" spans="7:14" x14ac:dyDescent="0.35">
      <c r="G1659" s="102" t="s">
        <v>734</v>
      </c>
      <c r="H1659" s="102" t="s">
        <v>735</v>
      </c>
      <c r="I1659" s="102" t="s">
        <v>447</v>
      </c>
      <c r="J1659" s="102" t="s">
        <v>736</v>
      </c>
      <c r="K1659" s="102" t="s">
        <v>737</v>
      </c>
      <c r="L1659" s="102" t="s">
        <v>395</v>
      </c>
      <c r="M1659" s="102" t="s">
        <v>396</v>
      </c>
      <c r="N1659" s="105">
        <v>1</v>
      </c>
    </row>
    <row r="1660" spans="7:14" x14ac:dyDescent="0.35">
      <c r="G1660" s="102" t="s">
        <v>734</v>
      </c>
      <c r="H1660" s="102" t="s">
        <v>735</v>
      </c>
      <c r="I1660" s="102" t="s">
        <v>449</v>
      </c>
      <c r="J1660" s="102" t="s">
        <v>736</v>
      </c>
      <c r="K1660" s="102" t="s">
        <v>737</v>
      </c>
      <c r="L1660" s="102" t="s">
        <v>395</v>
      </c>
      <c r="M1660" s="102" t="s">
        <v>396</v>
      </c>
      <c r="N1660" s="106">
        <v>0</v>
      </c>
    </row>
    <row r="1661" spans="7:14" x14ac:dyDescent="0.35">
      <c r="G1661" s="102" t="s">
        <v>734</v>
      </c>
      <c r="H1661" s="102" t="s">
        <v>735</v>
      </c>
      <c r="I1661" s="102" t="s">
        <v>453</v>
      </c>
      <c r="J1661" s="102" t="s">
        <v>736</v>
      </c>
      <c r="K1661" s="102" t="s">
        <v>737</v>
      </c>
      <c r="L1661" s="102" t="s">
        <v>395</v>
      </c>
      <c r="M1661" s="102" t="s">
        <v>396</v>
      </c>
      <c r="N1661" s="105">
        <v>1</v>
      </c>
    </row>
    <row r="1662" spans="7:14" x14ac:dyDescent="0.35">
      <c r="G1662" s="102" t="s">
        <v>734</v>
      </c>
      <c r="H1662" s="102" t="s">
        <v>735</v>
      </c>
      <c r="I1662" s="102" t="s">
        <v>489</v>
      </c>
      <c r="J1662" s="102" t="s">
        <v>736</v>
      </c>
      <c r="K1662" s="102" t="s">
        <v>737</v>
      </c>
      <c r="L1662" s="102" t="s">
        <v>395</v>
      </c>
      <c r="M1662" s="102" t="s">
        <v>396</v>
      </c>
      <c r="N1662" s="105">
        <v>1</v>
      </c>
    </row>
    <row r="1663" spans="7:14" x14ac:dyDescent="0.35">
      <c r="G1663" s="102" t="s">
        <v>734</v>
      </c>
      <c r="H1663" s="102" t="s">
        <v>735</v>
      </c>
      <c r="I1663" s="102" t="s">
        <v>491</v>
      </c>
      <c r="J1663" s="102" t="s">
        <v>736</v>
      </c>
      <c r="K1663" s="102" t="s">
        <v>737</v>
      </c>
      <c r="L1663" s="102" t="s">
        <v>395</v>
      </c>
      <c r="M1663" s="102" t="s">
        <v>396</v>
      </c>
      <c r="N1663" s="105">
        <v>1</v>
      </c>
    </row>
    <row r="1664" spans="7:14" x14ac:dyDescent="0.35">
      <c r="G1664" s="102" t="s">
        <v>734</v>
      </c>
      <c r="H1664" s="102" t="s">
        <v>735</v>
      </c>
      <c r="I1664" s="102" t="s">
        <v>493</v>
      </c>
      <c r="J1664" s="102" t="s">
        <v>736</v>
      </c>
      <c r="K1664" s="102" t="s">
        <v>737</v>
      </c>
      <c r="L1664" s="102" t="s">
        <v>395</v>
      </c>
      <c r="M1664" s="102" t="s">
        <v>396</v>
      </c>
      <c r="N1664" s="105">
        <v>1</v>
      </c>
    </row>
    <row r="1665" spans="7:14" x14ac:dyDescent="0.35">
      <c r="G1665" s="102" t="s">
        <v>734</v>
      </c>
      <c r="H1665" s="102" t="s">
        <v>735</v>
      </c>
      <c r="I1665" s="102" t="s">
        <v>495</v>
      </c>
      <c r="J1665" s="102" t="s">
        <v>736</v>
      </c>
      <c r="K1665" s="102" t="s">
        <v>737</v>
      </c>
      <c r="L1665" s="102" t="s">
        <v>395</v>
      </c>
      <c r="M1665" s="102" t="s">
        <v>396</v>
      </c>
      <c r="N1665" s="105">
        <v>1</v>
      </c>
    </row>
    <row r="1666" spans="7:14" x14ac:dyDescent="0.35">
      <c r="G1666" s="102" t="s">
        <v>734</v>
      </c>
      <c r="H1666" s="102" t="s">
        <v>735</v>
      </c>
      <c r="I1666" s="102" t="s">
        <v>497</v>
      </c>
      <c r="J1666" s="102" t="s">
        <v>736</v>
      </c>
      <c r="K1666" s="102" t="s">
        <v>737</v>
      </c>
      <c r="L1666" s="102" t="s">
        <v>395</v>
      </c>
      <c r="M1666" s="102" t="s">
        <v>396</v>
      </c>
      <c r="N1666" s="105">
        <v>1</v>
      </c>
    </row>
    <row r="1667" spans="7:14" x14ac:dyDescent="0.35">
      <c r="G1667" s="102" t="s">
        <v>734</v>
      </c>
      <c r="H1667" s="102" t="s">
        <v>735</v>
      </c>
      <c r="I1667" s="102" t="s">
        <v>499</v>
      </c>
      <c r="J1667" s="102" t="s">
        <v>736</v>
      </c>
      <c r="K1667" s="102" t="s">
        <v>737</v>
      </c>
      <c r="L1667" s="102" t="s">
        <v>395</v>
      </c>
      <c r="M1667" s="102" t="s">
        <v>396</v>
      </c>
      <c r="N1667" s="105">
        <v>1</v>
      </c>
    </row>
    <row r="1668" spans="7:14" x14ac:dyDescent="0.35">
      <c r="G1668" s="102" t="s">
        <v>734</v>
      </c>
      <c r="H1668" s="102" t="s">
        <v>735</v>
      </c>
      <c r="I1668" s="102" t="s">
        <v>501</v>
      </c>
      <c r="J1668" s="102" t="s">
        <v>736</v>
      </c>
      <c r="K1668" s="102" t="s">
        <v>737</v>
      </c>
      <c r="L1668" s="102" t="s">
        <v>395</v>
      </c>
      <c r="M1668" s="102" t="s">
        <v>396</v>
      </c>
      <c r="N1668" s="105">
        <v>1</v>
      </c>
    </row>
    <row r="1669" spans="7:14" x14ac:dyDescent="0.35">
      <c r="G1669" s="102" t="s">
        <v>734</v>
      </c>
      <c r="H1669" s="102" t="s">
        <v>735</v>
      </c>
      <c r="I1669" s="102" t="s">
        <v>503</v>
      </c>
      <c r="J1669" s="102" t="s">
        <v>736</v>
      </c>
      <c r="K1669" s="102" t="s">
        <v>737</v>
      </c>
      <c r="L1669" s="102" t="s">
        <v>395</v>
      </c>
      <c r="M1669" s="102" t="s">
        <v>396</v>
      </c>
      <c r="N1669" s="105">
        <v>1</v>
      </c>
    </row>
    <row r="1670" spans="7:14" x14ac:dyDescent="0.35">
      <c r="G1670" s="102" t="s">
        <v>734</v>
      </c>
      <c r="H1670" s="102" t="s">
        <v>735</v>
      </c>
      <c r="I1670" s="102" t="s">
        <v>505</v>
      </c>
      <c r="J1670" s="102" t="s">
        <v>736</v>
      </c>
      <c r="K1670" s="102" t="s">
        <v>737</v>
      </c>
      <c r="L1670" s="102" t="s">
        <v>395</v>
      </c>
      <c r="M1670" s="102" t="s">
        <v>396</v>
      </c>
      <c r="N1670" s="105">
        <v>1</v>
      </c>
    </row>
    <row r="1671" spans="7:14" x14ac:dyDescent="0.35">
      <c r="G1671" s="102" t="s">
        <v>734</v>
      </c>
      <c r="H1671" s="102" t="s">
        <v>735</v>
      </c>
      <c r="I1671" s="102" t="s">
        <v>507</v>
      </c>
      <c r="J1671" s="102" t="s">
        <v>736</v>
      </c>
      <c r="K1671" s="102" t="s">
        <v>737</v>
      </c>
      <c r="L1671" s="102" t="s">
        <v>395</v>
      </c>
      <c r="M1671" s="102" t="s">
        <v>396</v>
      </c>
      <c r="N1671" s="105">
        <v>1</v>
      </c>
    </row>
    <row r="1672" spans="7:14" x14ac:dyDescent="0.35">
      <c r="G1672" s="102" t="s">
        <v>734</v>
      </c>
      <c r="H1672" s="102" t="s">
        <v>735</v>
      </c>
      <c r="I1672" s="102" t="s">
        <v>509</v>
      </c>
      <c r="J1672" s="102" t="s">
        <v>736</v>
      </c>
      <c r="K1672" s="102" t="s">
        <v>737</v>
      </c>
      <c r="L1672" s="102" t="s">
        <v>395</v>
      </c>
      <c r="M1672" s="102" t="s">
        <v>396</v>
      </c>
      <c r="N1672" s="105">
        <v>1</v>
      </c>
    </row>
    <row r="1673" spans="7:14" x14ac:dyDescent="0.35">
      <c r="G1673" s="102" t="s">
        <v>734</v>
      </c>
      <c r="H1673" s="102" t="s">
        <v>735</v>
      </c>
      <c r="I1673" s="102" t="s">
        <v>511</v>
      </c>
      <c r="J1673" s="102" t="s">
        <v>736</v>
      </c>
      <c r="K1673" s="102" t="s">
        <v>737</v>
      </c>
      <c r="L1673" s="102" t="s">
        <v>395</v>
      </c>
      <c r="M1673" s="102" t="s">
        <v>396</v>
      </c>
      <c r="N1673" s="106">
        <v>0</v>
      </c>
    </row>
    <row r="1674" spans="7:14" x14ac:dyDescent="0.35">
      <c r="G1674" s="102" t="s">
        <v>734</v>
      </c>
      <c r="H1674" s="102" t="s">
        <v>735</v>
      </c>
      <c r="I1674" s="102" t="s">
        <v>513</v>
      </c>
      <c r="J1674" s="102" t="s">
        <v>736</v>
      </c>
      <c r="K1674" s="102" t="s">
        <v>737</v>
      </c>
      <c r="L1674" s="102" t="s">
        <v>395</v>
      </c>
      <c r="M1674" s="102" t="s">
        <v>396</v>
      </c>
      <c r="N1674" s="105">
        <v>1</v>
      </c>
    </row>
    <row r="1675" spans="7:14" x14ac:dyDescent="0.35">
      <c r="G1675" s="102" t="s">
        <v>734</v>
      </c>
      <c r="H1675" s="102" t="s">
        <v>735</v>
      </c>
      <c r="I1675" s="102" t="s">
        <v>515</v>
      </c>
      <c r="J1675" s="102" t="s">
        <v>736</v>
      </c>
      <c r="K1675" s="102" t="s">
        <v>737</v>
      </c>
      <c r="L1675" s="102" t="s">
        <v>395</v>
      </c>
      <c r="M1675" s="102" t="s">
        <v>396</v>
      </c>
      <c r="N1675" s="105">
        <v>1</v>
      </c>
    </row>
    <row r="1676" spans="7:14" x14ac:dyDescent="0.35">
      <c r="G1676" s="102" t="s">
        <v>734</v>
      </c>
      <c r="H1676" s="102" t="s">
        <v>735</v>
      </c>
      <c r="I1676" s="102" t="s">
        <v>517</v>
      </c>
      <c r="J1676" s="102" t="s">
        <v>736</v>
      </c>
      <c r="K1676" s="102" t="s">
        <v>737</v>
      </c>
      <c r="L1676" s="102" t="s">
        <v>395</v>
      </c>
      <c r="M1676" s="102" t="s">
        <v>396</v>
      </c>
      <c r="N1676" s="105">
        <v>1</v>
      </c>
    </row>
    <row r="1677" spans="7:14" x14ac:dyDescent="0.35">
      <c r="G1677" s="102" t="s">
        <v>734</v>
      </c>
      <c r="H1677" s="102" t="s">
        <v>735</v>
      </c>
      <c r="I1677" s="102" t="s">
        <v>519</v>
      </c>
      <c r="J1677" s="102" t="s">
        <v>736</v>
      </c>
      <c r="K1677" s="102" t="s">
        <v>737</v>
      </c>
      <c r="L1677" s="102" t="s">
        <v>395</v>
      </c>
      <c r="M1677" s="102" t="s">
        <v>396</v>
      </c>
      <c r="N1677" s="105">
        <v>1</v>
      </c>
    </row>
    <row r="1678" spans="7:14" x14ac:dyDescent="0.35">
      <c r="G1678" s="102" t="s">
        <v>734</v>
      </c>
      <c r="H1678" s="102" t="s">
        <v>735</v>
      </c>
      <c r="I1678" s="102" t="s">
        <v>521</v>
      </c>
      <c r="J1678" s="102" t="s">
        <v>736</v>
      </c>
      <c r="K1678" s="102" t="s">
        <v>737</v>
      </c>
      <c r="L1678" s="102" t="s">
        <v>395</v>
      </c>
      <c r="M1678" s="102" t="s">
        <v>396</v>
      </c>
      <c r="N1678" s="105">
        <v>1</v>
      </c>
    </row>
    <row r="1679" spans="7:14" x14ac:dyDescent="0.35">
      <c r="G1679" s="102" t="s">
        <v>734</v>
      </c>
      <c r="H1679" s="102" t="s">
        <v>735</v>
      </c>
      <c r="I1679" s="102" t="s">
        <v>523</v>
      </c>
      <c r="J1679" s="102" t="s">
        <v>736</v>
      </c>
      <c r="K1679" s="102" t="s">
        <v>737</v>
      </c>
      <c r="L1679" s="102" t="s">
        <v>395</v>
      </c>
      <c r="M1679" s="102" t="s">
        <v>396</v>
      </c>
      <c r="N1679" s="105">
        <v>1</v>
      </c>
    </row>
    <row r="1680" spans="7:14" x14ac:dyDescent="0.35">
      <c r="G1680" s="102" t="s">
        <v>734</v>
      </c>
      <c r="H1680" s="102" t="s">
        <v>735</v>
      </c>
      <c r="I1680" s="102" t="s">
        <v>525</v>
      </c>
      <c r="J1680" s="102" t="s">
        <v>736</v>
      </c>
      <c r="K1680" s="102" t="s">
        <v>737</v>
      </c>
      <c r="L1680" s="102" t="s">
        <v>395</v>
      </c>
      <c r="M1680" s="102" t="s">
        <v>396</v>
      </c>
      <c r="N1680" s="105">
        <v>1</v>
      </c>
    </row>
    <row r="1681" spans="7:14" x14ac:dyDescent="0.35">
      <c r="G1681" s="102" t="s">
        <v>734</v>
      </c>
      <c r="H1681" s="102" t="s">
        <v>735</v>
      </c>
      <c r="I1681" s="102" t="s">
        <v>527</v>
      </c>
      <c r="J1681" s="102" t="s">
        <v>736</v>
      </c>
      <c r="K1681" s="102" t="s">
        <v>737</v>
      </c>
      <c r="L1681" s="102" t="s">
        <v>395</v>
      </c>
      <c r="M1681" s="102" t="s">
        <v>396</v>
      </c>
      <c r="N1681" s="105">
        <v>1</v>
      </c>
    </row>
    <row r="1682" spans="7:14" x14ac:dyDescent="0.35">
      <c r="G1682" s="102" t="s">
        <v>734</v>
      </c>
      <c r="H1682" s="102" t="s">
        <v>735</v>
      </c>
      <c r="I1682" s="102" t="s">
        <v>529</v>
      </c>
      <c r="J1682" s="102" t="s">
        <v>736</v>
      </c>
      <c r="K1682" s="102" t="s">
        <v>737</v>
      </c>
      <c r="L1682" s="102" t="s">
        <v>395</v>
      </c>
      <c r="M1682" s="102" t="s">
        <v>396</v>
      </c>
      <c r="N1682" s="105">
        <v>1</v>
      </c>
    </row>
    <row r="1683" spans="7:14" x14ac:dyDescent="0.35">
      <c r="G1683" s="102" t="s">
        <v>734</v>
      </c>
      <c r="H1683" s="102" t="s">
        <v>735</v>
      </c>
      <c r="I1683" s="102" t="s">
        <v>531</v>
      </c>
      <c r="J1683" s="102" t="s">
        <v>736</v>
      </c>
      <c r="K1683" s="102" t="s">
        <v>737</v>
      </c>
      <c r="L1683" s="102" t="s">
        <v>395</v>
      </c>
      <c r="M1683" s="102" t="s">
        <v>396</v>
      </c>
      <c r="N1683" s="105">
        <v>1</v>
      </c>
    </row>
    <row r="1684" spans="7:14" x14ac:dyDescent="0.35">
      <c r="G1684" s="102" t="s">
        <v>734</v>
      </c>
      <c r="H1684" s="102" t="s">
        <v>735</v>
      </c>
      <c r="I1684" s="102" t="s">
        <v>533</v>
      </c>
      <c r="J1684" s="102" t="s">
        <v>736</v>
      </c>
      <c r="K1684" s="102" t="s">
        <v>737</v>
      </c>
      <c r="L1684" s="102" t="s">
        <v>395</v>
      </c>
      <c r="M1684" s="102" t="s">
        <v>396</v>
      </c>
      <c r="N1684" s="105">
        <v>1</v>
      </c>
    </row>
    <row r="1685" spans="7:14" x14ac:dyDescent="0.35">
      <c r="G1685" s="102" t="s">
        <v>734</v>
      </c>
      <c r="H1685" s="102" t="s">
        <v>735</v>
      </c>
      <c r="I1685" s="102" t="s">
        <v>535</v>
      </c>
      <c r="J1685" s="102" t="s">
        <v>736</v>
      </c>
      <c r="K1685" s="102" t="s">
        <v>737</v>
      </c>
      <c r="L1685" s="102" t="s">
        <v>395</v>
      </c>
      <c r="M1685" s="102" t="s">
        <v>396</v>
      </c>
      <c r="N1685" s="105">
        <v>1</v>
      </c>
    </row>
    <row r="1686" spans="7:14" x14ac:dyDescent="0.35">
      <c r="G1686" s="102" t="s">
        <v>734</v>
      </c>
      <c r="H1686" s="102" t="s">
        <v>735</v>
      </c>
      <c r="I1686" s="102" t="s">
        <v>635</v>
      </c>
      <c r="J1686" s="102" t="s">
        <v>736</v>
      </c>
      <c r="K1686" s="102" t="s">
        <v>737</v>
      </c>
      <c r="L1686" s="102" t="s">
        <v>395</v>
      </c>
      <c r="M1686" s="102" t="s">
        <v>396</v>
      </c>
      <c r="N1686" s="106">
        <v>0</v>
      </c>
    </row>
    <row r="1687" spans="7:14" x14ac:dyDescent="0.35">
      <c r="G1687" s="102" t="s">
        <v>734</v>
      </c>
      <c r="H1687" s="102" t="s">
        <v>735</v>
      </c>
      <c r="I1687" s="102" t="s">
        <v>537</v>
      </c>
      <c r="J1687" s="102" t="s">
        <v>736</v>
      </c>
      <c r="K1687" s="102" t="s">
        <v>737</v>
      </c>
      <c r="L1687" s="102" t="s">
        <v>395</v>
      </c>
      <c r="M1687" s="102" t="s">
        <v>396</v>
      </c>
      <c r="N1687" s="105">
        <v>1</v>
      </c>
    </row>
    <row r="1688" spans="7:14" x14ac:dyDescent="0.35">
      <c r="G1688" s="102" t="s">
        <v>734</v>
      </c>
      <c r="H1688" s="102" t="s">
        <v>735</v>
      </c>
      <c r="I1688" s="102" t="s">
        <v>539</v>
      </c>
      <c r="J1688" s="102" t="s">
        <v>736</v>
      </c>
      <c r="K1688" s="102" t="s">
        <v>737</v>
      </c>
      <c r="L1688" s="102" t="s">
        <v>395</v>
      </c>
      <c r="M1688" s="102" t="s">
        <v>396</v>
      </c>
      <c r="N1688" s="105">
        <v>1</v>
      </c>
    </row>
    <row r="1689" spans="7:14" x14ac:dyDescent="0.35">
      <c r="G1689" s="102" t="s">
        <v>734</v>
      </c>
      <c r="H1689" s="102" t="s">
        <v>735</v>
      </c>
      <c r="I1689" s="102" t="s">
        <v>541</v>
      </c>
      <c r="J1689" s="102" t="s">
        <v>736</v>
      </c>
      <c r="K1689" s="102" t="s">
        <v>737</v>
      </c>
      <c r="L1689" s="102" t="s">
        <v>395</v>
      </c>
      <c r="M1689" s="102" t="s">
        <v>396</v>
      </c>
      <c r="N1689" s="105">
        <v>1</v>
      </c>
    </row>
    <row r="1690" spans="7:14" x14ac:dyDescent="0.35">
      <c r="G1690" s="102" t="s">
        <v>734</v>
      </c>
      <c r="H1690" s="102" t="s">
        <v>735</v>
      </c>
      <c r="I1690" s="102" t="s">
        <v>543</v>
      </c>
      <c r="J1690" s="102" t="s">
        <v>736</v>
      </c>
      <c r="K1690" s="102" t="s">
        <v>737</v>
      </c>
      <c r="L1690" s="102" t="s">
        <v>395</v>
      </c>
      <c r="M1690" s="102" t="s">
        <v>396</v>
      </c>
      <c r="N1690" s="105">
        <v>1</v>
      </c>
    </row>
    <row r="1691" spans="7:14" x14ac:dyDescent="0.35">
      <c r="G1691" s="102" t="s">
        <v>734</v>
      </c>
      <c r="H1691" s="102" t="s">
        <v>735</v>
      </c>
      <c r="I1691" s="102" t="s">
        <v>545</v>
      </c>
      <c r="J1691" s="102" t="s">
        <v>736</v>
      </c>
      <c r="K1691" s="102" t="s">
        <v>737</v>
      </c>
      <c r="L1691" s="102" t="s">
        <v>395</v>
      </c>
      <c r="M1691" s="102" t="s">
        <v>396</v>
      </c>
      <c r="N1691" s="105">
        <v>1</v>
      </c>
    </row>
    <row r="1692" spans="7:14" x14ac:dyDescent="0.35">
      <c r="G1692" s="102" t="s">
        <v>734</v>
      </c>
      <c r="H1692" s="102" t="s">
        <v>735</v>
      </c>
      <c r="I1692" s="102" t="s">
        <v>547</v>
      </c>
      <c r="J1692" s="102" t="s">
        <v>736</v>
      </c>
      <c r="K1692" s="102" t="s">
        <v>737</v>
      </c>
      <c r="L1692" s="102" t="s">
        <v>395</v>
      </c>
      <c r="M1692" s="102" t="s">
        <v>396</v>
      </c>
      <c r="N1692" s="105">
        <v>1</v>
      </c>
    </row>
    <row r="1693" spans="7:14" x14ac:dyDescent="0.35">
      <c r="G1693" s="102" t="s">
        <v>734</v>
      </c>
      <c r="H1693" s="102" t="s">
        <v>735</v>
      </c>
      <c r="I1693" s="102" t="s">
        <v>549</v>
      </c>
      <c r="J1693" s="102" t="s">
        <v>736</v>
      </c>
      <c r="K1693" s="102" t="s">
        <v>737</v>
      </c>
      <c r="L1693" s="102" t="s">
        <v>395</v>
      </c>
      <c r="M1693" s="102" t="s">
        <v>396</v>
      </c>
      <c r="N1693" s="105">
        <v>1</v>
      </c>
    </row>
    <row r="1694" spans="7:14" x14ac:dyDescent="0.35">
      <c r="G1694" s="102" t="s">
        <v>734</v>
      </c>
      <c r="H1694" s="102" t="s">
        <v>735</v>
      </c>
      <c r="I1694" s="102" t="s">
        <v>551</v>
      </c>
      <c r="J1694" s="102" t="s">
        <v>736</v>
      </c>
      <c r="K1694" s="102" t="s">
        <v>737</v>
      </c>
      <c r="L1694" s="102" t="s">
        <v>395</v>
      </c>
      <c r="M1694" s="102" t="s">
        <v>396</v>
      </c>
      <c r="N1694" s="105">
        <v>1</v>
      </c>
    </row>
    <row r="1695" spans="7:14" x14ac:dyDescent="0.35">
      <c r="G1695" s="102" t="s">
        <v>734</v>
      </c>
      <c r="H1695" s="102" t="s">
        <v>735</v>
      </c>
      <c r="I1695" s="102" t="s">
        <v>553</v>
      </c>
      <c r="J1695" s="102" t="s">
        <v>736</v>
      </c>
      <c r="K1695" s="102" t="s">
        <v>737</v>
      </c>
      <c r="L1695" s="102" t="s">
        <v>395</v>
      </c>
      <c r="M1695" s="102" t="s">
        <v>396</v>
      </c>
      <c r="N1695" s="105">
        <v>1</v>
      </c>
    </row>
    <row r="1696" spans="7:14" x14ac:dyDescent="0.35">
      <c r="G1696" s="102" t="s">
        <v>734</v>
      </c>
      <c r="H1696" s="102" t="s">
        <v>735</v>
      </c>
      <c r="I1696" s="102" t="s">
        <v>555</v>
      </c>
      <c r="J1696" s="102" t="s">
        <v>736</v>
      </c>
      <c r="K1696" s="102" t="s">
        <v>737</v>
      </c>
      <c r="L1696" s="102" t="s">
        <v>395</v>
      </c>
      <c r="M1696" s="102" t="s">
        <v>396</v>
      </c>
      <c r="N1696" s="105">
        <v>1</v>
      </c>
    </row>
    <row r="1697" spans="7:14" x14ac:dyDescent="0.35">
      <c r="G1697" s="102" t="s">
        <v>734</v>
      </c>
      <c r="H1697" s="102" t="s">
        <v>735</v>
      </c>
      <c r="I1697" s="102" t="s">
        <v>557</v>
      </c>
      <c r="J1697" s="102" t="s">
        <v>736</v>
      </c>
      <c r="K1697" s="102" t="s">
        <v>737</v>
      </c>
      <c r="L1697" s="102" t="s">
        <v>395</v>
      </c>
      <c r="M1697" s="102" t="s">
        <v>396</v>
      </c>
      <c r="N1697" s="105">
        <v>1</v>
      </c>
    </row>
    <row r="1698" spans="7:14" x14ac:dyDescent="0.35">
      <c r="G1698" s="102" t="s">
        <v>734</v>
      </c>
      <c r="H1698" s="102" t="s">
        <v>735</v>
      </c>
      <c r="I1698" s="102" t="s">
        <v>559</v>
      </c>
      <c r="J1698" s="102" t="s">
        <v>736</v>
      </c>
      <c r="K1698" s="102" t="s">
        <v>737</v>
      </c>
      <c r="L1698" s="102" t="s">
        <v>395</v>
      </c>
      <c r="M1698" s="102" t="s">
        <v>396</v>
      </c>
      <c r="N1698" s="106">
        <v>0</v>
      </c>
    </row>
    <row r="1699" spans="7:14" x14ac:dyDescent="0.35">
      <c r="G1699" s="102" t="s">
        <v>734</v>
      </c>
      <c r="H1699" s="102" t="s">
        <v>735</v>
      </c>
      <c r="I1699" s="102" t="s">
        <v>561</v>
      </c>
      <c r="J1699" s="102" t="s">
        <v>736</v>
      </c>
      <c r="K1699" s="102" t="s">
        <v>737</v>
      </c>
      <c r="L1699" s="102" t="s">
        <v>395</v>
      </c>
      <c r="M1699" s="102" t="s">
        <v>396</v>
      </c>
      <c r="N1699" s="105">
        <v>1</v>
      </c>
    </row>
    <row r="1700" spans="7:14" x14ac:dyDescent="0.35">
      <c r="G1700" s="102" t="s">
        <v>734</v>
      </c>
      <c r="H1700" s="102" t="s">
        <v>735</v>
      </c>
      <c r="I1700" s="102" t="s">
        <v>562</v>
      </c>
      <c r="J1700" s="102" t="s">
        <v>736</v>
      </c>
      <c r="K1700" s="102" t="s">
        <v>737</v>
      </c>
      <c r="L1700" s="102" t="s">
        <v>395</v>
      </c>
      <c r="M1700" s="102" t="s">
        <v>396</v>
      </c>
      <c r="N1700" s="105">
        <v>1</v>
      </c>
    </row>
    <row r="1701" spans="7:14" x14ac:dyDescent="0.35">
      <c r="G1701" s="102" t="s">
        <v>734</v>
      </c>
      <c r="H1701" s="102" t="s">
        <v>735</v>
      </c>
      <c r="I1701" s="102" t="s">
        <v>564</v>
      </c>
      <c r="J1701" s="102" t="s">
        <v>736</v>
      </c>
      <c r="K1701" s="102" t="s">
        <v>737</v>
      </c>
      <c r="L1701" s="102" t="s">
        <v>395</v>
      </c>
      <c r="M1701" s="102" t="s">
        <v>396</v>
      </c>
      <c r="N1701" s="105">
        <v>1</v>
      </c>
    </row>
    <row r="1702" spans="7:14" x14ac:dyDescent="0.35">
      <c r="G1702" s="102" t="s">
        <v>734</v>
      </c>
      <c r="H1702" s="102" t="s">
        <v>735</v>
      </c>
      <c r="I1702" s="102" t="s">
        <v>566</v>
      </c>
      <c r="J1702" s="102" t="s">
        <v>736</v>
      </c>
      <c r="K1702" s="102" t="s">
        <v>737</v>
      </c>
      <c r="L1702" s="102" t="s">
        <v>395</v>
      </c>
      <c r="M1702" s="102" t="s">
        <v>396</v>
      </c>
      <c r="N1702" s="105">
        <v>1</v>
      </c>
    </row>
    <row r="1703" spans="7:14" x14ac:dyDescent="0.35">
      <c r="G1703" s="102" t="s">
        <v>734</v>
      </c>
      <c r="H1703" s="102" t="s">
        <v>735</v>
      </c>
      <c r="I1703" s="102" t="s">
        <v>568</v>
      </c>
      <c r="J1703" s="102" t="s">
        <v>736</v>
      </c>
      <c r="K1703" s="102" t="s">
        <v>737</v>
      </c>
      <c r="L1703" s="102" t="s">
        <v>395</v>
      </c>
      <c r="M1703" s="102" t="s">
        <v>396</v>
      </c>
      <c r="N1703" s="105">
        <v>1</v>
      </c>
    </row>
    <row r="1704" spans="7:14" x14ac:dyDescent="0.35">
      <c r="G1704" s="102" t="s">
        <v>734</v>
      </c>
      <c r="H1704" s="102" t="s">
        <v>735</v>
      </c>
      <c r="I1704" s="102" t="s">
        <v>570</v>
      </c>
      <c r="J1704" s="102" t="s">
        <v>736</v>
      </c>
      <c r="K1704" s="102" t="s">
        <v>737</v>
      </c>
      <c r="L1704" s="102" t="s">
        <v>395</v>
      </c>
      <c r="M1704" s="102" t="s">
        <v>396</v>
      </c>
      <c r="N1704" s="105">
        <v>1</v>
      </c>
    </row>
    <row r="1705" spans="7:14" x14ac:dyDescent="0.35">
      <c r="G1705" s="102" t="s">
        <v>734</v>
      </c>
      <c r="H1705" s="102" t="s">
        <v>735</v>
      </c>
      <c r="I1705" s="102" t="s">
        <v>572</v>
      </c>
      <c r="J1705" s="102" t="s">
        <v>736</v>
      </c>
      <c r="K1705" s="102" t="s">
        <v>737</v>
      </c>
      <c r="L1705" s="102" t="s">
        <v>395</v>
      </c>
      <c r="M1705" s="102" t="s">
        <v>396</v>
      </c>
      <c r="N1705" s="105">
        <v>1</v>
      </c>
    </row>
    <row r="1706" spans="7:14" x14ac:dyDescent="0.35">
      <c r="G1706" s="102" t="s">
        <v>734</v>
      </c>
      <c r="H1706" s="102" t="s">
        <v>735</v>
      </c>
      <c r="I1706" s="102" t="s">
        <v>574</v>
      </c>
      <c r="J1706" s="102" t="s">
        <v>736</v>
      </c>
      <c r="K1706" s="102" t="s">
        <v>737</v>
      </c>
      <c r="L1706" s="102" t="s">
        <v>395</v>
      </c>
      <c r="M1706" s="102" t="s">
        <v>396</v>
      </c>
      <c r="N1706" s="105">
        <v>1</v>
      </c>
    </row>
    <row r="1707" spans="7:14" x14ac:dyDescent="0.35">
      <c r="G1707" s="102" t="s">
        <v>734</v>
      </c>
      <c r="H1707" s="102" t="s">
        <v>735</v>
      </c>
      <c r="I1707" s="102" t="s">
        <v>576</v>
      </c>
      <c r="J1707" s="102" t="s">
        <v>736</v>
      </c>
      <c r="K1707" s="102" t="s">
        <v>737</v>
      </c>
      <c r="L1707" s="102" t="s">
        <v>395</v>
      </c>
      <c r="M1707" s="102" t="s">
        <v>396</v>
      </c>
      <c r="N1707" s="105">
        <v>1</v>
      </c>
    </row>
    <row r="1708" spans="7:14" x14ac:dyDescent="0.35">
      <c r="G1708" s="102" t="s">
        <v>734</v>
      </c>
      <c r="H1708" s="102" t="s">
        <v>735</v>
      </c>
      <c r="I1708" s="102" t="s">
        <v>578</v>
      </c>
      <c r="J1708" s="102" t="s">
        <v>736</v>
      </c>
      <c r="K1708" s="102" t="s">
        <v>737</v>
      </c>
      <c r="L1708" s="102" t="s">
        <v>395</v>
      </c>
      <c r="M1708" s="102" t="s">
        <v>396</v>
      </c>
      <c r="N1708" s="105">
        <v>1</v>
      </c>
    </row>
    <row r="1709" spans="7:14" x14ac:dyDescent="0.35">
      <c r="G1709" s="102" t="s">
        <v>734</v>
      </c>
      <c r="H1709" s="102" t="s">
        <v>735</v>
      </c>
      <c r="I1709" s="102" t="s">
        <v>580</v>
      </c>
      <c r="J1709" s="102" t="s">
        <v>736</v>
      </c>
      <c r="K1709" s="102" t="s">
        <v>737</v>
      </c>
      <c r="L1709" s="102" t="s">
        <v>395</v>
      </c>
      <c r="M1709" s="102" t="s">
        <v>396</v>
      </c>
      <c r="N1709" s="105">
        <v>1</v>
      </c>
    </row>
    <row r="1710" spans="7:14" x14ac:dyDescent="0.35">
      <c r="G1710" s="102" t="s">
        <v>734</v>
      </c>
      <c r="H1710" s="102" t="s">
        <v>735</v>
      </c>
      <c r="I1710" s="102" t="s">
        <v>582</v>
      </c>
      <c r="J1710" s="102" t="s">
        <v>736</v>
      </c>
      <c r="K1710" s="102" t="s">
        <v>737</v>
      </c>
      <c r="L1710" s="102" t="s">
        <v>395</v>
      </c>
      <c r="M1710" s="102" t="s">
        <v>396</v>
      </c>
      <c r="N1710" s="105">
        <v>1</v>
      </c>
    </row>
    <row r="1711" spans="7:14" x14ac:dyDescent="0.35">
      <c r="G1711" s="102" t="s">
        <v>738</v>
      </c>
      <c r="H1711" s="102" t="s">
        <v>739</v>
      </c>
      <c r="I1711" s="102" t="s">
        <v>392</v>
      </c>
      <c r="J1711" s="102" t="s">
        <v>740</v>
      </c>
      <c r="K1711" s="102" t="s">
        <v>741</v>
      </c>
      <c r="L1711" s="102" t="s">
        <v>395</v>
      </c>
      <c r="M1711" s="102" t="s">
        <v>396</v>
      </c>
      <c r="N1711" s="105">
        <v>1</v>
      </c>
    </row>
    <row r="1712" spans="7:14" x14ac:dyDescent="0.35">
      <c r="G1712" s="102" t="s">
        <v>738</v>
      </c>
      <c r="H1712" s="102" t="s">
        <v>739</v>
      </c>
      <c r="I1712" s="102" t="s">
        <v>398</v>
      </c>
      <c r="J1712" s="102" t="s">
        <v>740</v>
      </c>
      <c r="K1712" s="102" t="s">
        <v>741</v>
      </c>
      <c r="L1712" s="102" t="s">
        <v>395</v>
      </c>
      <c r="M1712" s="102" t="s">
        <v>396</v>
      </c>
      <c r="N1712" s="105">
        <v>1</v>
      </c>
    </row>
    <row r="1713" spans="7:14" x14ac:dyDescent="0.35">
      <c r="G1713" s="102" t="s">
        <v>738</v>
      </c>
      <c r="H1713" s="102" t="s">
        <v>739</v>
      </c>
      <c r="I1713" s="102" t="s">
        <v>400</v>
      </c>
      <c r="J1713" s="102" t="s">
        <v>740</v>
      </c>
      <c r="K1713" s="102" t="s">
        <v>741</v>
      </c>
      <c r="L1713" s="102" t="s">
        <v>395</v>
      </c>
      <c r="M1713" s="102" t="s">
        <v>396</v>
      </c>
      <c r="N1713" s="106">
        <v>0</v>
      </c>
    </row>
    <row r="1714" spans="7:14" x14ac:dyDescent="0.35">
      <c r="G1714" s="102" t="s">
        <v>738</v>
      </c>
      <c r="H1714" s="102" t="s">
        <v>739</v>
      </c>
      <c r="I1714" s="102" t="s">
        <v>402</v>
      </c>
      <c r="J1714" s="102" t="s">
        <v>740</v>
      </c>
      <c r="K1714" s="102" t="s">
        <v>741</v>
      </c>
      <c r="L1714" s="102" t="s">
        <v>395</v>
      </c>
      <c r="M1714" s="102" t="s">
        <v>396</v>
      </c>
      <c r="N1714" s="105">
        <v>1</v>
      </c>
    </row>
    <row r="1715" spans="7:14" x14ac:dyDescent="0.35">
      <c r="G1715" s="102" t="s">
        <v>738</v>
      </c>
      <c r="H1715" s="102" t="s">
        <v>739</v>
      </c>
      <c r="I1715" s="102" t="s">
        <v>403</v>
      </c>
      <c r="J1715" s="102" t="s">
        <v>740</v>
      </c>
      <c r="K1715" s="102" t="s">
        <v>741</v>
      </c>
      <c r="L1715" s="102" t="s">
        <v>395</v>
      </c>
      <c r="M1715" s="102" t="s">
        <v>396</v>
      </c>
      <c r="N1715" s="105">
        <v>1</v>
      </c>
    </row>
    <row r="1716" spans="7:14" x14ac:dyDescent="0.35">
      <c r="G1716" s="102" t="s">
        <v>738</v>
      </c>
      <c r="H1716" s="102" t="s">
        <v>739</v>
      </c>
      <c r="I1716" s="102" t="s">
        <v>405</v>
      </c>
      <c r="J1716" s="102" t="s">
        <v>740</v>
      </c>
      <c r="K1716" s="102" t="s">
        <v>741</v>
      </c>
      <c r="L1716" s="102" t="s">
        <v>395</v>
      </c>
      <c r="M1716" s="102" t="s">
        <v>396</v>
      </c>
      <c r="N1716" s="105">
        <v>1</v>
      </c>
    </row>
    <row r="1717" spans="7:14" x14ac:dyDescent="0.35">
      <c r="G1717" s="102" t="s">
        <v>738</v>
      </c>
      <c r="H1717" s="102" t="s">
        <v>739</v>
      </c>
      <c r="I1717" s="102" t="s">
        <v>407</v>
      </c>
      <c r="J1717" s="102" t="s">
        <v>740</v>
      </c>
      <c r="K1717" s="102" t="s">
        <v>741</v>
      </c>
      <c r="L1717" s="102" t="s">
        <v>395</v>
      </c>
      <c r="M1717" s="102" t="s">
        <v>396</v>
      </c>
      <c r="N1717" s="105">
        <v>1</v>
      </c>
    </row>
    <row r="1718" spans="7:14" x14ac:dyDescent="0.35">
      <c r="G1718" s="102" t="s">
        <v>738</v>
      </c>
      <c r="H1718" s="102" t="s">
        <v>739</v>
      </c>
      <c r="I1718" s="102" t="s">
        <v>409</v>
      </c>
      <c r="J1718" s="102" t="s">
        <v>740</v>
      </c>
      <c r="K1718" s="102" t="s">
        <v>741</v>
      </c>
      <c r="L1718" s="102" t="s">
        <v>395</v>
      </c>
      <c r="M1718" s="102" t="s">
        <v>396</v>
      </c>
      <c r="N1718" s="105">
        <v>1</v>
      </c>
    </row>
    <row r="1719" spans="7:14" x14ac:dyDescent="0.35">
      <c r="G1719" s="102" t="s">
        <v>738</v>
      </c>
      <c r="H1719" s="102" t="s">
        <v>739</v>
      </c>
      <c r="I1719" s="102" t="s">
        <v>411</v>
      </c>
      <c r="J1719" s="102" t="s">
        <v>740</v>
      </c>
      <c r="K1719" s="102" t="s">
        <v>741</v>
      </c>
      <c r="L1719" s="102" t="s">
        <v>395</v>
      </c>
      <c r="M1719" s="102" t="s">
        <v>396</v>
      </c>
      <c r="N1719" s="105">
        <v>1</v>
      </c>
    </row>
    <row r="1720" spans="7:14" x14ac:dyDescent="0.35">
      <c r="G1720" s="102" t="s">
        <v>738</v>
      </c>
      <c r="H1720" s="102" t="s">
        <v>739</v>
      </c>
      <c r="I1720" s="102" t="s">
        <v>413</v>
      </c>
      <c r="J1720" s="102" t="s">
        <v>740</v>
      </c>
      <c r="K1720" s="102" t="s">
        <v>741</v>
      </c>
      <c r="L1720" s="102" t="s">
        <v>395</v>
      </c>
      <c r="M1720" s="102" t="s">
        <v>396</v>
      </c>
      <c r="N1720" s="105">
        <v>1</v>
      </c>
    </row>
    <row r="1721" spans="7:14" x14ac:dyDescent="0.35">
      <c r="G1721" s="102" t="s">
        <v>738</v>
      </c>
      <c r="H1721" s="102" t="s">
        <v>739</v>
      </c>
      <c r="I1721" s="102" t="s">
        <v>415</v>
      </c>
      <c r="J1721" s="102" t="s">
        <v>740</v>
      </c>
      <c r="K1721" s="102" t="s">
        <v>741</v>
      </c>
      <c r="L1721" s="102" t="s">
        <v>395</v>
      </c>
      <c r="M1721" s="102" t="s">
        <v>396</v>
      </c>
      <c r="N1721" s="105">
        <v>1</v>
      </c>
    </row>
    <row r="1722" spans="7:14" x14ac:dyDescent="0.35">
      <c r="G1722" s="102" t="s">
        <v>738</v>
      </c>
      <c r="H1722" s="102" t="s">
        <v>739</v>
      </c>
      <c r="I1722" s="102" t="s">
        <v>416</v>
      </c>
      <c r="J1722" s="102" t="s">
        <v>740</v>
      </c>
      <c r="K1722" s="102" t="s">
        <v>741</v>
      </c>
      <c r="L1722" s="102" t="s">
        <v>395</v>
      </c>
      <c r="M1722" s="102" t="s">
        <v>396</v>
      </c>
      <c r="N1722" s="105">
        <v>1</v>
      </c>
    </row>
    <row r="1723" spans="7:14" x14ac:dyDescent="0.35">
      <c r="G1723" s="102" t="s">
        <v>738</v>
      </c>
      <c r="H1723" s="102" t="s">
        <v>739</v>
      </c>
      <c r="I1723" s="102" t="s">
        <v>418</v>
      </c>
      <c r="J1723" s="102" t="s">
        <v>740</v>
      </c>
      <c r="K1723" s="102" t="s">
        <v>741</v>
      </c>
      <c r="L1723" s="102" t="s">
        <v>395</v>
      </c>
      <c r="M1723" s="102" t="s">
        <v>396</v>
      </c>
      <c r="N1723" s="105">
        <v>1</v>
      </c>
    </row>
    <row r="1724" spans="7:14" x14ac:dyDescent="0.35">
      <c r="G1724" s="102" t="s">
        <v>738</v>
      </c>
      <c r="H1724" s="102" t="s">
        <v>739</v>
      </c>
      <c r="I1724" s="102" t="s">
        <v>420</v>
      </c>
      <c r="J1724" s="102" t="s">
        <v>740</v>
      </c>
      <c r="K1724" s="102" t="s">
        <v>741</v>
      </c>
      <c r="L1724" s="102" t="s">
        <v>395</v>
      </c>
      <c r="M1724" s="102" t="s">
        <v>396</v>
      </c>
      <c r="N1724" s="105">
        <v>1</v>
      </c>
    </row>
    <row r="1725" spans="7:14" x14ac:dyDescent="0.35">
      <c r="G1725" s="102" t="s">
        <v>738</v>
      </c>
      <c r="H1725" s="102" t="s">
        <v>739</v>
      </c>
      <c r="I1725" s="102" t="s">
        <v>422</v>
      </c>
      <c r="J1725" s="102" t="s">
        <v>740</v>
      </c>
      <c r="K1725" s="102" t="s">
        <v>741</v>
      </c>
      <c r="L1725" s="102" t="s">
        <v>395</v>
      </c>
      <c r="M1725" s="102" t="s">
        <v>396</v>
      </c>
      <c r="N1725" s="105">
        <v>1</v>
      </c>
    </row>
    <row r="1726" spans="7:14" x14ac:dyDescent="0.35">
      <c r="G1726" s="102" t="s">
        <v>738</v>
      </c>
      <c r="H1726" s="102" t="s">
        <v>739</v>
      </c>
      <c r="I1726" s="102" t="s">
        <v>424</v>
      </c>
      <c r="J1726" s="102" t="s">
        <v>740</v>
      </c>
      <c r="K1726" s="102" t="s">
        <v>741</v>
      </c>
      <c r="L1726" s="102" t="s">
        <v>395</v>
      </c>
      <c r="M1726" s="102" t="s">
        <v>396</v>
      </c>
      <c r="N1726" s="106">
        <v>0</v>
      </c>
    </row>
    <row r="1727" spans="7:14" x14ac:dyDescent="0.35">
      <c r="G1727" s="102" t="s">
        <v>738</v>
      </c>
      <c r="H1727" s="102" t="s">
        <v>739</v>
      </c>
      <c r="I1727" s="102" t="s">
        <v>426</v>
      </c>
      <c r="J1727" s="102" t="s">
        <v>740</v>
      </c>
      <c r="K1727" s="102" t="s">
        <v>741</v>
      </c>
      <c r="L1727" s="102" t="s">
        <v>395</v>
      </c>
      <c r="M1727" s="102" t="s">
        <v>396</v>
      </c>
      <c r="N1727" s="105">
        <v>1</v>
      </c>
    </row>
    <row r="1728" spans="7:14" x14ac:dyDescent="0.35">
      <c r="G1728" s="102" t="s">
        <v>738</v>
      </c>
      <c r="H1728" s="102" t="s">
        <v>739</v>
      </c>
      <c r="I1728" s="102" t="s">
        <v>428</v>
      </c>
      <c r="J1728" s="102" t="s">
        <v>740</v>
      </c>
      <c r="K1728" s="102" t="s">
        <v>741</v>
      </c>
      <c r="L1728" s="102" t="s">
        <v>395</v>
      </c>
      <c r="M1728" s="102" t="s">
        <v>396</v>
      </c>
      <c r="N1728" s="105">
        <v>1</v>
      </c>
    </row>
    <row r="1729" spans="7:14" x14ac:dyDescent="0.35">
      <c r="G1729" s="102" t="s">
        <v>738</v>
      </c>
      <c r="H1729" s="102" t="s">
        <v>739</v>
      </c>
      <c r="I1729" s="102" t="s">
        <v>430</v>
      </c>
      <c r="J1729" s="102" t="s">
        <v>740</v>
      </c>
      <c r="K1729" s="102" t="s">
        <v>741</v>
      </c>
      <c r="L1729" s="102" t="s">
        <v>395</v>
      </c>
      <c r="M1729" s="102" t="s">
        <v>396</v>
      </c>
      <c r="N1729" s="105">
        <v>1</v>
      </c>
    </row>
    <row r="1730" spans="7:14" x14ac:dyDescent="0.35">
      <c r="G1730" s="102" t="s">
        <v>738</v>
      </c>
      <c r="H1730" s="102" t="s">
        <v>739</v>
      </c>
      <c r="I1730" s="102" t="s">
        <v>432</v>
      </c>
      <c r="J1730" s="102" t="s">
        <v>740</v>
      </c>
      <c r="K1730" s="102" t="s">
        <v>741</v>
      </c>
      <c r="L1730" s="102" t="s">
        <v>395</v>
      </c>
      <c r="M1730" s="102" t="s">
        <v>396</v>
      </c>
      <c r="N1730" s="105">
        <v>1</v>
      </c>
    </row>
    <row r="1731" spans="7:14" x14ac:dyDescent="0.35">
      <c r="G1731" s="102" t="s">
        <v>738</v>
      </c>
      <c r="H1731" s="102" t="s">
        <v>739</v>
      </c>
      <c r="I1731" s="102" t="s">
        <v>434</v>
      </c>
      <c r="J1731" s="102" t="s">
        <v>740</v>
      </c>
      <c r="K1731" s="102" t="s">
        <v>741</v>
      </c>
      <c r="L1731" s="102" t="s">
        <v>395</v>
      </c>
      <c r="M1731" s="102" t="s">
        <v>396</v>
      </c>
      <c r="N1731" s="105">
        <v>1</v>
      </c>
    </row>
    <row r="1732" spans="7:14" x14ac:dyDescent="0.35">
      <c r="G1732" s="102" t="s">
        <v>738</v>
      </c>
      <c r="H1732" s="102" t="s">
        <v>739</v>
      </c>
      <c r="I1732" s="102" t="s">
        <v>436</v>
      </c>
      <c r="J1732" s="102" t="s">
        <v>740</v>
      </c>
      <c r="K1732" s="102" t="s">
        <v>741</v>
      </c>
      <c r="L1732" s="102" t="s">
        <v>395</v>
      </c>
      <c r="M1732" s="102" t="s">
        <v>396</v>
      </c>
      <c r="N1732" s="105">
        <v>1</v>
      </c>
    </row>
    <row r="1733" spans="7:14" x14ac:dyDescent="0.35">
      <c r="G1733" s="102" t="s">
        <v>738</v>
      </c>
      <c r="H1733" s="102" t="s">
        <v>739</v>
      </c>
      <c r="I1733" s="102" t="s">
        <v>438</v>
      </c>
      <c r="J1733" s="102" t="s">
        <v>740</v>
      </c>
      <c r="K1733" s="102" t="s">
        <v>741</v>
      </c>
      <c r="L1733" s="102" t="s">
        <v>395</v>
      </c>
      <c r="M1733" s="102" t="s">
        <v>396</v>
      </c>
      <c r="N1733" s="105">
        <v>1</v>
      </c>
    </row>
    <row r="1734" spans="7:14" x14ac:dyDescent="0.35">
      <c r="G1734" s="102" t="s">
        <v>738</v>
      </c>
      <c r="H1734" s="102" t="s">
        <v>739</v>
      </c>
      <c r="I1734" s="102" t="s">
        <v>440</v>
      </c>
      <c r="J1734" s="102" t="s">
        <v>740</v>
      </c>
      <c r="K1734" s="102" t="s">
        <v>741</v>
      </c>
      <c r="L1734" s="102" t="s">
        <v>395</v>
      </c>
      <c r="M1734" s="102" t="s">
        <v>396</v>
      </c>
      <c r="N1734" s="105">
        <v>1</v>
      </c>
    </row>
    <row r="1735" spans="7:14" x14ac:dyDescent="0.35">
      <c r="G1735" s="102" t="s">
        <v>738</v>
      </c>
      <c r="H1735" s="102" t="s">
        <v>739</v>
      </c>
      <c r="I1735" s="102" t="s">
        <v>442</v>
      </c>
      <c r="J1735" s="102" t="s">
        <v>740</v>
      </c>
      <c r="K1735" s="102" t="s">
        <v>741</v>
      </c>
      <c r="L1735" s="102" t="s">
        <v>395</v>
      </c>
      <c r="M1735" s="102" t="s">
        <v>396</v>
      </c>
      <c r="N1735" s="105">
        <v>1</v>
      </c>
    </row>
    <row r="1736" spans="7:14" x14ac:dyDescent="0.35">
      <c r="G1736" s="102" t="s">
        <v>738</v>
      </c>
      <c r="H1736" s="102" t="s">
        <v>739</v>
      </c>
      <c r="I1736" s="102" t="s">
        <v>443</v>
      </c>
      <c r="J1736" s="102" t="s">
        <v>740</v>
      </c>
      <c r="K1736" s="102" t="s">
        <v>741</v>
      </c>
      <c r="L1736" s="102" t="s">
        <v>395</v>
      </c>
      <c r="M1736" s="102" t="s">
        <v>396</v>
      </c>
      <c r="N1736" s="105">
        <v>1</v>
      </c>
    </row>
    <row r="1737" spans="7:14" x14ac:dyDescent="0.35">
      <c r="G1737" s="102" t="s">
        <v>738</v>
      </c>
      <c r="H1737" s="102" t="s">
        <v>739</v>
      </c>
      <c r="I1737" s="102" t="s">
        <v>445</v>
      </c>
      <c r="J1737" s="102" t="s">
        <v>740</v>
      </c>
      <c r="K1737" s="102" t="s">
        <v>741</v>
      </c>
      <c r="L1737" s="102" t="s">
        <v>395</v>
      </c>
      <c r="M1737" s="102" t="s">
        <v>396</v>
      </c>
      <c r="N1737" s="105">
        <v>1</v>
      </c>
    </row>
    <row r="1738" spans="7:14" x14ac:dyDescent="0.35">
      <c r="G1738" s="102" t="s">
        <v>738</v>
      </c>
      <c r="H1738" s="102" t="s">
        <v>739</v>
      </c>
      <c r="I1738" s="102" t="s">
        <v>447</v>
      </c>
      <c r="J1738" s="102" t="s">
        <v>740</v>
      </c>
      <c r="K1738" s="102" t="s">
        <v>741</v>
      </c>
      <c r="L1738" s="102" t="s">
        <v>395</v>
      </c>
      <c r="M1738" s="102" t="s">
        <v>396</v>
      </c>
      <c r="N1738" s="105">
        <v>1</v>
      </c>
    </row>
    <row r="1739" spans="7:14" x14ac:dyDescent="0.35">
      <c r="G1739" s="102" t="s">
        <v>738</v>
      </c>
      <c r="H1739" s="102" t="s">
        <v>739</v>
      </c>
      <c r="I1739" s="102" t="s">
        <v>449</v>
      </c>
      <c r="J1739" s="102" t="s">
        <v>740</v>
      </c>
      <c r="K1739" s="102" t="s">
        <v>741</v>
      </c>
      <c r="L1739" s="102" t="s">
        <v>395</v>
      </c>
      <c r="M1739" s="102" t="s">
        <v>396</v>
      </c>
      <c r="N1739" s="106">
        <v>0</v>
      </c>
    </row>
    <row r="1740" spans="7:14" x14ac:dyDescent="0.35">
      <c r="G1740" s="102" t="s">
        <v>738</v>
      </c>
      <c r="H1740" s="102" t="s">
        <v>739</v>
      </c>
      <c r="I1740" s="102" t="s">
        <v>453</v>
      </c>
      <c r="J1740" s="102" t="s">
        <v>740</v>
      </c>
      <c r="K1740" s="102" t="s">
        <v>741</v>
      </c>
      <c r="L1740" s="102" t="s">
        <v>395</v>
      </c>
      <c r="M1740" s="102" t="s">
        <v>396</v>
      </c>
      <c r="N1740" s="105">
        <v>1</v>
      </c>
    </row>
    <row r="1741" spans="7:14" x14ac:dyDescent="0.35">
      <c r="G1741" s="102" t="s">
        <v>738</v>
      </c>
      <c r="H1741" s="102" t="s">
        <v>739</v>
      </c>
      <c r="I1741" s="102" t="s">
        <v>489</v>
      </c>
      <c r="J1741" s="102" t="s">
        <v>740</v>
      </c>
      <c r="K1741" s="102" t="s">
        <v>741</v>
      </c>
      <c r="L1741" s="102" t="s">
        <v>395</v>
      </c>
      <c r="M1741" s="102" t="s">
        <v>396</v>
      </c>
      <c r="N1741" s="105">
        <v>1</v>
      </c>
    </row>
    <row r="1742" spans="7:14" x14ac:dyDescent="0.35">
      <c r="G1742" s="102" t="s">
        <v>738</v>
      </c>
      <c r="H1742" s="102" t="s">
        <v>739</v>
      </c>
      <c r="I1742" s="102" t="s">
        <v>491</v>
      </c>
      <c r="J1742" s="102" t="s">
        <v>740</v>
      </c>
      <c r="K1742" s="102" t="s">
        <v>741</v>
      </c>
      <c r="L1742" s="102" t="s">
        <v>395</v>
      </c>
      <c r="M1742" s="102" t="s">
        <v>396</v>
      </c>
      <c r="N1742" s="105">
        <v>1</v>
      </c>
    </row>
    <row r="1743" spans="7:14" x14ac:dyDescent="0.35">
      <c r="G1743" s="102" t="s">
        <v>738</v>
      </c>
      <c r="H1743" s="102" t="s">
        <v>739</v>
      </c>
      <c r="I1743" s="102" t="s">
        <v>493</v>
      </c>
      <c r="J1743" s="102" t="s">
        <v>740</v>
      </c>
      <c r="K1743" s="102" t="s">
        <v>741</v>
      </c>
      <c r="L1743" s="102" t="s">
        <v>395</v>
      </c>
      <c r="M1743" s="102" t="s">
        <v>396</v>
      </c>
      <c r="N1743" s="105">
        <v>1</v>
      </c>
    </row>
    <row r="1744" spans="7:14" x14ac:dyDescent="0.35">
      <c r="G1744" s="102" t="s">
        <v>738</v>
      </c>
      <c r="H1744" s="102" t="s">
        <v>739</v>
      </c>
      <c r="I1744" s="102" t="s">
        <v>495</v>
      </c>
      <c r="J1744" s="102" t="s">
        <v>740</v>
      </c>
      <c r="K1744" s="102" t="s">
        <v>741</v>
      </c>
      <c r="L1744" s="102" t="s">
        <v>395</v>
      </c>
      <c r="M1744" s="102" t="s">
        <v>396</v>
      </c>
      <c r="N1744" s="105">
        <v>1</v>
      </c>
    </row>
    <row r="1745" spans="7:14" x14ac:dyDescent="0.35">
      <c r="G1745" s="102" t="s">
        <v>738</v>
      </c>
      <c r="H1745" s="102" t="s">
        <v>739</v>
      </c>
      <c r="I1745" s="102" t="s">
        <v>497</v>
      </c>
      <c r="J1745" s="102" t="s">
        <v>740</v>
      </c>
      <c r="K1745" s="102" t="s">
        <v>741</v>
      </c>
      <c r="L1745" s="102" t="s">
        <v>395</v>
      </c>
      <c r="M1745" s="102" t="s">
        <v>396</v>
      </c>
      <c r="N1745" s="105">
        <v>1</v>
      </c>
    </row>
    <row r="1746" spans="7:14" x14ac:dyDescent="0.35">
      <c r="G1746" s="102" t="s">
        <v>738</v>
      </c>
      <c r="H1746" s="102" t="s">
        <v>739</v>
      </c>
      <c r="I1746" s="102" t="s">
        <v>499</v>
      </c>
      <c r="J1746" s="102" t="s">
        <v>740</v>
      </c>
      <c r="K1746" s="102" t="s">
        <v>741</v>
      </c>
      <c r="L1746" s="102" t="s">
        <v>395</v>
      </c>
      <c r="M1746" s="102" t="s">
        <v>396</v>
      </c>
      <c r="N1746" s="105">
        <v>1</v>
      </c>
    </row>
    <row r="1747" spans="7:14" x14ac:dyDescent="0.35">
      <c r="G1747" s="102" t="s">
        <v>738</v>
      </c>
      <c r="H1747" s="102" t="s">
        <v>739</v>
      </c>
      <c r="I1747" s="102" t="s">
        <v>501</v>
      </c>
      <c r="J1747" s="102" t="s">
        <v>740</v>
      </c>
      <c r="K1747" s="102" t="s">
        <v>741</v>
      </c>
      <c r="L1747" s="102" t="s">
        <v>395</v>
      </c>
      <c r="M1747" s="102" t="s">
        <v>396</v>
      </c>
      <c r="N1747" s="105">
        <v>1</v>
      </c>
    </row>
    <row r="1748" spans="7:14" x14ac:dyDescent="0.35">
      <c r="G1748" s="102" t="s">
        <v>738</v>
      </c>
      <c r="H1748" s="102" t="s">
        <v>739</v>
      </c>
      <c r="I1748" s="102" t="s">
        <v>503</v>
      </c>
      <c r="J1748" s="102" t="s">
        <v>740</v>
      </c>
      <c r="K1748" s="102" t="s">
        <v>741</v>
      </c>
      <c r="L1748" s="102" t="s">
        <v>395</v>
      </c>
      <c r="M1748" s="102" t="s">
        <v>396</v>
      </c>
      <c r="N1748" s="105">
        <v>1</v>
      </c>
    </row>
    <row r="1749" spans="7:14" x14ac:dyDescent="0.35">
      <c r="G1749" s="102" t="s">
        <v>738</v>
      </c>
      <c r="H1749" s="102" t="s">
        <v>739</v>
      </c>
      <c r="I1749" s="102" t="s">
        <v>505</v>
      </c>
      <c r="J1749" s="102" t="s">
        <v>740</v>
      </c>
      <c r="K1749" s="102" t="s">
        <v>741</v>
      </c>
      <c r="L1749" s="102" t="s">
        <v>395</v>
      </c>
      <c r="M1749" s="102" t="s">
        <v>396</v>
      </c>
      <c r="N1749" s="105">
        <v>1</v>
      </c>
    </row>
    <row r="1750" spans="7:14" x14ac:dyDescent="0.35">
      <c r="G1750" s="102" t="s">
        <v>738</v>
      </c>
      <c r="H1750" s="102" t="s">
        <v>739</v>
      </c>
      <c r="I1750" s="102" t="s">
        <v>507</v>
      </c>
      <c r="J1750" s="102" t="s">
        <v>740</v>
      </c>
      <c r="K1750" s="102" t="s">
        <v>741</v>
      </c>
      <c r="L1750" s="102" t="s">
        <v>395</v>
      </c>
      <c r="M1750" s="102" t="s">
        <v>396</v>
      </c>
      <c r="N1750" s="105">
        <v>1</v>
      </c>
    </row>
    <row r="1751" spans="7:14" x14ac:dyDescent="0.35">
      <c r="G1751" s="102" t="s">
        <v>738</v>
      </c>
      <c r="H1751" s="102" t="s">
        <v>739</v>
      </c>
      <c r="I1751" s="102" t="s">
        <v>509</v>
      </c>
      <c r="J1751" s="102" t="s">
        <v>740</v>
      </c>
      <c r="K1751" s="102" t="s">
        <v>741</v>
      </c>
      <c r="L1751" s="102" t="s">
        <v>395</v>
      </c>
      <c r="M1751" s="102" t="s">
        <v>396</v>
      </c>
      <c r="N1751" s="105">
        <v>1</v>
      </c>
    </row>
    <row r="1752" spans="7:14" x14ac:dyDescent="0.35">
      <c r="G1752" s="102" t="s">
        <v>738</v>
      </c>
      <c r="H1752" s="102" t="s">
        <v>739</v>
      </c>
      <c r="I1752" s="102" t="s">
        <v>511</v>
      </c>
      <c r="J1752" s="102" t="s">
        <v>740</v>
      </c>
      <c r="K1752" s="102" t="s">
        <v>741</v>
      </c>
      <c r="L1752" s="102" t="s">
        <v>395</v>
      </c>
      <c r="M1752" s="102" t="s">
        <v>396</v>
      </c>
      <c r="N1752" s="106">
        <v>0</v>
      </c>
    </row>
    <row r="1753" spans="7:14" x14ac:dyDescent="0.35">
      <c r="G1753" s="102" t="s">
        <v>738</v>
      </c>
      <c r="H1753" s="102" t="s">
        <v>739</v>
      </c>
      <c r="I1753" s="102" t="s">
        <v>513</v>
      </c>
      <c r="J1753" s="102" t="s">
        <v>740</v>
      </c>
      <c r="K1753" s="102" t="s">
        <v>741</v>
      </c>
      <c r="L1753" s="102" t="s">
        <v>395</v>
      </c>
      <c r="M1753" s="102" t="s">
        <v>396</v>
      </c>
      <c r="N1753" s="105">
        <v>1</v>
      </c>
    </row>
    <row r="1754" spans="7:14" x14ac:dyDescent="0.35">
      <c r="G1754" s="102" t="s">
        <v>738</v>
      </c>
      <c r="H1754" s="102" t="s">
        <v>739</v>
      </c>
      <c r="I1754" s="102" t="s">
        <v>515</v>
      </c>
      <c r="J1754" s="102" t="s">
        <v>740</v>
      </c>
      <c r="K1754" s="102" t="s">
        <v>741</v>
      </c>
      <c r="L1754" s="102" t="s">
        <v>395</v>
      </c>
      <c r="M1754" s="102" t="s">
        <v>396</v>
      </c>
      <c r="N1754" s="105">
        <v>1</v>
      </c>
    </row>
    <row r="1755" spans="7:14" x14ac:dyDescent="0.35">
      <c r="G1755" s="102" t="s">
        <v>738</v>
      </c>
      <c r="H1755" s="102" t="s">
        <v>739</v>
      </c>
      <c r="I1755" s="102" t="s">
        <v>517</v>
      </c>
      <c r="J1755" s="102" t="s">
        <v>740</v>
      </c>
      <c r="K1755" s="102" t="s">
        <v>741</v>
      </c>
      <c r="L1755" s="102" t="s">
        <v>395</v>
      </c>
      <c r="M1755" s="102" t="s">
        <v>396</v>
      </c>
      <c r="N1755" s="105">
        <v>1</v>
      </c>
    </row>
    <row r="1756" spans="7:14" x14ac:dyDescent="0.35">
      <c r="G1756" s="102" t="s">
        <v>738</v>
      </c>
      <c r="H1756" s="102" t="s">
        <v>739</v>
      </c>
      <c r="I1756" s="102" t="s">
        <v>519</v>
      </c>
      <c r="J1756" s="102" t="s">
        <v>740</v>
      </c>
      <c r="K1756" s="102" t="s">
        <v>741</v>
      </c>
      <c r="L1756" s="102" t="s">
        <v>395</v>
      </c>
      <c r="M1756" s="102" t="s">
        <v>396</v>
      </c>
      <c r="N1756" s="105">
        <v>1</v>
      </c>
    </row>
    <row r="1757" spans="7:14" x14ac:dyDescent="0.35">
      <c r="G1757" s="102" t="s">
        <v>738</v>
      </c>
      <c r="H1757" s="102" t="s">
        <v>739</v>
      </c>
      <c r="I1757" s="102" t="s">
        <v>521</v>
      </c>
      <c r="J1757" s="102" t="s">
        <v>740</v>
      </c>
      <c r="K1757" s="102" t="s">
        <v>741</v>
      </c>
      <c r="L1757" s="102" t="s">
        <v>395</v>
      </c>
      <c r="M1757" s="102" t="s">
        <v>396</v>
      </c>
      <c r="N1757" s="105">
        <v>1</v>
      </c>
    </row>
    <row r="1758" spans="7:14" x14ac:dyDescent="0.35">
      <c r="G1758" s="102" t="s">
        <v>738</v>
      </c>
      <c r="H1758" s="102" t="s">
        <v>739</v>
      </c>
      <c r="I1758" s="102" t="s">
        <v>523</v>
      </c>
      <c r="J1758" s="102" t="s">
        <v>740</v>
      </c>
      <c r="K1758" s="102" t="s">
        <v>741</v>
      </c>
      <c r="L1758" s="102" t="s">
        <v>395</v>
      </c>
      <c r="M1758" s="102" t="s">
        <v>396</v>
      </c>
      <c r="N1758" s="105">
        <v>1</v>
      </c>
    </row>
    <row r="1759" spans="7:14" x14ac:dyDescent="0.35">
      <c r="G1759" s="102" t="s">
        <v>738</v>
      </c>
      <c r="H1759" s="102" t="s">
        <v>739</v>
      </c>
      <c r="I1759" s="102" t="s">
        <v>525</v>
      </c>
      <c r="J1759" s="102" t="s">
        <v>740</v>
      </c>
      <c r="K1759" s="102" t="s">
        <v>741</v>
      </c>
      <c r="L1759" s="102" t="s">
        <v>395</v>
      </c>
      <c r="M1759" s="102" t="s">
        <v>396</v>
      </c>
      <c r="N1759" s="105">
        <v>1</v>
      </c>
    </row>
    <row r="1760" spans="7:14" x14ac:dyDescent="0.35">
      <c r="G1760" s="102" t="s">
        <v>738</v>
      </c>
      <c r="H1760" s="102" t="s">
        <v>739</v>
      </c>
      <c r="I1760" s="102" t="s">
        <v>527</v>
      </c>
      <c r="J1760" s="102" t="s">
        <v>740</v>
      </c>
      <c r="K1760" s="102" t="s">
        <v>741</v>
      </c>
      <c r="L1760" s="102" t="s">
        <v>395</v>
      </c>
      <c r="M1760" s="102" t="s">
        <v>396</v>
      </c>
      <c r="N1760" s="105">
        <v>1</v>
      </c>
    </row>
    <row r="1761" spans="7:14" x14ac:dyDescent="0.35">
      <c r="G1761" s="102" t="s">
        <v>742</v>
      </c>
      <c r="H1761" s="102" t="s">
        <v>743</v>
      </c>
      <c r="I1761" s="102" t="s">
        <v>392</v>
      </c>
      <c r="J1761" s="102" t="s">
        <v>744</v>
      </c>
      <c r="K1761" s="102" t="s">
        <v>745</v>
      </c>
      <c r="L1761" s="102" t="s">
        <v>710</v>
      </c>
      <c r="M1761" s="102" t="s">
        <v>396</v>
      </c>
      <c r="N1761" s="105">
        <v>1</v>
      </c>
    </row>
    <row r="1762" spans="7:14" x14ac:dyDescent="0.35">
      <c r="G1762" s="102" t="s">
        <v>742</v>
      </c>
      <c r="H1762" s="102" t="s">
        <v>743</v>
      </c>
      <c r="I1762" s="102" t="s">
        <v>398</v>
      </c>
      <c r="J1762" s="102" t="s">
        <v>744</v>
      </c>
      <c r="K1762" s="102" t="s">
        <v>745</v>
      </c>
      <c r="L1762" s="102" t="s">
        <v>710</v>
      </c>
      <c r="M1762" s="102" t="s">
        <v>396</v>
      </c>
      <c r="N1762" s="105">
        <v>1</v>
      </c>
    </row>
    <row r="1763" spans="7:14" x14ac:dyDescent="0.35">
      <c r="G1763" s="102" t="s">
        <v>742</v>
      </c>
      <c r="H1763" s="102" t="s">
        <v>743</v>
      </c>
      <c r="I1763" s="102" t="s">
        <v>400</v>
      </c>
      <c r="J1763" s="102" t="s">
        <v>744</v>
      </c>
      <c r="K1763" s="102" t="s">
        <v>745</v>
      </c>
      <c r="L1763" s="102" t="s">
        <v>710</v>
      </c>
      <c r="M1763" s="102" t="s">
        <v>396</v>
      </c>
      <c r="N1763" s="106">
        <v>0</v>
      </c>
    </row>
    <row r="1764" spans="7:14" x14ac:dyDescent="0.35">
      <c r="G1764" s="102" t="s">
        <v>742</v>
      </c>
      <c r="H1764" s="102" t="s">
        <v>743</v>
      </c>
      <c r="I1764" s="102" t="s">
        <v>402</v>
      </c>
      <c r="J1764" s="102" t="s">
        <v>744</v>
      </c>
      <c r="K1764" s="102" t="s">
        <v>745</v>
      </c>
      <c r="L1764" s="102" t="s">
        <v>710</v>
      </c>
      <c r="M1764" s="102" t="s">
        <v>396</v>
      </c>
      <c r="N1764" s="105">
        <v>1</v>
      </c>
    </row>
    <row r="1765" spans="7:14" x14ac:dyDescent="0.35">
      <c r="G1765" s="102" t="s">
        <v>742</v>
      </c>
      <c r="H1765" s="102" t="s">
        <v>743</v>
      </c>
      <c r="I1765" s="102" t="s">
        <v>403</v>
      </c>
      <c r="J1765" s="102" t="s">
        <v>744</v>
      </c>
      <c r="K1765" s="102" t="s">
        <v>745</v>
      </c>
      <c r="L1765" s="102" t="s">
        <v>710</v>
      </c>
      <c r="M1765" s="102" t="s">
        <v>396</v>
      </c>
      <c r="N1765" s="105">
        <v>1</v>
      </c>
    </row>
    <row r="1766" spans="7:14" x14ac:dyDescent="0.35">
      <c r="G1766" s="102" t="s">
        <v>742</v>
      </c>
      <c r="H1766" s="102" t="s">
        <v>743</v>
      </c>
      <c r="I1766" s="102" t="s">
        <v>405</v>
      </c>
      <c r="J1766" s="102" t="s">
        <v>744</v>
      </c>
      <c r="K1766" s="102" t="s">
        <v>745</v>
      </c>
      <c r="L1766" s="102" t="s">
        <v>710</v>
      </c>
      <c r="M1766" s="102" t="s">
        <v>396</v>
      </c>
      <c r="N1766" s="105">
        <v>1</v>
      </c>
    </row>
    <row r="1767" spans="7:14" x14ac:dyDescent="0.35">
      <c r="G1767" s="102" t="s">
        <v>742</v>
      </c>
      <c r="H1767" s="102" t="s">
        <v>743</v>
      </c>
      <c r="I1767" s="102" t="s">
        <v>407</v>
      </c>
      <c r="J1767" s="102" t="s">
        <v>744</v>
      </c>
      <c r="K1767" s="102" t="s">
        <v>745</v>
      </c>
      <c r="L1767" s="102" t="s">
        <v>710</v>
      </c>
      <c r="M1767" s="102" t="s">
        <v>396</v>
      </c>
      <c r="N1767" s="105">
        <v>1</v>
      </c>
    </row>
    <row r="1768" spans="7:14" x14ac:dyDescent="0.35">
      <c r="G1768" s="102" t="s">
        <v>742</v>
      </c>
      <c r="H1768" s="102" t="s">
        <v>743</v>
      </c>
      <c r="I1768" s="102" t="s">
        <v>409</v>
      </c>
      <c r="J1768" s="102" t="s">
        <v>744</v>
      </c>
      <c r="K1768" s="102" t="s">
        <v>745</v>
      </c>
      <c r="L1768" s="102" t="s">
        <v>710</v>
      </c>
      <c r="M1768" s="102" t="s">
        <v>396</v>
      </c>
      <c r="N1768" s="105">
        <v>1</v>
      </c>
    </row>
    <row r="1769" spans="7:14" x14ac:dyDescent="0.35">
      <c r="G1769" s="102" t="s">
        <v>742</v>
      </c>
      <c r="H1769" s="102" t="s">
        <v>743</v>
      </c>
      <c r="I1769" s="102" t="s">
        <v>411</v>
      </c>
      <c r="J1769" s="102" t="s">
        <v>744</v>
      </c>
      <c r="K1769" s="102" t="s">
        <v>745</v>
      </c>
      <c r="L1769" s="102" t="s">
        <v>710</v>
      </c>
      <c r="M1769" s="102" t="s">
        <v>396</v>
      </c>
      <c r="N1769" s="105">
        <v>1</v>
      </c>
    </row>
    <row r="1770" spans="7:14" x14ac:dyDescent="0.35">
      <c r="G1770" s="102" t="s">
        <v>742</v>
      </c>
      <c r="H1770" s="102" t="s">
        <v>743</v>
      </c>
      <c r="I1770" s="102" t="s">
        <v>413</v>
      </c>
      <c r="J1770" s="102" t="s">
        <v>744</v>
      </c>
      <c r="K1770" s="102" t="s">
        <v>745</v>
      </c>
      <c r="L1770" s="102" t="s">
        <v>710</v>
      </c>
      <c r="M1770" s="102" t="s">
        <v>396</v>
      </c>
      <c r="N1770" s="105">
        <v>1</v>
      </c>
    </row>
    <row r="1771" spans="7:14" x14ac:dyDescent="0.35">
      <c r="G1771" s="102" t="s">
        <v>742</v>
      </c>
      <c r="H1771" s="102" t="s">
        <v>743</v>
      </c>
      <c r="I1771" s="102" t="s">
        <v>415</v>
      </c>
      <c r="J1771" s="102" t="s">
        <v>744</v>
      </c>
      <c r="K1771" s="102" t="s">
        <v>745</v>
      </c>
      <c r="L1771" s="102" t="s">
        <v>710</v>
      </c>
      <c r="M1771" s="102" t="s">
        <v>396</v>
      </c>
      <c r="N1771" s="105">
        <v>1</v>
      </c>
    </row>
    <row r="1772" spans="7:14" x14ac:dyDescent="0.35">
      <c r="G1772" s="102" t="s">
        <v>742</v>
      </c>
      <c r="H1772" s="102" t="s">
        <v>743</v>
      </c>
      <c r="I1772" s="102" t="s">
        <v>416</v>
      </c>
      <c r="J1772" s="102" t="s">
        <v>744</v>
      </c>
      <c r="K1772" s="102" t="s">
        <v>745</v>
      </c>
      <c r="L1772" s="102" t="s">
        <v>710</v>
      </c>
      <c r="M1772" s="102" t="s">
        <v>396</v>
      </c>
      <c r="N1772" s="105">
        <v>1</v>
      </c>
    </row>
    <row r="1773" spans="7:14" x14ac:dyDescent="0.35">
      <c r="G1773" s="102" t="s">
        <v>742</v>
      </c>
      <c r="H1773" s="102" t="s">
        <v>743</v>
      </c>
      <c r="I1773" s="102" t="s">
        <v>418</v>
      </c>
      <c r="J1773" s="102" t="s">
        <v>744</v>
      </c>
      <c r="K1773" s="102" t="s">
        <v>745</v>
      </c>
      <c r="L1773" s="102" t="s">
        <v>710</v>
      </c>
      <c r="M1773" s="102" t="s">
        <v>396</v>
      </c>
      <c r="N1773" s="105">
        <v>1</v>
      </c>
    </row>
    <row r="1774" spans="7:14" x14ac:dyDescent="0.35">
      <c r="G1774" s="102" t="s">
        <v>742</v>
      </c>
      <c r="H1774" s="102" t="s">
        <v>743</v>
      </c>
      <c r="I1774" s="102" t="s">
        <v>420</v>
      </c>
      <c r="J1774" s="102" t="s">
        <v>744</v>
      </c>
      <c r="K1774" s="102" t="s">
        <v>745</v>
      </c>
      <c r="L1774" s="102" t="s">
        <v>710</v>
      </c>
      <c r="M1774" s="102" t="s">
        <v>396</v>
      </c>
      <c r="N1774" s="105">
        <v>1</v>
      </c>
    </row>
    <row r="1775" spans="7:14" x14ac:dyDescent="0.35">
      <c r="G1775" s="102" t="s">
        <v>742</v>
      </c>
      <c r="H1775" s="102" t="s">
        <v>743</v>
      </c>
      <c r="I1775" s="102" t="s">
        <v>422</v>
      </c>
      <c r="J1775" s="102" t="s">
        <v>744</v>
      </c>
      <c r="K1775" s="102" t="s">
        <v>745</v>
      </c>
      <c r="L1775" s="102" t="s">
        <v>710</v>
      </c>
      <c r="M1775" s="102" t="s">
        <v>396</v>
      </c>
      <c r="N1775" s="105">
        <v>1</v>
      </c>
    </row>
    <row r="1776" spans="7:14" x14ac:dyDescent="0.35">
      <c r="G1776" s="102" t="s">
        <v>742</v>
      </c>
      <c r="H1776" s="102" t="s">
        <v>743</v>
      </c>
      <c r="I1776" s="102" t="s">
        <v>424</v>
      </c>
      <c r="J1776" s="102" t="s">
        <v>744</v>
      </c>
      <c r="K1776" s="102" t="s">
        <v>745</v>
      </c>
      <c r="L1776" s="102" t="s">
        <v>710</v>
      </c>
      <c r="M1776" s="102" t="s">
        <v>396</v>
      </c>
      <c r="N1776" s="106">
        <v>0</v>
      </c>
    </row>
    <row r="1777" spans="7:14" x14ac:dyDescent="0.35">
      <c r="G1777" s="102" t="s">
        <v>742</v>
      </c>
      <c r="H1777" s="102" t="s">
        <v>743</v>
      </c>
      <c r="I1777" s="102" t="s">
        <v>426</v>
      </c>
      <c r="J1777" s="102" t="s">
        <v>744</v>
      </c>
      <c r="K1777" s="102" t="s">
        <v>745</v>
      </c>
      <c r="L1777" s="102" t="s">
        <v>710</v>
      </c>
      <c r="M1777" s="102" t="s">
        <v>396</v>
      </c>
      <c r="N1777" s="105">
        <v>1</v>
      </c>
    </row>
    <row r="1778" spans="7:14" x14ac:dyDescent="0.35">
      <c r="G1778" s="102" t="s">
        <v>742</v>
      </c>
      <c r="H1778" s="102" t="s">
        <v>743</v>
      </c>
      <c r="I1778" s="102" t="s">
        <v>428</v>
      </c>
      <c r="J1778" s="102" t="s">
        <v>744</v>
      </c>
      <c r="K1778" s="102" t="s">
        <v>745</v>
      </c>
      <c r="L1778" s="102" t="s">
        <v>710</v>
      </c>
      <c r="M1778" s="102" t="s">
        <v>396</v>
      </c>
      <c r="N1778" s="105">
        <v>1</v>
      </c>
    </row>
    <row r="1779" spans="7:14" x14ac:dyDescent="0.35">
      <c r="G1779" s="102" t="s">
        <v>742</v>
      </c>
      <c r="H1779" s="102" t="s">
        <v>743</v>
      </c>
      <c r="I1779" s="102" t="s">
        <v>430</v>
      </c>
      <c r="J1779" s="102" t="s">
        <v>744</v>
      </c>
      <c r="K1779" s="102" t="s">
        <v>745</v>
      </c>
      <c r="L1779" s="102" t="s">
        <v>710</v>
      </c>
      <c r="M1779" s="102" t="s">
        <v>396</v>
      </c>
      <c r="N1779" s="105">
        <v>1</v>
      </c>
    </row>
    <row r="1780" spans="7:14" x14ac:dyDescent="0.35">
      <c r="G1780" s="102" t="s">
        <v>742</v>
      </c>
      <c r="H1780" s="102" t="s">
        <v>743</v>
      </c>
      <c r="I1780" s="102" t="s">
        <v>432</v>
      </c>
      <c r="J1780" s="102" t="s">
        <v>744</v>
      </c>
      <c r="K1780" s="102" t="s">
        <v>745</v>
      </c>
      <c r="L1780" s="102" t="s">
        <v>710</v>
      </c>
      <c r="M1780" s="102" t="s">
        <v>396</v>
      </c>
      <c r="N1780" s="105">
        <v>1</v>
      </c>
    </row>
    <row r="1781" spans="7:14" x14ac:dyDescent="0.35">
      <c r="G1781" s="102" t="s">
        <v>742</v>
      </c>
      <c r="H1781" s="102" t="s">
        <v>743</v>
      </c>
      <c r="I1781" s="102" t="s">
        <v>434</v>
      </c>
      <c r="J1781" s="102" t="s">
        <v>744</v>
      </c>
      <c r="K1781" s="102" t="s">
        <v>745</v>
      </c>
      <c r="L1781" s="102" t="s">
        <v>710</v>
      </c>
      <c r="M1781" s="102" t="s">
        <v>396</v>
      </c>
      <c r="N1781" s="105">
        <v>1</v>
      </c>
    </row>
    <row r="1782" spans="7:14" x14ac:dyDescent="0.35">
      <c r="G1782" s="102" t="s">
        <v>742</v>
      </c>
      <c r="H1782" s="102" t="s">
        <v>743</v>
      </c>
      <c r="I1782" s="102" t="s">
        <v>436</v>
      </c>
      <c r="J1782" s="102" t="s">
        <v>744</v>
      </c>
      <c r="K1782" s="102" t="s">
        <v>745</v>
      </c>
      <c r="L1782" s="102" t="s">
        <v>710</v>
      </c>
      <c r="M1782" s="102" t="s">
        <v>396</v>
      </c>
      <c r="N1782" s="105">
        <v>1</v>
      </c>
    </row>
    <row r="1783" spans="7:14" x14ac:dyDescent="0.35">
      <c r="G1783" s="102" t="s">
        <v>742</v>
      </c>
      <c r="H1783" s="102" t="s">
        <v>743</v>
      </c>
      <c r="I1783" s="102" t="s">
        <v>438</v>
      </c>
      <c r="J1783" s="102" t="s">
        <v>744</v>
      </c>
      <c r="K1783" s="102" t="s">
        <v>745</v>
      </c>
      <c r="L1783" s="102" t="s">
        <v>710</v>
      </c>
      <c r="M1783" s="102" t="s">
        <v>396</v>
      </c>
      <c r="N1783" s="105">
        <v>1</v>
      </c>
    </row>
    <row r="1784" spans="7:14" x14ac:dyDescent="0.35">
      <c r="G1784" s="102" t="s">
        <v>742</v>
      </c>
      <c r="H1784" s="102" t="s">
        <v>743</v>
      </c>
      <c r="I1784" s="102" t="s">
        <v>440</v>
      </c>
      <c r="J1784" s="102" t="s">
        <v>744</v>
      </c>
      <c r="K1784" s="102" t="s">
        <v>745</v>
      </c>
      <c r="L1784" s="102" t="s">
        <v>710</v>
      </c>
      <c r="M1784" s="102" t="s">
        <v>396</v>
      </c>
      <c r="N1784" s="105">
        <v>1</v>
      </c>
    </row>
    <row r="1785" spans="7:14" x14ac:dyDescent="0.35">
      <c r="G1785" s="102" t="s">
        <v>742</v>
      </c>
      <c r="H1785" s="102" t="s">
        <v>743</v>
      </c>
      <c r="I1785" s="102" t="s">
        <v>442</v>
      </c>
      <c r="J1785" s="102" t="s">
        <v>744</v>
      </c>
      <c r="K1785" s="102" t="s">
        <v>745</v>
      </c>
      <c r="L1785" s="102" t="s">
        <v>710</v>
      </c>
      <c r="M1785" s="102" t="s">
        <v>396</v>
      </c>
      <c r="N1785" s="105">
        <v>1</v>
      </c>
    </row>
    <row r="1786" spans="7:14" x14ac:dyDescent="0.35">
      <c r="G1786" s="102" t="s">
        <v>742</v>
      </c>
      <c r="H1786" s="102" t="s">
        <v>743</v>
      </c>
      <c r="I1786" s="102" t="s">
        <v>443</v>
      </c>
      <c r="J1786" s="102" t="s">
        <v>744</v>
      </c>
      <c r="K1786" s="102" t="s">
        <v>745</v>
      </c>
      <c r="L1786" s="102" t="s">
        <v>710</v>
      </c>
      <c r="M1786" s="102" t="s">
        <v>396</v>
      </c>
      <c r="N1786" s="105">
        <v>1</v>
      </c>
    </row>
    <row r="1787" spans="7:14" x14ac:dyDescent="0.35">
      <c r="G1787" s="102" t="s">
        <v>742</v>
      </c>
      <c r="H1787" s="102" t="s">
        <v>743</v>
      </c>
      <c r="I1787" s="102" t="s">
        <v>445</v>
      </c>
      <c r="J1787" s="102" t="s">
        <v>744</v>
      </c>
      <c r="K1787" s="102" t="s">
        <v>745</v>
      </c>
      <c r="L1787" s="102" t="s">
        <v>710</v>
      </c>
      <c r="M1787" s="102" t="s">
        <v>396</v>
      </c>
      <c r="N1787" s="105">
        <v>1</v>
      </c>
    </row>
    <row r="1788" spans="7:14" x14ac:dyDescent="0.35">
      <c r="G1788" s="102" t="s">
        <v>742</v>
      </c>
      <c r="H1788" s="102" t="s">
        <v>743</v>
      </c>
      <c r="I1788" s="102" t="s">
        <v>447</v>
      </c>
      <c r="J1788" s="102" t="s">
        <v>744</v>
      </c>
      <c r="K1788" s="102" t="s">
        <v>745</v>
      </c>
      <c r="L1788" s="102" t="s">
        <v>710</v>
      </c>
      <c r="M1788" s="102" t="s">
        <v>396</v>
      </c>
      <c r="N1788" s="105">
        <v>1</v>
      </c>
    </row>
    <row r="1789" spans="7:14" x14ac:dyDescent="0.35">
      <c r="G1789" s="102" t="s">
        <v>742</v>
      </c>
      <c r="H1789" s="102" t="s">
        <v>743</v>
      </c>
      <c r="I1789" s="102" t="s">
        <v>449</v>
      </c>
      <c r="J1789" s="102" t="s">
        <v>744</v>
      </c>
      <c r="K1789" s="102" t="s">
        <v>745</v>
      </c>
      <c r="L1789" s="102" t="s">
        <v>710</v>
      </c>
      <c r="M1789" s="102" t="s">
        <v>396</v>
      </c>
      <c r="N1789" s="106">
        <v>0</v>
      </c>
    </row>
    <row r="1790" spans="7:14" x14ac:dyDescent="0.35">
      <c r="G1790" s="102" t="s">
        <v>742</v>
      </c>
      <c r="H1790" s="102" t="s">
        <v>743</v>
      </c>
      <c r="I1790" s="102" t="s">
        <v>453</v>
      </c>
      <c r="J1790" s="102" t="s">
        <v>744</v>
      </c>
      <c r="K1790" s="102" t="s">
        <v>745</v>
      </c>
      <c r="L1790" s="102" t="s">
        <v>710</v>
      </c>
      <c r="M1790" s="102" t="s">
        <v>396</v>
      </c>
      <c r="N1790" s="105">
        <v>1</v>
      </c>
    </row>
    <row r="1791" spans="7:14" x14ac:dyDescent="0.35">
      <c r="G1791" s="102" t="s">
        <v>742</v>
      </c>
      <c r="H1791" s="102" t="s">
        <v>743</v>
      </c>
      <c r="I1791" s="102" t="s">
        <v>489</v>
      </c>
      <c r="J1791" s="102" t="s">
        <v>744</v>
      </c>
      <c r="K1791" s="102" t="s">
        <v>745</v>
      </c>
      <c r="L1791" s="102" t="s">
        <v>710</v>
      </c>
      <c r="M1791" s="102" t="s">
        <v>396</v>
      </c>
      <c r="N1791" s="105">
        <v>1</v>
      </c>
    </row>
    <row r="1792" spans="7:14" x14ac:dyDescent="0.35">
      <c r="G1792" s="102" t="s">
        <v>742</v>
      </c>
      <c r="H1792" s="102" t="s">
        <v>743</v>
      </c>
      <c r="I1792" s="102" t="s">
        <v>491</v>
      </c>
      <c r="J1792" s="102" t="s">
        <v>744</v>
      </c>
      <c r="K1792" s="102" t="s">
        <v>745</v>
      </c>
      <c r="L1792" s="102" t="s">
        <v>710</v>
      </c>
      <c r="M1792" s="102" t="s">
        <v>396</v>
      </c>
      <c r="N1792" s="105">
        <v>1</v>
      </c>
    </row>
    <row r="1793" spans="7:14" x14ac:dyDescent="0.35">
      <c r="G1793" s="102" t="s">
        <v>742</v>
      </c>
      <c r="H1793" s="102" t="s">
        <v>743</v>
      </c>
      <c r="I1793" s="102" t="s">
        <v>493</v>
      </c>
      <c r="J1793" s="102" t="s">
        <v>744</v>
      </c>
      <c r="K1793" s="102" t="s">
        <v>745</v>
      </c>
      <c r="L1793" s="102" t="s">
        <v>710</v>
      </c>
      <c r="M1793" s="102" t="s">
        <v>396</v>
      </c>
      <c r="N1793" s="105">
        <v>1</v>
      </c>
    </row>
    <row r="1794" spans="7:14" x14ac:dyDescent="0.35">
      <c r="G1794" s="102" t="s">
        <v>742</v>
      </c>
      <c r="H1794" s="102" t="s">
        <v>743</v>
      </c>
      <c r="I1794" s="102" t="s">
        <v>495</v>
      </c>
      <c r="J1794" s="102" t="s">
        <v>744</v>
      </c>
      <c r="K1794" s="102" t="s">
        <v>745</v>
      </c>
      <c r="L1794" s="102" t="s">
        <v>710</v>
      </c>
      <c r="M1794" s="102" t="s">
        <v>396</v>
      </c>
      <c r="N1794" s="105">
        <v>1</v>
      </c>
    </row>
    <row r="1795" spans="7:14" x14ac:dyDescent="0.35">
      <c r="G1795" s="102" t="s">
        <v>742</v>
      </c>
      <c r="H1795" s="102" t="s">
        <v>743</v>
      </c>
      <c r="I1795" s="102" t="s">
        <v>497</v>
      </c>
      <c r="J1795" s="102" t="s">
        <v>744</v>
      </c>
      <c r="K1795" s="102" t="s">
        <v>745</v>
      </c>
      <c r="L1795" s="102" t="s">
        <v>710</v>
      </c>
      <c r="M1795" s="102" t="s">
        <v>396</v>
      </c>
      <c r="N1795" s="105">
        <v>1</v>
      </c>
    </row>
    <row r="1796" spans="7:14" x14ac:dyDescent="0.35">
      <c r="G1796" s="102" t="s">
        <v>742</v>
      </c>
      <c r="H1796" s="102" t="s">
        <v>743</v>
      </c>
      <c r="I1796" s="102" t="s">
        <v>499</v>
      </c>
      <c r="J1796" s="102" t="s">
        <v>744</v>
      </c>
      <c r="K1796" s="102" t="s">
        <v>745</v>
      </c>
      <c r="L1796" s="102" t="s">
        <v>710</v>
      </c>
      <c r="M1796" s="102" t="s">
        <v>396</v>
      </c>
      <c r="N1796" s="105">
        <v>1</v>
      </c>
    </row>
    <row r="1797" spans="7:14" x14ac:dyDescent="0.35">
      <c r="G1797" s="102" t="s">
        <v>742</v>
      </c>
      <c r="H1797" s="102" t="s">
        <v>743</v>
      </c>
      <c r="I1797" s="102" t="s">
        <v>501</v>
      </c>
      <c r="J1797" s="102" t="s">
        <v>744</v>
      </c>
      <c r="K1797" s="102" t="s">
        <v>745</v>
      </c>
      <c r="L1797" s="102" t="s">
        <v>710</v>
      </c>
      <c r="M1797" s="102" t="s">
        <v>396</v>
      </c>
      <c r="N1797" s="105">
        <v>1</v>
      </c>
    </row>
    <row r="1798" spans="7:14" x14ac:dyDescent="0.35">
      <c r="G1798" s="102" t="s">
        <v>742</v>
      </c>
      <c r="H1798" s="102" t="s">
        <v>743</v>
      </c>
      <c r="I1798" s="102" t="s">
        <v>746</v>
      </c>
      <c r="J1798" s="102" t="s">
        <v>744</v>
      </c>
      <c r="K1798" s="102" t="s">
        <v>745</v>
      </c>
      <c r="L1798" s="102" t="s">
        <v>710</v>
      </c>
      <c r="M1798" s="102" t="s">
        <v>396</v>
      </c>
      <c r="N1798" s="106">
        <v>0</v>
      </c>
    </row>
    <row r="1799" spans="7:14" x14ac:dyDescent="0.35">
      <c r="G1799" s="102" t="s">
        <v>742</v>
      </c>
      <c r="H1799" s="102" t="s">
        <v>743</v>
      </c>
      <c r="I1799" s="102" t="s">
        <v>503</v>
      </c>
      <c r="J1799" s="102" t="s">
        <v>744</v>
      </c>
      <c r="K1799" s="102" t="s">
        <v>745</v>
      </c>
      <c r="L1799" s="102" t="s">
        <v>710</v>
      </c>
      <c r="M1799" s="102" t="s">
        <v>396</v>
      </c>
      <c r="N1799" s="105">
        <v>1</v>
      </c>
    </row>
    <row r="1800" spans="7:14" x14ac:dyDescent="0.35">
      <c r="G1800" s="102" t="s">
        <v>742</v>
      </c>
      <c r="H1800" s="102" t="s">
        <v>743</v>
      </c>
      <c r="I1800" s="102" t="s">
        <v>505</v>
      </c>
      <c r="J1800" s="102" t="s">
        <v>744</v>
      </c>
      <c r="K1800" s="102" t="s">
        <v>745</v>
      </c>
      <c r="L1800" s="102" t="s">
        <v>710</v>
      </c>
      <c r="M1800" s="102" t="s">
        <v>396</v>
      </c>
      <c r="N1800" s="105">
        <v>1</v>
      </c>
    </row>
    <row r="1801" spans="7:14" x14ac:dyDescent="0.35">
      <c r="G1801" s="102" t="s">
        <v>742</v>
      </c>
      <c r="H1801" s="102" t="s">
        <v>743</v>
      </c>
      <c r="I1801" s="102" t="s">
        <v>507</v>
      </c>
      <c r="J1801" s="102" t="s">
        <v>744</v>
      </c>
      <c r="K1801" s="102" t="s">
        <v>745</v>
      </c>
      <c r="L1801" s="102" t="s">
        <v>710</v>
      </c>
      <c r="M1801" s="102" t="s">
        <v>396</v>
      </c>
      <c r="N1801" s="105">
        <v>1</v>
      </c>
    </row>
    <row r="1802" spans="7:14" x14ac:dyDescent="0.35">
      <c r="G1802" s="102" t="s">
        <v>742</v>
      </c>
      <c r="H1802" s="102" t="s">
        <v>743</v>
      </c>
      <c r="I1802" s="102" t="s">
        <v>747</v>
      </c>
      <c r="J1802" s="102" t="s">
        <v>744</v>
      </c>
      <c r="K1802" s="102" t="s">
        <v>745</v>
      </c>
      <c r="L1802" s="102" t="s">
        <v>710</v>
      </c>
      <c r="M1802" s="102" t="s">
        <v>396</v>
      </c>
      <c r="N1802" s="106">
        <v>0</v>
      </c>
    </row>
    <row r="1803" spans="7:14" x14ac:dyDescent="0.35">
      <c r="G1803" s="102" t="s">
        <v>742</v>
      </c>
      <c r="H1803" s="102" t="s">
        <v>743</v>
      </c>
      <c r="I1803" s="102" t="s">
        <v>509</v>
      </c>
      <c r="J1803" s="102" t="s">
        <v>744</v>
      </c>
      <c r="K1803" s="102" t="s">
        <v>745</v>
      </c>
      <c r="L1803" s="102" t="s">
        <v>710</v>
      </c>
      <c r="M1803" s="102" t="s">
        <v>396</v>
      </c>
      <c r="N1803" s="105">
        <v>1</v>
      </c>
    </row>
    <row r="1804" spans="7:14" x14ac:dyDescent="0.35">
      <c r="G1804" s="102" t="s">
        <v>742</v>
      </c>
      <c r="H1804" s="102" t="s">
        <v>743</v>
      </c>
      <c r="I1804" s="102" t="s">
        <v>511</v>
      </c>
      <c r="J1804" s="102" t="s">
        <v>744</v>
      </c>
      <c r="K1804" s="102" t="s">
        <v>745</v>
      </c>
      <c r="L1804" s="102" t="s">
        <v>710</v>
      </c>
      <c r="M1804" s="102" t="s">
        <v>396</v>
      </c>
      <c r="N1804" s="106">
        <v>0</v>
      </c>
    </row>
    <row r="1805" spans="7:14" x14ac:dyDescent="0.35">
      <c r="G1805" s="102" t="s">
        <v>742</v>
      </c>
      <c r="H1805" s="102" t="s">
        <v>743</v>
      </c>
      <c r="I1805" s="102" t="s">
        <v>513</v>
      </c>
      <c r="J1805" s="102" t="s">
        <v>744</v>
      </c>
      <c r="K1805" s="102" t="s">
        <v>745</v>
      </c>
      <c r="L1805" s="102" t="s">
        <v>710</v>
      </c>
      <c r="M1805" s="102" t="s">
        <v>396</v>
      </c>
      <c r="N1805" s="105">
        <v>1</v>
      </c>
    </row>
    <row r="1806" spans="7:14" x14ac:dyDescent="0.35">
      <c r="G1806" s="102" t="s">
        <v>742</v>
      </c>
      <c r="H1806" s="102" t="s">
        <v>743</v>
      </c>
      <c r="I1806" s="102" t="s">
        <v>515</v>
      </c>
      <c r="J1806" s="102" t="s">
        <v>744</v>
      </c>
      <c r="K1806" s="102" t="s">
        <v>745</v>
      </c>
      <c r="L1806" s="102" t="s">
        <v>710</v>
      </c>
      <c r="M1806" s="102" t="s">
        <v>396</v>
      </c>
      <c r="N1806" s="105">
        <v>1</v>
      </c>
    </row>
    <row r="1807" spans="7:14" x14ac:dyDescent="0.35">
      <c r="G1807" s="102" t="s">
        <v>742</v>
      </c>
      <c r="H1807" s="102" t="s">
        <v>743</v>
      </c>
      <c r="I1807" s="102" t="s">
        <v>517</v>
      </c>
      <c r="J1807" s="102" t="s">
        <v>744</v>
      </c>
      <c r="K1807" s="102" t="s">
        <v>745</v>
      </c>
      <c r="L1807" s="102" t="s">
        <v>710</v>
      </c>
      <c r="M1807" s="102" t="s">
        <v>396</v>
      </c>
      <c r="N1807" s="105">
        <v>1</v>
      </c>
    </row>
    <row r="1808" spans="7:14" x14ac:dyDescent="0.35">
      <c r="G1808" s="102" t="s">
        <v>742</v>
      </c>
      <c r="H1808" s="102" t="s">
        <v>743</v>
      </c>
      <c r="I1808" s="102" t="s">
        <v>519</v>
      </c>
      <c r="J1808" s="102" t="s">
        <v>744</v>
      </c>
      <c r="K1808" s="102" t="s">
        <v>745</v>
      </c>
      <c r="L1808" s="102" t="s">
        <v>710</v>
      </c>
      <c r="M1808" s="102" t="s">
        <v>396</v>
      </c>
      <c r="N1808" s="105">
        <v>1</v>
      </c>
    </row>
    <row r="1809" spans="7:14" x14ac:dyDescent="0.35">
      <c r="G1809" s="102" t="s">
        <v>742</v>
      </c>
      <c r="H1809" s="102" t="s">
        <v>743</v>
      </c>
      <c r="I1809" s="102" t="s">
        <v>521</v>
      </c>
      <c r="J1809" s="102" t="s">
        <v>744</v>
      </c>
      <c r="K1809" s="102" t="s">
        <v>745</v>
      </c>
      <c r="L1809" s="102" t="s">
        <v>710</v>
      </c>
      <c r="M1809" s="102" t="s">
        <v>396</v>
      </c>
      <c r="N1809" s="105">
        <v>1</v>
      </c>
    </row>
    <row r="1810" spans="7:14" x14ac:dyDescent="0.35">
      <c r="G1810" s="102" t="s">
        <v>742</v>
      </c>
      <c r="H1810" s="102" t="s">
        <v>743</v>
      </c>
      <c r="I1810" s="102" t="s">
        <v>523</v>
      </c>
      <c r="J1810" s="102" t="s">
        <v>744</v>
      </c>
      <c r="K1810" s="102" t="s">
        <v>745</v>
      </c>
      <c r="L1810" s="102" t="s">
        <v>710</v>
      </c>
      <c r="M1810" s="102" t="s">
        <v>396</v>
      </c>
      <c r="N1810" s="105">
        <v>1</v>
      </c>
    </row>
    <row r="1811" spans="7:14" x14ac:dyDescent="0.35">
      <c r="G1811" s="102" t="s">
        <v>742</v>
      </c>
      <c r="H1811" s="102" t="s">
        <v>743</v>
      </c>
      <c r="I1811" s="102" t="s">
        <v>525</v>
      </c>
      <c r="J1811" s="102" t="s">
        <v>744</v>
      </c>
      <c r="K1811" s="102" t="s">
        <v>745</v>
      </c>
      <c r="L1811" s="102" t="s">
        <v>710</v>
      </c>
      <c r="M1811" s="102" t="s">
        <v>396</v>
      </c>
      <c r="N1811" s="105">
        <v>1</v>
      </c>
    </row>
    <row r="1812" spans="7:14" x14ac:dyDescent="0.35">
      <c r="G1812" s="102" t="s">
        <v>742</v>
      </c>
      <c r="H1812" s="102" t="s">
        <v>743</v>
      </c>
      <c r="I1812" s="102" t="s">
        <v>666</v>
      </c>
      <c r="J1812" s="102" t="s">
        <v>393</v>
      </c>
      <c r="K1812" s="102" t="s">
        <v>394</v>
      </c>
      <c r="L1812" s="102" t="s">
        <v>395</v>
      </c>
      <c r="M1812" s="102" t="s">
        <v>396</v>
      </c>
      <c r="N1812" s="106">
        <v>0</v>
      </c>
    </row>
    <row r="1813" spans="7:14" x14ac:dyDescent="0.35">
      <c r="G1813" s="102" t="s">
        <v>742</v>
      </c>
      <c r="H1813" s="102" t="s">
        <v>743</v>
      </c>
      <c r="I1813" s="102" t="s">
        <v>527</v>
      </c>
      <c r="J1813" s="102" t="s">
        <v>393</v>
      </c>
      <c r="K1813" s="102" t="s">
        <v>394</v>
      </c>
      <c r="L1813" s="102" t="s">
        <v>395</v>
      </c>
      <c r="M1813" s="102" t="s">
        <v>396</v>
      </c>
      <c r="N1813" s="105">
        <v>1</v>
      </c>
    </row>
    <row r="1814" spans="7:14" x14ac:dyDescent="0.35">
      <c r="G1814" s="102" t="s">
        <v>742</v>
      </c>
      <c r="H1814" s="102" t="s">
        <v>743</v>
      </c>
      <c r="I1814" s="102" t="s">
        <v>529</v>
      </c>
      <c r="J1814" s="102" t="s">
        <v>393</v>
      </c>
      <c r="K1814" s="102" t="s">
        <v>394</v>
      </c>
      <c r="L1814" s="102" t="s">
        <v>395</v>
      </c>
      <c r="M1814" s="102" t="s">
        <v>396</v>
      </c>
      <c r="N1814" s="105">
        <v>1</v>
      </c>
    </row>
    <row r="1815" spans="7:14" x14ac:dyDescent="0.35">
      <c r="G1815" s="102" t="s">
        <v>742</v>
      </c>
      <c r="H1815" s="102" t="s">
        <v>743</v>
      </c>
      <c r="I1815" s="102" t="s">
        <v>531</v>
      </c>
      <c r="J1815" s="102" t="s">
        <v>393</v>
      </c>
      <c r="K1815" s="102" t="s">
        <v>394</v>
      </c>
      <c r="L1815" s="102" t="s">
        <v>395</v>
      </c>
      <c r="M1815" s="102" t="s">
        <v>396</v>
      </c>
      <c r="N1815" s="105">
        <v>1</v>
      </c>
    </row>
    <row r="1816" spans="7:14" x14ac:dyDescent="0.35">
      <c r="G1816" s="102" t="s">
        <v>742</v>
      </c>
      <c r="H1816" s="102" t="s">
        <v>743</v>
      </c>
      <c r="I1816" s="102" t="s">
        <v>533</v>
      </c>
      <c r="J1816" s="102" t="s">
        <v>393</v>
      </c>
      <c r="K1816" s="102" t="s">
        <v>394</v>
      </c>
      <c r="L1816" s="102" t="s">
        <v>395</v>
      </c>
      <c r="M1816" s="102" t="s">
        <v>396</v>
      </c>
      <c r="N1816" s="105">
        <v>1</v>
      </c>
    </row>
    <row r="1817" spans="7:14" x14ac:dyDescent="0.35">
      <c r="G1817" s="102" t="s">
        <v>742</v>
      </c>
      <c r="H1817" s="102" t="s">
        <v>743</v>
      </c>
      <c r="I1817" s="102" t="s">
        <v>535</v>
      </c>
      <c r="J1817" s="102" t="s">
        <v>393</v>
      </c>
      <c r="K1817" s="102" t="s">
        <v>394</v>
      </c>
      <c r="L1817" s="102" t="s">
        <v>395</v>
      </c>
      <c r="M1817" s="102" t="s">
        <v>396</v>
      </c>
      <c r="N1817" s="105">
        <v>1</v>
      </c>
    </row>
    <row r="1818" spans="7:14" x14ac:dyDescent="0.35">
      <c r="G1818" s="102" t="s">
        <v>742</v>
      </c>
      <c r="H1818" s="102" t="s">
        <v>743</v>
      </c>
      <c r="I1818" s="102" t="s">
        <v>635</v>
      </c>
      <c r="J1818" s="102" t="s">
        <v>393</v>
      </c>
      <c r="K1818" s="102" t="s">
        <v>394</v>
      </c>
      <c r="L1818" s="102" t="s">
        <v>395</v>
      </c>
      <c r="M1818" s="102" t="s">
        <v>396</v>
      </c>
      <c r="N1818" s="106">
        <v>0</v>
      </c>
    </row>
    <row r="1819" spans="7:14" x14ac:dyDescent="0.35">
      <c r="G1819" s="102" t="s">
        <v>742</v>
      </c>
      <c r="H1819" s="102" t="s">
        <v>743</v>
      </c>
      <c r="I1819" s="102" t="s">
        <v>537</v>
      </c>
      <c r="J1819" s="102" t="s">
        <v>393</v>
      </c>
      <c r="K1819" s="102" t="s">
        <v>394</v>
      </c>
      <c r="L1819" s="102" t="s">
        <v>395</v>
      </c>
      <c r="M1819" s="102" t="s">
        <v>396</v>
      </c>
      <c r="N1819" s="105">
        <v>1</v>
      </c>
    </row>
    <row r="1820" spans="7:14" x14ac:dyDescent="0.35">
      <c r="G1820" s="102" t="s">
        <v>742</v>
      </c>
      <c r="H1820" s="102" t="s">
        <v>743</v>
      </c>
      <c r="I1820" s="102" t="s">
        <v>539</v>
      </c>
      <c r="J1820" s="102" t="s">
        <v>393</v>
      </c>
      <c r="K1820" s="102" t="s">
        <v>394</v>
      </c>
      <c r="L1820" s="102" t="s">
        <v>395</v>
      </c>
      <c r="M1820" s="102" t="s">
        <v>396</v>
      </c>
      <c r="N1820" s="105">
        <v>1</v>
      </c>
    </row>
    <row r="1821" spans="7:14" x14ac:dyDescent="0.35">
      <c r="G1821" s="102" t="s">
        <v>742</v>
      </c>
      <c r="H1821" s="102" t="s">
        <v>743</v>
      </c>
      <c r="I1821" s="102" t="s">
        <v>541</v>
      </c>
      <c r="J1821" s="102" t="s">
        <v>393</v>
      </c>
      <c r="K1821" s="102" t="s">
        <v>394</v>
      </c>
      <c r="L1821" s="102" t="s">
        <v>395</v>
      </c>
      <c r="M1821" s="102" t="s">
        <v>396</v>
      </c>
      <c r="N1821" s="105">
        <v>1</v>
      </c>
    </row>
    <row r="1822" spans="7:14" x14ac:dyDescent="0.35">
      <c r="G1822" s="102" t="s">
        <v>742</v>
      </c>
      <c r="H1822" s="102" t="s">
        <v>743</v>
      </c>
      <c r="I1822" s="102" t="s">
        <v>543</v>
      </c>
      <c r="J1822" s="102" t="s">
        <v>393</v>
      </c>
      <c r="K1822" s="102" t="s">
        <v>394</v>
      </c>
      <c r="L1822" s="102" t="s">
        <v>395</v>
      </c>
      <c r="M1822" s="102" t="s">
        <v>396</v>
      </c>
      <c r="N1822" s="105">
        <v>1</v>
      </c>
    </row>
    <row r="1823" spans="7:14" x14ac:dyDescent="0.35">
      <c r="G1823" s="102" t="s">
        <v>742</v>
      </c>
      <c r="H1823" s="102" t="s">
        <v>743</v>
      </c>
      <c r="I1823" s="102" t="s">
        <v>748</v>
      </c>
      <c r="J1823" s="102" t="s">
        <v>393</v>
      </c>
      <c r="K1823" s="102" t="s">
        <v>394</v>
      </c>
      <c r="L1823" s="102" t="s">
        <v>395</v>
      </c>
      <c r="M1823" s="102" t="s">
        <v>396</v>
      </c>
      <c r="N1823" s="106">
        <v>0</v>
      </c>
    </row>
    <row r="1824" spans="7:14" x14ac:dyDescent="0.35">
      <c r="G1824" s="102" t="s">
        <v>742</v>
      </c>
      <c r="H1824" s="102" t="s">
        <v>743</v>
      </c>
      <c r="I1824" s="102" t="s">
        <v>545</v>
      </c>
      <c r="J1824" s="102" t="s">
        <v>393</v>
      </c>
      <c r="K1824" s="102" t="s">
        <v>394</v>
      </c>
      <c r="L1824" s="102" t="s">
        <v>395</v>
      </c>
      <c r="M1824" s="102" t="s">
        <v>396</v>
      </c>
      <c r="N1824" s="105">
        <v>1</v>
      </c>
    </row>
    <row r="1825" spans="7:14" x14ac:dyDescent="0.35">
      <c r="G1825" s="102" t="s">
        <v>742</v>
      </c>
      <c r="H1825" s="102" t="s">
        <v>743</v>
      </c>
      <c r="I1825" s="102" t="s">
        <v>547</v>
      </c>
      <c r="J1825" s="102" t="s">
        <v>393</v>
      </c>
      <c r="K1825" s="102" t="s">
        <v>394</v>
      </c>
      <c r="L1825" s="102" t="s">
        <v>395</v>
      </c>
      <c r="M1825" s="102" t="s">
        <v>396</v>
      </c>
      <c r="N1825" s="105">
        <v>1</v>
      </c>
    </row>
    <row r="1826" spans="7:14" x14ac:dyDescent="0.35">
      <c r="G1826" s="102" t="s">
        <v>742</v>
      </c>
      <c r="H1826" s="102" t="s">
        <v>743</v>
      </c>
      <c r="I1826" s="102" t="s">
        <v>549</v>
      </c>
      <c r="J1826" s="102" t="s">
        <v>393</v>
      </c>
      <c r="K1826" s="102" t="s">
        <v>394</v>
      </c>
      <c r="L1826" s="102" t="s">
        <v>395</v>
      </c>
      <c r="M1826" s="102" t="s">
        <v>396</v>
      </c>
      <c r="N1826" s="105">
        <v>1</v>
      </c>
    </row>
    <row r="1827" spans="7:14" x14ac:dyDescent="0.35">
      <c r="G1827" s="102" t="s">
        <v>742</v>
      </c>
      <c r="H1827" s="102" t="s">
        <v>743</v>
      </c>
      <c r="I1827" s="102" t="s">
        <v>551</v>
      </c>
      <c r="J1827" s="102" t="s">
        <v>393</v>
      </c>
      <c r="K1827" s="102" t="s">
        <v>394</v>
      </c>
      <c r="L1827" s="102" t="s">
        <v>395</v>
      </c>
      <c r="M1827" s="102" t="s">
        <v>396</v>
      </c>
      <c r="N1827" s="105">
        <v>1</v>
      </c>
    </row>
    <row r="1828" spans="7:14" x14ac:dyDescent="0.35">
      <c r="G1828" s="102" t="s">
        <v>742</v>
      </c>
      <c r="H1828" s="102" t="s">
        <v>743</v>
      </c>
      <c r="I1828" s="102" t="s">
        <v>553</v>
      </c>
      <c r="J1828" s="102" t="s">
        <v>393</v>
      </c>
      <c r="K1828" s="102" t="s">
        <v>394</v>
      </c>
      <c r="L1828" s="102" t="s">
        <v>395</v>
      </c>
      <c r="M1828" s="102" t="s">
        <v>396</v>
      </c>
      <c r="N1828" s="105">
        <v>1</v>
      </c>
    </row>
    <row r="1829" spans="7:14" x14ac:dyDescent="0.35">
      <c r="G1829" s="102" t="s">
        <v>742</v>
      </c>
      <c r="H1829" s="102" t="s">
        <v>743</v>
      </c>
      <c r="I1829" s="102" t="s">
        <v>555</v>
      </c>
      <c r="J1829" s="102" t="s">
        <v>393</v>
      </c>
      <c r="K1829" s="102" t="s">
        <v>394</v>
      </c>
      <c r="L1829" s="102" t="s">
        <v>395</v>
      </c>
      <c r="M1829" s="102" t="s">
        <v>396</v>
      </c>
      <c r="N1829" s="105">
        <v>1</v>
      </c>
    </row>
    <row r="1830" spans="7:14" x14ac:dyDescent="0.35">
      <c r="G1830" s="102" t="s">
        <v>742</v>
      </c>
      <c r="H1830" s="102" t="s">
        <v>743</v>
      </c>
      <c r="I1830" s="102" t="s">
        <v>557</v>
      </c>
      <c r="J1830" s="102" t="s">
        <v>393</v>
      </c>
      <c r="K1830" s="102" t="s">
        <v>394</v>
      </c>
      <c r="L1830" s="102" t="s">
        <v>395</v>
      </c>
      <c r="M1830" s="102" t="s">
        <v>396</v>
      </c>
      <c r="N1830" s="105">
        <v>1</v>
      </c>
    </row>
    <row r="1831" spans="7:14" x14ac:dyDescent="0.35">
      <c r="G1831" s="102" t="s">
        <v>742</v>
      </c>
      <c r="H1831" s="102" t="s">
        <v>743</v>
      </c>
      <c r="I1831" s="102" t="s">
        <v>559</v>
      </c>
      <c r="J1831" s="102" t="s">
        <v>393</v>
      </c>
      <c r="K1831" s="102" t="s">
        <v>394</v>
      </c>
      <c r="L1831" s="102" t="s">
        <v>395</v>
      </c>
      <c r="M1831" s="102" t="s">
        <v>396</v>
      </c>
      <c r="N1831" s="106">
        <v>0</v>
      </c>
    </row>
    <row r="1832" spans="7:14" x14ac:dyDescent="0.35">
      <c r="G1832" s="102" t="s">
        <v>742</v>
      </c>
      <c r="H1832" s="102" t="s">
        <v>743</v>
      </c>
      <c r="I1832" s="102" t="s">
        <v>561</v>
      </c>
      <c r="J1832" s="102" t="s">
        <v>393</v>
      </c>
      <c r="K1832" s="102" t="s">
        <v>394</v>
      </c>
      <c r="L1832" s="102" t="s">
        <v>395</v>
      </c>
      <c r="M1832" s="102" t="s">
        <v>396</v>
      </c>
      <c r="N1832" s="105">
        <v>1</v>
      </c>
    </row>
    <row r="1833" spans="7:14" x14ac:dyDescent="0.35">
      <c r="G1833" s="102" t="s">
        <v>742</v>
      </c>
      <c r="H1833" s="102" t="s">
        <v>743</v>
      </c>
      <c r="I1833" s="102" t="s">
        <v>562</v>
      </c>
      <c r="J1833" s="102" t="s">
        <v>393</v>
      </c>
      <c r="K1833" s="102" t="s">
        <v>394</v>
      </c>
      <c r="L1833" s="102" t="s">
        <v>395</v>
      </c>
      <c r="M1833" s="102" t="s">
        <v>396</v>
      </c>
      <c r="N1833" s="105">
        <v>1</v>
      </c>
    </row>
    <row r="1834" spans="7:14" x14ac:dyDescent="0.35">
      <c r="G1834" s="102" t="s">
        <v>742</v>
      </c>
      <c r="H1834" s="102" t="s">
        <v>743</v>
      </c>
      <c r="I1834" s="102" t="s">
        <v>564</v>
      </c>
      <c r="J1834" s="102" t="s">
        <v>393</v>
      </c>
      <c r="K1834" s="102" t="s">
        <v>394</v>
      </c>
      <c r="L1834" s="102" t="s">
        <v>395</v>
      </c>
      <c r="M1834" s="102" t="s">
        <v>396</v>
      </c>
      <c r="N1834" s="105">
        <v>1</v>
      </c>
    </row>
    <row r="1835" spans="7:14" x14ac:dyDescent="0.35">
      <c r="G1835" s="102" t="s">
        <v>742</v>
      </c>
      <c r="H1835" s="102" t="s">
        <v>743</v>
      </c>
      <c r="I1835" s="102" t="s">
        <v>566</v>
      </c>
      <c r="J1835" s="102" t="s">
        <v>393</v>
      </c>
      <c r="K1835" s="102" t="s">
        <v>394</v>
      </c>
      <c r="L1835" s="102" t="s">
        <v>395</v>
      </c>
      <c r="M1835" s="102" t="s">
        <v>396</v>
      </c>
      <c r="N1835" s="105">
        <v>1</v>
      </c>
    </row>
    <row r="1836" spans="7:14" x14ac:dyDescent="0.35">
      <c r="G1836" s="102" t="s">
        <v>742</v>
      </c>
      <c r="H1836" s="102" t="s">
        <v>743</v>
      </c>
      <c r="I1836" s="102" t="s">
        <v>568</v>
      </c>
      <c r="J1836" s="102" t="s">
        <v>393</v>
      </c>
      <c r="K1836" s="102" t="s">
        <v>394</v>
      </c>
      <c r="L1836" s="102" t="s">
        <v>395</v>
      </c>
      <c r="M1836" s="102" t="s">
        <v>396</v>
      </c>
      <c r="N1836" s="105">
        <v>1</v>
      </c>
    </row>
    <row r="1837" spans="7:14" x14ac:dyDescent="0.35">
      <c r="G1837" s="102" t="s">
        <v>742</v>
      </c>
      <c r="H1837" s="102" t="s">
        <v>743</v>
      </c>
      <c r="I1837" s="102" t="s">
        <v>570</v>
      </c>
      <c r="J1837" s="102" t="s">
        <v>393</v>
      </c>
      <c r="K1837" s="102" t="s">
        <v>394</v>
      </c>
      <c r="L1837" s="102" t="s">
        <v>395</v>
      </c>
      <c r="M1837" s="102" t="s">
        <v>396</v>
      </c>
      <c r="N1837" s="105">
        <v>1</v>
      </c>
    </row>
    <row r="1838" spans="7:14" x14ac:dyDescent="0.35">
      <c r="G1838" s="102" t="s">
        <v>742</v>
      </c>
      <c r="H1838" s="102" t="s">
        <v>743</v>
      </c>
      <c r="I1838" s="102" t="s">
        <v>572</v>
      </c>
      <c r="J1838" s="102" t="s">
        <v>393</v>
      </c>
      <c r="K1838" s="102" t="s">
        <v>394</v>
      </c>
      <c r="L1838" s="102" t="s">
        <v>395</v>
      </c>
      <c r="M1838" s="102" t="s">
        <v>396</v>
      </c>
      <c r="N1838" s="105">
        <v>1</v>
      </c>
    </row>
    <row r="1839" spans="7:14" x14ac:dyDescent="0.35">
      <c r="G1839" s="102" t="s">
        <v>742</v>
      </c>
      <c r="H1839" s="102" t="s">
        <v>743</v>
      </c>
      <c r="I1839" s="102" t="s">
        <v>574</v>
      </c>
      <c r="J1839" s="102" t="s">
        <v>393</v>
      </c>
      <c r="K1839" s="102" t="s">
        <v>394</v>
      </c>
      <c r="L1839" s="102" t="s">
        <v>395</v>
      </c>
      <c r="M1839" s="102" t="s">
        <v>396</v>
      </c>
      <c r="N1839" s="105">
        <v>1</v>
      </c>
    </row>
    <row r="1840" spans="7:14" x14ac:dyDescent="0.35">
      <c r="G1840" s="102" t="s">
        <v>742</v>
      </c>
      <c r="H1840" s="102" t="s">
        <v>743</v>
      </c>
      <c r="I1840" s="102" t="s">
        <v>576</v>
      </c>
      <c r="J1840" s="102" t="s">
        <v>393</v>
      </c>
      <c r="K1840" s="102" t="s">
        <v>394</v>
      </c>
      <c r="L1840" s="102" t="s">
        <v>395</v>
      </c>
      <c r="M1840" s="102" t="s">
        <v>396</v>
      </c>
      <c r="N1840" s="105">
        <v>1</v>
      </c>
    </row>
    <row r="1841" spans="7:14" x14ac:dyDescent="0.35">
      <c r="G1841" s="102" t="s">
        <v>742</v>
      </c>
      <c r="H1841" s="102" t="s">
        <v>743</v>
      </c>
      <c r="I1841" s="102" t="s">
        <v>578</v>
      </c>
      <c r="J1841" s="102" t="s">
        <v>393</v>
      </c>
      <c r="K1841" s="102" t="s">
        <v>394</v>
      </c>
      <c r="L1841" s="102" t="s">
        <v>395</v>
      </c>
      <c r="M1841" s="102" t="s">
        <v>396</v>
      </c>
      <c r="N1841" s="105">
        <v>1</v>
      </c>
    </row>
    <row r="1842" spans="7:14" x14ac:dyDescent="0.35">
      <c r="G1842" s="102" t="s">
        <v>742</v>
      </c>
      <c r="H1842" s="102" t="s">
        <v>743</v>
      </c>
      <c r="I1842" s="102" t="s">
        <v>580</v>
      </c>
      <c r="J1842" s="102" t="s">
        <v>393</v>
      </c>
      <c r="K1842" s="102" t="s">
        <v>394</v>
      </c>
      <c r="L1842" s="102" t="s">
        <v>395</v>
      </c>
      <c r="M1842" s="102" t="s">
        <v>396</v>
      </c>
      <c r="N1842" s="105">
        <v>1</v>
      </c>
    </row>
    <row r="1843" spans="7:14" x14ac:dyDescent="0.35">
      <c r="G1843" s="102" t="s">
        <v>742</v>
      </c>
      <c r="H1843" s="102" t="s">
        <v>743</v>
      </c>
      <c r="I1843" s="102" t="s">
        <v>582</v>
      </c>
      <c r="J1843" s="102" t="s">
        <v>393</v>
      </c>
      <c r="K1843" s="102" t="s">
        <v>394</v>
      </c>
      <c r="L1843" s="102" t="s">
        <v>395</v>
      </c>
      <c r="M1843" s="102" t="s">
        <v>396</v>
      </c>
      <c r="N1843" s="105">
        <v>1</v>
      </c>
    </row>
    <row r="1844" spans="7:14" x14ac:dyDescent="0.35">
      <c r="G1844" s="102" t="s">
        <v>742</v>
      </c>
      <c r="H1844" s="102" t="s">
        <v>743</v>
      </c>
      <c r="I1844" s="102" t="s">
        <v>657</v>
      </c>
      <c r="J1844" s="102" t="s">
        <v>393</v>
      </c>
      <c r="K1844" s="102" t="s">
        <v>394</v>
      </c>
      <c r="L1844" s="102" t="s">
        <v>395</v>
      </c>
      <c r="M1844" s="102" t="s">
        <v>396</v>
      </c>
      <c r="N1844" s="106">
        <v>0</v>
      </c>
    </row>
    <row r="1845" spans="7:14" x14ac:dyDescent="0.35">
      <c r="G1845" s="102" t="s">
        <v>742</v>
      </c>
      <c r="H1845" s="102" t="s">
        <v>743</v>
      </c>
      <c r="I1845" s="102" t="s">
        <v>584</v>
      </c>
      <c r="J1845" s="102" t="s">
        <v>393</v>
      </c>
      <c r="K1845" s="102" t="s">
        <v>394</v>
      </c>
      <c r="L1845" s="102" t="s">
        <v>395</v>
      </c>
      <c r="M1845" s="102" t="s">
        <v>396</v>
      </c>
      <c r="N1845" s="105">
        <v>1</v>
      </c>
    </row>
    <row r="1846" spans="7:14" x14ac:dyDescent="0.35">
      <c r="G1846" s="102" t="s">
        <v>742</v>
      </c>
      <c r="H1846" s="102" t="s">
        <v>743</v>
      </c>
      <c r="I1846" s="102" t="s">
        <v>586</v>
      </c>
      <c r="J1846" s="102" t="s">
        <v>393</v>
      </c>
      <c r="K1846" s="102" t="s">
        <v>394</v>
      </c>
      <c r="L1846" s="102" t="s">
        <v>395</v>
      </c>
      <c r="M1846" s="102" t="s">
        <v>396</v>
      </c>
      <c r="N1846" s="105">
        <v>1</v>
      </c>
    </row>
    <row r="1847" spans="7:14" x14ac:dyDescent="0.35">
      <c r="G1847" s="102" t="s">
        <v>742</v>
      </c>
      <c r="H1847" s="102" t="s">
        <v>743</v>
      </c>
      <c r="I1847" s="102" t="s">
        <v>588</v>
      </c>
      <c r="J1847" s="102" t="s">
        <v>393</v>
      </c>
      <c r="K1847" s="102" t="s">
        <v>394</v>
      </c>
      <c r="L1847" s="102" t="s">
        <v>395</v>
      </c>
      <c r="M1847" s="102" t="s">
        <v>396</v>
      </c>
      <c r="N1847" s="105">
        <v>1</v>
      </c>
    </row>
    <row r="1848" spans="7:14" x14ac:dyDescent="0.35">
      <c r="G1848" s="102" t="s">
        <v>742</v>
      </c>
      <c r="H1848" s="102" t="s">
        <v>743</v>
      </c>
      <c r="I1848" s="102" t="s">
        <v>590</v>
      </c>
      <c r="J1848" s="102" t="s">
        <v>393</v>
      </c>
      <c r="K1848" s="102" t="s">
        <v>394</v>
      </c>
      <c r="L1848" s="102" t="s">
        <v>395</v>
      </c>
      <c r="M1848" s="102" t="s">
        <v>396</v>
      </c>
      <c r="N1848" s="105">
        <v>1</v>
      </c>
    </row>
    <row r="1849" spans="7:14" x14ac:dyDescent="0.35">
      <c r="G1849" s="102" t="s">
        <v>742</v>
      </c>
      <c r="H1849" s="102" t="s">
        <v>743</v>
      </c>
      <c r="I1849" s="102" t="s">
        <v>592</v>
      </c>
      <c r="J1849" s="102" t="s">
        <v>393</v>
      </c>
      <c r="K1849" s="102" t="s">
        <v>394</v>
      </c>
      <c r="L1849" s="102" t="s">
        <v>395</v>
      </c>
      <c r="M1849" s="102" t="s">
        <v>396</v>
      </c>
      <c r="N1849" s="105">
        <v>1</v>
      </c>
    </row>
    <row r="1850" spans="7:14" x14ac:dyDescent="0.35">
      <c r="G1850" s="102" t="s">
        <v>742</v>
      </c>
      <c r="H1850" s="102" t="s">
        <v>743</v>
      </c>
      <c r="I1850" s="102" t="s">
        <v>594</v>
      </c>
      <c r="J1850" s="102" t="s">
        <v>393</v>
      </c>
      <c r="K1850" s="102" t="s">
        <v>394</v>
      </c>
      <c r="L1850" s="102" t="s">
        <v>395</v>
      </c>
      <c r="M1850" s="102" t="s">
        <v>396</v>
      </c>
      <c r="N1850" s="105">
        <v>1</v>
      </c>
    </row>
    <row r="1851" spans="7:14" x14ac:dyDescent="0.35">
      <c r="G1851" s="102" t="s">
        <v>742</v>
      </c>
      <c r="H1851" s="102" t="s">
        <v>743</v>
      </c>
      <c r="I1851" s="102" t="s">
        <v>596</v>
      </c>
      <c r="J1851" s="102" t="s">
        <v>393</v>
      </c>
      <c r="K1851" s="102" t="s">
        <v>394</v>
      </c>
      <c r="L1851" s="102" t="s">
        <v>395</v>
      </c>
      <c r="M1851" s="102" t="s">
        <v>396</v>
      </c>
      <c r="N1851" s="105">
        <v>1</v>
      </c>
    </row>
    <row r="1852" spans="7:14" x14ac:dyDescent="0.35">
      <c r="G1852" s="102" t="s">
        <v>742</v>
      </c>
      <c r="H1852" s="102" t="s">
        <v>743</v>
      </c>
      <c r="I1852" s="102" t="s">
        <v>598</v>
      </c>
      <c r="J1852" s="102" t="s">
        <v>393</v>
      </c>
      <c r="K1852" s="102" t="s">
        <v>394</v>
      </c>
      <c r="L1852" s="102" t="s">
        <v>395</v>
      </c>
      <c r="M1852" s="102" t="s">
        <v>396</v>
      </c>
      <c r="N1852" s="105">
        <v>1</v>
      </c>
    </row>
    <row r="1853" spans="7:14" x14ac:dyDescent="0.35">
      <c r="G1853" s="102" t="s">
        <v>742</v>
      </c>
      <c r="H1853" s="102" t="s">
        <v>743</v>
      </c>
      <c r="I1853" s="102" t="s">
        <v>600</v>
      </c>
      <c r="J1853" s="102" t="s">
        <v>393</v>
      </c>
      <c r="K1853" s="102" t="s">
        <v>394</v>
      </c>
      <c r="L1853" s="102" t="s">
        <v>395</v>
      </c>
      <c r="M1853" s="102" t="s">
        <v>396</v>
      </c>
      <c r="N1853" s="105">
        <v>1</v>
      </c>
    </row>
    <row r="1854" spans="7:14" x14ac:dyDescent="0.35">
      <c r="G1854" s="102" t="s">
        <v>742</v>
      </c>
      <c r="H1854" s="102" t="s">
        <v>743</v>
      </c>
      <c r="I1854" s="102" t="s">
        <v>602</v>
      </c>
      <c r="J1854" s="102" t="s">
        <v>393</v>
      </c>
      <c r="K1854" s="102" t="s">
        <v>394</v>
      </c>
      <c r="L1854" s="102" t="s">
        <v>395</v>
      </c>
      <c r="M1854" s="102" t="s">
        <v>396</v>
      </c>
      <c r="N1854" s="105">
        <v>1</v>
      </c>
    </row>
    <row r="1855" spans="7:14" x14ac:dyDescent="0.35">
      <c r="G1855" s="102" t="s">
        <v>749</v>
      </c>
      <c r="H1855" s="102" t="s">
        <v>750</v>
      </c>
      <c r="I1855" s="102" t="s">
        <v>751</v>
      </c>
      <c r="J1855" s="102" t="s">
        <v>740</v>
      </c>
      <c r="K1855" s="102" t="s">
        <v>741</v>
      </c>
      <c r="L1855" s="102" t="s">
        <v>395</v>
      </c>
      <c r="M1855" s="102" t="s">
        <v>396</v>
      </c>
      <c r="N1855" s="106">
        <v>0</v>
      </c>
    </row>
    <row r="1856" spans="7:14" x14ac:dyDescent="0.35">
      <c r="G1856" s="102" t="s">
        <v>749</v>
      </c>
      <c r="H1856" s="102" t="s">
        <v>750</v>
      </c>
      <c r="I1856" s="102" t="s">
        <v>539</v>
      </c>
      <c r="J1856" s="102" t="s">
        <v>740</v>
      </c>
      <c r="K1856" s="102" t="s">
        <v>741</v>
      </c>
      <c r="L1856" s="102" t="s">
        <v>395</v>
      </c>
      <c r="M1856" s="102" t="s">
        <v>396</v>
      </c>
      <c r="N1856" s="105">
        <v>1</v>
      </c>
    </row>
    <row r="1857" spans="7:14" x14ac:dyDescent="0.35">
      <c r="G1857" s="102" t="s">
        <v>749</v>
      </c>
      <c r="H1857" s="102" t="s">
        <v>750</v>
      </c>
      <c r="I1857" s="102" t="s">
        <v>752</v>
      </c>
      <c r="J1857" s="102" t="s">
        <v>740</v>
      </c>
      <c r="K1857" s="102" t="s">
        <v>741</v>
      </c>
      <c r="L1857" s="102" t="s">
        <v>395</v>
      </c>
      <c r="M1857" s="102" t="s">
        <v>396</v>
      </c>
      <c r="N1857" s="106">
        <v>0</v>
      </c>
    </row>
    <row r="1858" spans="7:14" x14ac:dyDescent="0.35">
      <c r="G1858" s="102" t="s">
        <v>749</v>
      </c>
      <c r="H1858" s="102" t="s">
        <v>750</v>
      </c>
      <c r="I1858" s="102" t="s">
        <v>541</v>
      </c>
      <c r="J1858" s="102" t="s">
        <v>740</v>
      </c>
      <c r="K1858" s="102" t="s">
        <v>741</v>
      </c>
      <c r="L1858" s="102" t="s">
        <v>395</v>
      </c>
      <c r="M1858" s="102" t="s">
        <v>396</v>
      </c>
      <c r="N1858" s="105">
        <v>1</v>
      </c>
    </row>
    <row r="1859" spans="7:14" x14ac:dyDescent="0.35">
      <c r="G1859" s="102" t="s">
        <v>749</v>
      </c>
      <c r="H1859" s="102" t="s">
        <v>750</v>
      </c>
      <c r="I1859" s="102" t="s">
        <v>543</v>
      </c>
      <c r="J1859" s="102" t="s">
        <v>740</v>
      </c>
      <c r="K1859" s="102" t="s">
        <v>741</v>
      </c>
      <c r="L1859" s="102" t="s">
        <v>395</v>
      </c>
      <c r="M1859" s="102" t="s">
        <v>396</v>
      </c>
      <c r="N1859" s="105">
        <v>1</v>
      </c>
    </row>
    <row r="1860" spans="7:14" x14ac:dyDescent="0.35">
      <c r="G1860" s="102" t="s">
        <v>749</v>
      </c>
      <c r="H1860" s="102" t="s">
        <v>750</v>
      </c>
      <c r="I1860" s="102" t="s">
        <v>545</v>
      </c>
      <c r="J1860" s="102" t="s">
        <v>740</v>
      </c>
      <c r="K1860" s="102" t="s">
        <v>741</v>
      </c>
      <c r="L1860" s="102" t="s">
        <v>395</v>
      </c>
      <c r="M1860" s="102" t="s">
        <v>396</v>
      </c>
      <c r="N1860" s="105">
        <v>1</v>
      </c>
    </row>
    <row r="1861" spans="7:14" x14ac:dyDescent="0.35">
      <c r="G1861" s="102" t="s">
        <v>749</v>
      </c>
      <c r="H1861" s="102" t="s">
        <v>750</v>
      </c>
      <c r="I1861" s="102" t="s">
        <v>547</v>
      </c>
      <c r="J1861" s="102" t="s">
        <v>740</v>
      </c>
      <c r="K1861" s="102" t="s">
        <v>741</v>
      </c>
      <c r="L1861" s="102" t="s">
        <v>395</v>
      </c>
      <c r="M1861" s="102" t="s">
        <v>396</v>
      </c>
      <c r="N1861" s="105">
        <v>1</v>
      </c>
    </row>
    <row r="1862" spans="7:14" x14ac:dyDescent="0.35">
      <c r="G1862" s="102" t="s">
        <v>749</v>
      </c>
      <c r="H1862" s="102" t="s">
        <v>750</v>
      </c>
      <c r="I1862" s="102" t="s">
        <v>549</v>
      </c>
      <c r="J1862" s="102" t="s">
        <v>740</v>
      </c>
      <c r="K1862" s="102" t="s">
        <v>741</v>
      </c>
      <c r="L1862" s="102" t="s">
        <v>395</v>
      </c>
      <c r="M1862" s="102" t="s">
        <v>396</v>
      </c>
      <c r="N1862" s="105">
        <v>1</v>
      </c>
    </row>
    <row r="1863" spans="7:14" x14ac:dyDescent="0.35">
      <c r="G1863" s="102" t="s">
        <v>749</v>
      </c>
      <c r="H1863" s="102" t="s">
        <v>750</v>
      </c>
      <c r="I1863" s="102" t="s">
        <v>551</v>
      </c>
      <c r="J1863" s="102" t="s">
        <v>740</v>
      </c>
      <c r="K1863" s="102" t="s">
        <v>741</v>
      </c>
      <c r="L1863" s="102" t="s">
        <v>395</v>
      </c>
      <c r="M1863" s="102" t="s">
        <v>396</v>
      </c>
      <c r="N1863" s="105">
        <v>1</v>
      </c>
    </row>
    <row r="1864" spans="7:14" x14ac:dyDescent="0.35">
      <c r="G1864" s="102" t="s">
        <v>749</v>
      </c>
      <c r="H1864" s="102" t="s">
        <v>750</v>
      </c>
      <c r="I1864" s="102" t="s">
        <v>553</v>
      </c>
      <c r="J1864" s="102" t="s">
        <v>740</v>
      </c>
      <c r="K1864" s="102" t="s">
        <v>741</v>
      </c>
      <c r="L1864" s="102" t="s">
        <v>395</v>
      </c>
      <c r="M1864" s="102" t="s">
        <v>396</v>
      </c>
      <c r="N1864" s="105">
        <v>1</v>
      </c>
    </row>
    <row r="1865" spans="7:14" x14ac:dyDescent="0.35">
      <c r="G1865" s="102" t="s">
        <v>749</v>
      </c>
      <c r="H1865" s="102" t="s">
        <v>750</v>
      </c>
      <c r="I1865" s="102" t="s">
        <v>555</v>
      </c>
      <c r="J1865" s="102" t="s">
        <v>740</v>
      </c>
      <c r="K1865" s="102" t="s">
        <v>741</v>
      </c>
      <c r="L1865" s="102" t="s">
        <v>395</v>
      </c>
      <c r="M1865" s="102" t="s">
        <v>396</v>
      </c>
      <c r="N1865" s="105">
        <v>1</v>
      </c>
    </row>
    <row r="1866" spans="7:14" x14ac:dyDescent="0.35">
      <c r="G1866" s="102" t="s">
        <v>749</v>
      </c>
      <c r="H1866" s="102" t="s">
        <v>750</v>
      </c>
      <c r="I1866" s="102" t="s">
        <v>557</v>
      </c>
      <c r="J1866" s="102" t="s">
        <v>740</v>
      </c>
      <c r="K1866" s="102" t="s">
        <v>741</v>
      </c>
      <c r="L1866" s="102" t="s">
        <v>395</v>
      </c>
      <c r="M1866" s="102" t="s">
        <v>396</v>
      </c>
      <c r="N1866" s="105">
        <v>1</v>
      </c>
    </row>
    <row r="1867" spans="7:14" x14ac:dyDescent="0.35">
      <c r="G1867" s="102" t="s">
        <v>749</v>
      </c>
      <c r="H1867" s="102" t="s">
        <v>750</v>
      </c>
      <c r="I1867" s="102" t="s">
        <v>559</v>
      </c>
      <c r="J1867" s="102" t="s">
        <v>740</v>
      </c>
      <c r="K1867" s="102" t="s">
        <v>741</v>
      </c>
      <c r="L1867" s="102" t="s">
        <v>395</v>
      </c>
      <c r="M1867" s="102" t="s">
        <v>396</v>
      </c>
      <c r="N1867" s="106">
        <v>0</v>
      </c>
    </row>
    <row r="1868" spans="7:14" x14ac:dyDescent="0.35">
      <c r="G1868" s="102" t="s">
        <v>749</v>
      </c>
      <c r="H1868" s="102" t="s">
        <v>750</v>
      </c>
      <c r="I1868" s="102" t="s">
        <v>561</v>
      </c>
      <c r="J1868" s="102" t="s">
        <v>740</v>
      </c>
      <c r="K1868" s="102" t="s">
        <v>741</v>
      </c>
      <c r="L1868" s="102" t="s">
        <v>395</v>
      </c>
      <c r="M1868" s="102" t="s">
        <v>396</v>
      </c>
      <c r="N1868" s="105">
        <v>1</v>
      </c>
    </row>
    <row r="1869" spans="7:14" x14ac:dyDescent="0.35">
      <c r="G1869" s="102" t="s">
        <v>749</v>
      </c>
      <c r="H1869" s="102" t="s">
        <v>750</v>
      </c>
      <c r="I1869" s="102" t="s">
        <v>562</v>
      </c>
      <c r="J1869" s="102" t="s">
        <v>740</v>
      </c>
      <c r="K1869" s="102" t="s">
        <v>741</v>
      </c>
      <c r="L1869" s="102" t="s">
        <v>395</v>
      </c>
      <c r="M1869" s="102" t="s">
        <v>396</v>
      </c>
      <c r="N1869" s="105">
        <v>1</v>
      </c>
    </row>
    <row r="1870" spans="7:14" x14ac:dyDescent="0.35">
      <c r="G1870" s="102" t="s">
        <v>749</v>
      </c>
      <c r="H1870" s="102" t="s">
        <v>750</v>
      </c>
      <c r="I1870" s="102" t="s">
        <v>564</v>
      </c>
      <c r="J1870" s="102" t="s">
        <v>740</v>
      </c>
      <c r="K1870" s="102" t="s">
        <v>741</v>
      </c>
      <c r="L1870" s="102" t="s">
        <v>395</v>
      </c>
      <c r="M1870" s="102" t="s">
        <v>396</v>
      </c>
      <c r="N1870" s="105">
        <v>1</v>
      </c>
    </row>
    <row r="1871" spans="7:14" x14ac:dyDescent="0.35">
      <c r="G1871" s="102" t="s">
        <v>749</v>
      </c>
      <c r="H1871" s="102" t="s">
        <v>750</v>
      </c>
      <c r="I1871" s="102" t="s">
        <v>566</v>
      </c>
      <c r="J1871" s="102" t="s">
        <v>740</v>
      </c>
      <c r="K1871" s="102" t="s">
        <v>741</v>
      </c>
      <c r="L1871" s="102" t="s">
        <v>395</v>
      </c>
      <c r="M1871" s="102" t="s">
        <v>396</v>
      </c>
      <c r="N1871" s="105">
        <v>1</v>
      </c>
    </row>
    <row r="1872" spans="7:14" x14ac:dyDescent="0.35">
      <c r="G1872" s="102" t="s">
        <v>749</v>
      </c>
      <c r="H1872" s="102" t="s">
        <v>750</v>
      </c>
      <c r="I1872" s="102" t="s">
        <v>568</v>
      </c>
      <c r="J1872" s="102" t="s">
        <v>740</v>
      </c>
      <c r="K1872" s="102" t="s">
        <v>741</v>
      </c>
      <c r="L1872" s="102" t="s">
        <v>395</v>
      </c>
      <c r="M1872" s="102" t="s">
        <v>396</v>
      </c>
      <c r="N1872" s="105">
        <v>1</v>
      </c>
    </row>
    <row r="1873" spans="7:14" x14ac:dyDescent="0.35">
      <c r="G1873" s="102" t="s">
        <v>749</v>
      </c>
      <c r="H1873" s="102" t="s">
        <v>750</v>
      </c>
      <c r="I1873" s="102" t="s">
        <v>570</v>
      </c>
      <c r="J1873" s="102" t="s">
        <v>740</v>
      </c>
      <c r="K1873" s="102" t="s">
        <v>741</v>
      </c>
      <c r="L1873" s="102" t="s">
        <v>395</v>
      </c>
      <c r="M1873" s="102" t="s">
        <v>396</v>
      </c>
      <c r="N1873" s="105">
        <v>1</v>
      </c>
    </row>
    <row r="1874" spans="7:14" x14ac:dyDescent="0.35">
      <c r="G1874" s="102" t="s">
        <v>749</v>
      </c>
      <c r="H1874" s="102" t="s">
        <v>750</v>
      </c>
      <c r="I1874" s="102" t="s">
        <v>572</v>
      </c>
      <c r="J1874" s="102" t="s">
        <v>740</v>
      </c>
      <c r="K1874" s="102" t="s">
        <v>741</v>
      </c>
      <c r="L1874" s="102" t="s">
        <v>395</v>
      </c>
      <c r="M1874" s="102" t="s">
        <v>396</v>
      </c>
      <c r="N1874" s="105">
        <v>1</v>
      </c>
    </row>
    <row r="1875" spans="7:14" x14ac:dyDescent="0.35">
      <c r="G1875" s="102" t="s">
        <v>749</v>
      </c>
      <c r="H1875" s="102" t="s">
        <v>750</v>
      </c>
      <c r="I1875" s="102" t="s">
        <v>731</v>
      </c>
      <c r="J1875" s="102" t="s">
        <v>740</v>
      </c>
      <c r="K1875" s="102" t="s">
        <v>741</v>
      </c>
      <c r="L1875" s="102" t="s">
        <v>395</v>
      </c>
      <c r="M1875" s="102" t="s">
        <v>396</v>
      </c>
      <c r="N1875" s="106">
        <v>0</v>
      </c>
    </row>
    <row r="1876" spans="7:14" x14ac:dyDescent="0.35">
      <c r="G1876" s="102" t="s">
        <v>749</v>
      </c>
      <c r="H1876" s="102" t="s">
        <v>750</v>
      </c>
      <c r="I1876" s="102" t="s">
        <v>574</v>
      </c>
      <c r="J1876" s="102" t="s">
        <v>740</v>
      </c>
      <c r="K1876" s="102" t="s">
        <v>741</v>
      </c>
      <c r="L1876" s="102" t="s">
        <v>395</v>
      </c>
      <c r="M1876" s="102" t="s">
        <v>396</v>
      </c>
      <c r="N1876" s="105">
        <v>1</v>
      </c>
    </row>
    <row r="1877" spans="7:14" x14ac:dyDescent="0.35">
      <c r="G1877" s="102" t="s">
        <v>749</v>
      </c>
      <c r="H1877" s="102" t="s">
        <v>750</v>
      </c>
      <c r="I1877" s="102" t="s">
        <v>576</v>
      </c>
      <c r="J1877" s="102" t="s">
        <v>740</v>
      </c>
      <c r="K1877" s="102" t="s">
        <v>741</v>
      </c>
      <c r="L1877" s="102" t="s">
        <v>395</v>
      </c>
      <c r="M1877" s="102" t="s">
        <v>396</v>
      </c>
      <c r="N1877" s="105">
        <v>1</v>
      </c>
    </row>
    <row r="1878" spans="7:14" x14ac:dyDescent="0.35">
      <c r="G1878" s="102" t="s">
        <v>749</v>
      </c>
      <c r="H1878" s="102" t="s">
        <v>750</v>
      </c>
      <c r="I1878" s="102" t="s">
        <v>578</v>
      </c>
      <c r="J1878" s="102" t="s">
        <v>740</v>
      </c>
      <c r="K1878" s="102" t="s">
        <v>741</v>
      </c>
      <c r="L1878" s="102" t="s">
        <v>395</v>
      </c>
      <c r="M1878" s="102" t="s">
        <v>396</v>
      </c>
      <c r="N1878" s="105">
        <v>1</v>
      </c>
    </row>
    <row r="1879" spans="7:14" x14ac:dyDescent="0.35">
      <c r="G1879" s="102" t="s">
        <v>749</v>
      </c>
      <c r="H1879" s="102" t="s">
        <v>750</v>
      </c>
      <c r="I1879" s="102" t="s">
        <v>580</v>
      </c>
      <c r="J1879" s="102" t="s">
        <v>740</v>
      </c>
      <c r="K1879" s="102" t="s">
        <v>741</v>
      </c>
      <c r="L1879" s="102" t="s">
        <v>395</v>
      </c>
      <c r="M1879" s="102" t="s">
        <v>396</v>
      </c>
      <c r="N1879" s="105">
        <v>1</v>
      </c>
    </row>
    <row r="1880" spans="7:14" x14ac:dyDescent="0.35">
      <c r="G1880" s="102" t="s">
        <v>749</v>
      </c>
      <c r="H1880" s="102" t="s">
        <v>750</v>
      </c>
      <c r="I1880" s="102" t="s">
        <v>582</v>
      </c>
      <c r="J1880" s="102" t="s">
        <v>740</v>
      </c>
      <c r="K1880" s="102" t="s">
        <v>741</v>
      </c>
      <c r="L1880" s="102" t="s">
        <v>395</v>
      </c>
      <c r="M1880" s="102" t="s">
        <v>396</v>
      </c>
      <c r="N1880" s="105">
        <v>1</v>
      </c>
    </row>
    <row r="1881" spans="7:14" x14ac:dyDescent="0.35">
      <c r="G1881" s="102" t="s">
        <v>749</v>
      </c>
      <c r="H1881" s="102" t="s">
        <v>750</v>
      </c>
      <c r="I1881" s="102" t="s">
        <v>657</v>
      </c>
      <c r="J1881" s="102" t="s">
        <v>740</v>
      </c>
      <c r="K1881" s="102" t="s">
        <v>741</v>
      </c>
      <c r="L1881" s="102" t="s">
        <v>395</v>
      </c>
      <c r="M1881" s="102" t="s">
        <v>396</v>
      </c>
      <c r="N1881" s="106">
        <v>0</v>
      </c>
    </row>
    <row r="1882" spans="7:14" x14ac:dyDescent="0.35">
      <c r="G1882" s="102" t="s">
        <v>749</v>
      </c>
      <c r="H1882" s="102" t="s">
        <v>750</v>
      </c>
      <c r="I1882" s="102" t="s">
        <v>584</v>
      </c>
      <c r="J1882" s="102" t="s">
        <v>740</v>
      </c>
      <c r="K1882" s="102" t="s">
        <v>741</v>
      </c>
      <c r="L1882" s="102" t="s">
        <v>395</v>
      </c>
      <c r="M1882" s="102" t="s">
        <v>396</v>
      </c>
      <c r="N1882" s="105">
        <v>1</v>
      </c>
    </row>
    <row r="1883" spans="7:14" x14ac:dyDescent="0.35">
      <c r="G1883" s="102" t="s">
        <v>749</v>
      </c>
      <c r="H1883" s="102" t="s">
        <v>750</v>
      </c>
      <c r="I1883" s="102" t="s">
        <v>586</v>
      </c>
      <c r="J1883" s="102" t="s">
        <v>740</v>
      </c>
      <c r="K1883" s="102" t="s">
        <v>741</v>
      </c>
      <c r="L1883" s="102" t="s">
        <v>395</v>
      </c>
      <c r="M1883" s="102" t="s">
        <v>396</v>
      </c>
      <c r="N1883" s="105">
        <v>1</v>
      </c>
    </row>
    <row r="1884" spans="7:14" x14ac:dyDescent="0.35">
      <c r="G1884" s="102" t="s">
        <v>749</v>
      </c>
      <c r="H1884" s="102" t="s">
        <v>750</v>
      </c>
      <c r="I1884" s="102" t="s">
        <v>588</v>
      </c>
      <c r="J1884" s="102" t="s">
        <v>740</v>
      </c>
      <c r="K1884" s="102" t="s">
        <v>741</v>
      </c>
      <c r="L1884" s="102" t="s">
        <v>395</v>
      </c>
      <c r="M1884" s="102" t="s">
        <v>396</v>
      </c>
      <c r="N1884" s="105">
        <v>1</v>
      </c>
    </row>
    <row r="1885" spans="7:14" x14ac:dyDescent="0.35">
      <c r="G1885" s="102" t="s">
        <v>749</v>
      </c>
      <c r="H1885" s="102" t="s">
        <v>750</v>
      </c>
      <c r="I1885" s="102" t="s">
        <v>590</v>
      </c>
      <c r="J1885" s="102" t="s">
        <v>740</v>
      </c>
      <c r="K1885" s="102" t="s">
        <v>741</v>
      </c>
      <c r="L1885" s="102" t="s">
        <v>395</v>
      </c>
      <c r="M1885" s="102" t="s">
        <v>396</v>
      </c>
      <c r="N1885" s="105">
        <v>1</v>
      </c>
    </row>
    <row r="1886" spans="7:14" x14ac:dyDescent="0.35">
      <c r="G1886" s="102" t="s">
        <v>749</v>
      </c>
      <c r="H1886" s="102" t="s">
        <v>750</v>
      </c>
      <c r="I1886" s="102" t="s">
        <v>592</v>
      </c>
      <c r="J1886" s="102" t="s">
        <v>740</v>
      </c>
      <c r="K1886" s="102" t="s">
        <v>741</v>
      </c>
      <c r="L1886" s="102" t="s">
        <v>395</v>
      </c>
      <c r="M1886" s="102" t="s">
        <v>396</v>
      </c>
      <c r="N1886" s="105">
        <v>1</v>
      </c>
    </row>
    <row r="1887" spans="7:14" x14ac:dyDescent="0.35">
      <c r="G1887" s="102" t="s">
        <v>749</v>
      </c>
      <c r="H1887" s="102" t="s">
        <v>750</v>
      </c>
      <c r="I1887" s="102" t="s">
        <v>594</v>
      </c>
      <c r="J1887" s="102" t="s">
        <v>740</v>
      </c>
      <c r="K1887" s="102" t="s">
        <v>741</v>
      </c>
      <c r="L1887" s="102" t="s">
        <v>395</v>
      </c>
      <c r="M1887" s="102" t="s">
        <v>396</v>
      </c>
      <c r="N1887" s="105">
        <v>1</v>
      </c>
    </row>
    <row r="1888" spans="7:14" x14ac:dyDescent="0.35">
      <c r="G1888" s="102" t="s">
        <v>749</v>
      </c>
      <c r="H1888" s="102" t="s">
        <v>750</v>
      </c>
      <c r="I1888" s="102" t="s">
        <v>596</v>
      </c>
      <c r="J1888" s="102" t="s">
        <v>740</v>
      </c>
      <c r="K1888" s="102" t="s">
        <v>741</v>
      </c>
      <c r="L1888" s="102" t="s">
        <v>395</v>
      </c>
      <c r="M1888" s="102" t="s">
        <v>396</v>
      </c>
      <c r="N1888" s="105">
        <v>1</v>
      </c>
    </row>
    <row r="1889" spans="7:14" x14ac:dyDescent="0.35">
      <c r="G1889" s="102" t="s">
        <v>749</v>
      </c>
      <c r="H1889" s="102" t="s">
        <v>750</v>
      </c>
      <c r="I1889" s="102" t="s">
        <v>598</v>
      </c>
      <c r="J1889" s="102" t="s">
        <v>740</v>
      </c>
      <c r="K1889" s="102" t="s">
        <v>741</v>
      </c>
      <c r="L1889" s="102" t="s">
        <v>395</v>
      </c>
      <c r="M1889" s="102" t="s">
        <v>396</v>
      </c>
      <c r="N1889" s="105">
        <v>1</v>
      </c>
    </row>
    <row r="1890" spans="7:14" x14ac:dyDescent="0.35">
      <c r="G1890" s="102" t="s">
        <v>749</v>
      </c>
      <c r="H1890" s="102" t="s">
        <v>750</v>
      </c>
      <c r="I1890" s="102" t="s">
        <v>600</v>
      </c>
      <c r="J1890" s="102" t="s">
        <v>740</v>
      </c>
      <c r="K1890" s="102" t="s">
        <v>741</v>
      </c>
      <c r="L1890" s="102" t="s">
        <v>395</v>
      </c>
      <c r="M1890" s="102" t="s">
        <v>396</v>
      </c>
      <c r="N1890" s="105">
        <v>1</v>
      </c>
    </row>
    <row r="1891" spans="7:14" x14ac:dyDescent="0.35">
      <c r="G1891" s="102" t="s">
        <v>749</v>
      </c>
      <c r="H1891" s="102" t="s">
        <v>750</v>
      </c>
      <c r="I1891" s="102" t="s">
        <v>602</v>
      </c>
      <c r="J1891" s="102" t="s">
        <v>740</v>
      </c>
      <c r="K1891" s="102" t="s">
        <v>741</v>
      </c>
      <c r="L1891" s="102" t="s">
        <v>395</v>
      </c>
      <c r="M1891" s="102" t="s">
        <v>396</v>
      </c>
      <c r="N1891" s="105">
        <v>1</v>
      </c>
    </row>
    <row r="1892" spans="7:14" x14ac:dyDescent="0.35">
      <c r="G1892" s="102" t="s">
        <v>753</v>
      </c>
      <c r="H1892" s="102" t="s">
        <v>754</v>
      </c>
      <c r="I1892" s="102" t="s">
        <v>755</v>
      </c>
      <c r="J1892" s="102" t="s">
        <v>669</v>
      </c>
      <c r="K1892" s="102" t="s">
        <v>670</v>
      </c>
      <c r="L1892" s="102" t="s">
        <v>395</v>
      </c>
      <c r="M1892" s="102" t="s">
        <v>396</v>
      </c>
      <c r="N1892" s="106">
        <v>0</v>
      </c>
    </row>
    <row r="1893" spans="7:14" x14ac:dyDescent="0.35">
      <c r="G1893" s="102" t="s">
        <v>753</v>
      </c>
      <c r="H1893" s="102" t="s">
        <v>754</v>
      </c>
      <c r="I1893" s="102" t="s">
        <v>756</v>
      </c>
      <c r="J1893" s="102" t="s">
        <v>669</v>
      </c>
      <c r="K1893" s="102" t="s">
        <v>670</v>
      </c>
      <c r="L1893" s="102" t="s">
        <v>395</v>
      </c>
      <c r="M1893" s="102" t="s">
        <v>396</v>
      </c>
      <c r="N1893" s="106">
        <v>0</v>
      </c>
    </row>
    <row r="1894" spans="7:14" x14ac:dyDescent="0.35">
      <c r="G1894" s="102" t="s">
        <v>753</v>
      </c>
      <c r="H1894" s="102" t="s">
        <v>754</v>
      </c>
      <c r="I1894" s="102" t="s">
        <v>545</v>
      </c>
      <c r="J1894" s="102" t="s">
        <v>669</v>
      </c>
      <c r="K1894" s="102" t="s">
        <v>670</v>
      </c>
      <c r="L1894" s="102" t="s">
        <v>395</v>
      </c>
      <c r="M1894" s="102" t="s">
        <v>396</v>
      </c>
      <c r="N1894" s="105">
        <v>1</v>
      </c>
    </row>
    <row r="1895" spans="7:14" x14ac:dyDescent="0.35">
      <c r="G1895" s="102" t="s">
        <v>753</v>
      </c>
      <c r="H1895" s="102" t="s">
        <v>754</v>
      </c>
      <c r="I1895" s="102" t="s">
        <v>547</v>
      </c>
      <c r="J1895" s="102" t="s">
        <v>669</v>
      </c>
      <c r="K1895" s="102" t="s">
        <v>670</v>
      </c>
      <c r="L1895" s="102" t="s">
        <v>395</v>
      </c>
      <c r="M1895" s="102" t="s">
        <v>396</v>
      </c>
      <c r="N1895" s="105">
        <v>1</v>
      </c>
    </row>
    <row r="1896" spans="7:14" x14ac:dyDescent="0.35">
      <c r="G1896" s="102" t="s">
        <v>753</v>
      </c>
      <c r="H1896" s="102" t="s">
        <v>754</v>
      </c>
      <c r="I1896" s="102" t="s">
        <v>549</v>
      </c>
      <c r="J1896" s="102" t="s">
        <v>669</v>
      </c>
      <c r="K1896" s="102" t="s">
        <v>670</v>
      </c>
      <c r="L1896" s="102" t="s">
        <v>395</v>
      </c>
      <c r="M1896" s="102" t="s">
        <v>396</v>
      </c>
      <c r="N1896" s="105">
        <v>1</v>
      </c>
    </row>
    <row r="1897" spans="7:14" x14ac:dyDescent="0.35">
      <c r="G1897" s="102" t="s">
        <v>753</v>
      </c>
      <c r="H1897" s="102" t="s">
        <v>754</v>
      </c>
      <c r="I1897" s="102" t="s">
        <v>551</v>
      </c>
      <c r="J1897" s="102" t="s">
        <v>669</v>
      </c>
      <c r="K1897" s="102" t="s">
        <v>670</v>
      </c>
      <c r="L1897" s="102" t="s">
        <v>395</v>
      </c>
      <c r="M1897" s="102" t="s">
        <v>396</v>
      </c>
      <c r="N1897" s="105">
        <v>1</v>
      </c>
    </row>
    <row r="1898" spans="7:14" x14ac:dyDescent="0.35">
      <c r="G1898" s="102" t="s">
        <v>753</v>
      </c>
      <c r="H1898" s="102" t="s">
        <v>754</v>
      </c>
      <c r="I1898" s="102" t="s">
        <v>553</v>
      </c>
      <c r="J1898" s="102" t="s">
        <v>669</v>
      </c>
      <c r="K1898" s="102" t="s">
        <v>670</v>
      </c>
      <c r="L1898" s="102" t="s">
        <v>395</v>
      </c>
      <c r="M1898" s="102" t="s">
        <v>396</v>
      </c>
      <c r="N1898" s="105">
        <v>1</v>
      </c>
    </row>
    <row r="1899" spans="7:14" x14ac:dyDescent="0.35">
      <c r="G1899" s="102" t="s">
        <v>753</v>
      </c>
      <c r="H1899" s="102" t="s">
        <v>754</v>
      </c>
      <c r="I1899" s="102" t="s">
        <v>555</v>
      </c>
      <c r="J1899" s="102" t="s">
        <v>669</v>
      </c>
      <c r="K1899" s="102" t="s">
        <v>670</v>
      </c>
      <c r="L1899" s="102" t="s">
        <v>395</v>
      </c>
      <c r="M1899" s="102" t="s">
        <v>396</v>
      </c>
      <c r="N1899" s="105">
        <v>1</v>
      </c>
    </row>
    <row r="1900" spans="7:14" x14ac:dyDescent="0.35">
      <c r="G1900" s="102" t="s">
        <v>753</v>
      </c>
      <c r="H1900" s="102" t="s">
        <v>754</v>
      </c>
      <c r="I1900" s="102" t="s">
        <v>557</v>
      </c>
      <c r="J1900" s="102" t="s">
        <v>669</v>
      </c>
      <c r="K1900" s="102" t="s">
        <v>670</v>
      </c>
      <c r="L1900" s="102" t="s">
        <v>395</v>
      </c>
      <c r="M1900" s="102" t="s">
        <v>396</v>
      </c>
      <c r="N1900" s="105">
        <v>1</v>
      </c>
    </row>
    <row r="1901" spans="7:14" x14ac:dyDescent="0.35">
      <c r="G1901" s="102" t="s">
        <v>753</v>
      </c>
      <c r="H1901" s="102" t="s">
        <v>754</v>
      </c>
      <c r="I1901" s="102" t="s">
        <v>559</v>
      </c>
      <c r="J1901" s="102" t="s">
        <v>669</v>
      </c>
      <c r="K1901" s="102" t="s">
        <v>670</v>
      </c>
      <c r="L1901" s="102" t="s">
        <v>395</v>
      </c>
      <c r="M1901" s="102" t="s">
        <v>396</v>
      </c>
      <c r="N1901" s="106">
        <v>0</v>
      </c>
    </row>
    <row r="1902" spans="7:14" x14ac:dyDescent="0.35">
      <c r="G1902" s="102" t="s">
        <v>753</v>
      </c>
      <c r="H1902" s="102" t="s">
        <v>754</v>
      </c>
      <c r="I1902" s="102" t="s">
        <v>561</v>
      </c>
      <c r="J1902" s="102" t="s">
        <v>669</v>
      </c>
      <c r="K1902" s="102" t="s">
        <v>670</v>
      </c>
      <c r="L1902" s="102" t="s">
        <v>395</v>
      </c>
      <c r="M1902" s="102" t="s">
        <v>396</v>
      </c>
      <c r="N1902" s="105">
        <v>1</v>
      </c>
    </row>
    <row r="1903" spans="7:14" x14ac:dyDescent="0.35">
      <c r="G1903" s="102" t="s">
        <v>753</v>
      </c>
      <c r="H1903" s="102" t="s">
        <v>754</v>
      </c>
      <c r="I1903" s="102" t="s">
        <v>562</v>
      </c>
      <c r="J1903" s="102" t="s">
        <v>669</v>
      </c>
      <c r="K1903" s="102" t="s">
        <v>670</v>
      </c>
      <c r="L1903" s="102" t="s">
        <v>395</v>
      </c>
      <c r="M1903" s="102" t="s">
        <v>396</v>
      </c>
      <c r="N1903" s="105">
        <v>1</v>
      </c>
    </row>
    <row r="1904" spans="7:14" x14ac:dyDescent="0.35">
      <c r="G1904" s="102" t="s">
        <v>753</v>
      </c>
      <c r="H1904" s="102" t="s">
        <v>754</v>
      </c>
      <c r="I1904" s="102" t="s">
        <v>564</v>
      </c>
      <c r="J1904" s="102" t="s">
        <v>669</v>
      </c>
      <c r="K1904" s="102" t="s">
        <v>670</v>
      </c>
      <c r="L1904" s="102" t="s">
        <v>395</v>
      </c>
      <c r="M1904" s="102" t="s">
        <v>396</v>
      </c>
      <c r="N1904" s="105">
        <v>1</v>
      </c>
    </row>
    <row r="1905" spans="7:14" x14ac:dyDescent="0.35">
      <c r="G1905" s="102" t="s">
        <v>753</v>
      </c>
      <c r="H1905" s="102" t="s">
        <v>754</v>
      </c>
      <c r="I1905" s="102" t="s">
        <v>566</v>
      </c>
      <c r="J1905" s="102" t="s">
        <v>669</v>
      </c>
      <c r="K1905" s="102" t="s">
        <v>670</v>
      </c>
      <c r="L1905" s="102" t="s">
        <v>395</v>
      </c>
      <c r="M1905" s="102" t="s">
        <v>396</v>
      </c>
      <c r="N1905" s="105">
        <v>1</v>
      </c>
    </row>
    <row r="1906" spans="7:14" x14ac:dyDescent="0.35">
      <c r="G1906" s="102" t="s">
        <v>753</v>
      </c>
      <c r="H1906" s="102" t="s">
        <v>754</v>
      </c>
      <c r="I1906" s="102" t="s">
        <v>568</v>
      </c>
      <c r="J1906" s="102" t="s">
        <v>669</v>
      </c>
      <c r="K1906" s="102" t="s">
        <v>670</v>
      </c>
      <c r="L1906" s="102" t="s">
        <v>395</v>
      </c>
      <c r="M1906" s="102" t="s">
        <v>396</v>
      </c>
      <c r="N1906" s="105">
        <v>1</v>
      </c>
    </row>
    <row r="1907" spans="7:14" x14ac:dyDescent="0.35">
      <c r="G1907" s="102" t="s">
        <v>753</v>
      </c>
      <c r="H1907" s="102" t="s">
        <v>754</v>
      </c>
      <c r="I1907" s="102" t="s">
        <v>570</v>
      </c>
      <c r="J1907" s="102" t="s">
        <v>669</v>
      </c>
      <c r="K1907" s="102" t="s">
        <v>670</v>
      </c>
      <c r="L1907" s="102" t="s">
        <v>395</v>
      </c>
      <c r="M1907" s="102" t="s">
        <v>396</v>
      </c>
      <c r="N1907" s="105">
        <v>1</v>
      </c>
    </row>
    <row r="1908" spans="7:14" x14ac:dyDescent="0.35">
      <c r="G1908" s="102" t="s">
        <v>753</v>
      </c>
      <c r="H1908" s="102" t="s">
        <v>754</v>
      </c>
      <c r="I1908" s="102" t="s">
        <v>572</v>
      </c>
      <c r="J1908" s="102" t="s">
        <v>669</v>
      </c>
      <c r="K1908" s="102" t="s">
        <v>670</v>
      </c>
      <c r="L1908" s="102" t="s">
        <v>395</v>
      </c>
      <c r="M1908" s="102" t="s">
        <v>396</v>
      </c>
      <c r="N1908" s="105">
        <v>1</v>
      </c>
    </row>
    <row r="1909" spans="7:14" x14ac:dyDescent="0.35">
      <c r="G1909" s="102" t="s">
        <v>753</v>
      </c>
      <c r="H1909" s="102" t="s">
        <v>754</v>
      </c>
      <c r="I1909" s="102" t="s">
        <v>574</v>
      </c>
      <c r="J1909" s="102" t="s">
        <v>669</v>
      </c>
      <c r="K1909" s="102" t="s">
        <v>670</v>
      </c>
      <c r="L1909" s="102" t="s">
        <v>395</v>
      </c>
      <c r="M1909" s="102" t="s">
        <v>396</v>
      </c>
      <c r="N1909" s="105">
        <v>1</v>
      </c>
    </row>
    <row r="1910" spans="7:14" x14ac:dyDescent="0.35">
      <c r="G1910" s="102" t="s">
        <v>753</v>
      </c>
      <c r="H1910" s="102" t="s">
        <v>754</v>
      </c>
      <c r="I1910" s="102" t="s">
        <v>576</v>
      </c>
      <c r="J1910" s="102" t="s">
        <v>669</v>
      </c>
      <c r="K1910" s="102" t="s">
        <v>670</v>
      </c>
      <c r="L1910" s="102" t="s">
        <v>395</v>
      </c>
      <c r="M1910" s="102" t="s">
        <v>396</v>
      </c>
      <c r="N1910" s="105">
        <v>1</v>
      </c>
    </row>
    <row r="1911" spans="7:14" x14ac:dyDescent="0.35">
      <c r="G1911" s="102" t="s">
        <v>753</v>
      </c>
      <c r="H1911" s="102" t="s">
        <v>754</v>
      </c>
      <c r="I1911" s="102" t="s">
        <v>578</v>
      </c>
      <c r="J1911" s="102" t="s">
        <v>669</v>
      </c>
      <c r="K1911" s="102" t="s">
        <v>670</v>
      </c>
      <c r="L1911" s="102" t="s">
        <v>395</v>
      </c>
      <c r="M1911" s="102" t="s">
        <v>396</v>
      </c>
      <c r="N1911" s="105">
        <v>1</v>
      </c>
    </row>
    <row r="1912" spans="7:14" x14ac:dyDescent="0.35">
      <c r="G1912" s="102" t="s">
        <v>753</v>
      </c>
      <c r="H1912" s="102" t="s">
        <v>754</v>
      </c>
      <c r="I1912" s="102" t="s">
        <v>580</v>
      </c>
      <c r="J1912" s="102" t="s">
        <v>669</v>
      </c>
      <c r="K1912" s="102" t="s">
        <v>670</v>
      </c>
      <c r="L1912" s="102" t="s">
        <v>395</v>
      </c>
      <c r="M1912" s="102" t="s">
        <v>396</v>
      </c>
      <c r="N1912" s="105">
        <v>1</v>
      </c>
    </row>
    <row r="1913" spans="7:14" x14ac:dyDescent="0.35">
      <c r="G1913" s="102" t="s">
        <v>753</v>
      </c>
      <c r="H1913" s="102" t="s">
        <v>754</v>
      </c>
      <c r="I1913" s="102" t="s">
        <v>582</v>
      </c>
      <c r="J1913" s="102" t="s">
        <v>669</v>
      </c>
      <c r="K1913" s="102" t="s">
        <v>670</v>
      </c>
      <c r="L1913" s="102" t="s">
        <v>395</v>
      </c>
      <c r="M1913" s="102" t="s">
        <v>396</v>
      </c>
      <c r="N1913" s="105">
        <v>1</v>
      </c>
    </row>
    <row r="1914" spans="7:14" x14ac:dyDescent="0.35">
      <c r="G1914" s="102" t="s">
        <v>753</v>
      </c>
      <c r="H1914" s="102" t="s">
        <v>754</v>
      </c>
      <c r="I1914" s="102" t="s">
        <v>657</v>
      </c>
      <c r="J1914" s="102" t="s">
        <v>669</v>
      </c>
      <c r="K1914" s="102" t="s">
        <v>670</v>
      </c>
      <c r="L1914" s="102" t="s">
        <v>395</v>
      </c>
      <c r="M1914" s="102" t="s">
        <v>396</v>
      </c>
      <c r="N1914" s="106">
        <v>0</v>
      </c>
    </row>
    <row r="1915" spans="7:14" x14ac:dyDescent="0.35">
      <c r="G1915" s="102" t="s">
        <v>753</v>
      </c>
      <c r="H1915" s="102" t="s">
        <v>754</v>
      </c>
      <c r="I1915" s="102" t="s">
        <v>584</v>
      </c>
      <c r="J1915" s="102" t="s">
        <v>669</v>
      </c>
      <c r="K1915" s="102" t="s">
        <v>670</v>
      </c>
      <c r="L1915" s="102" t="s">
        <v>395</v>
      </c>
      <c r="M1915" s="102" t="s">
        <v>396</v>
      </c>
      <c r="N1915" s="105">
        <v>1</v>
      </c>
    </row>
    <row r="1916" spans="7:14" x14ac:dyDescent="0.35">
      <c r="G1916" s="102" t="s">
        <v>753</v>
      </c>
      <c r="H1916" s="102" t="s">
        <v>754</v>
      </c>
      <c r="I1916" s="102" t="s">
        <v>586</v>
      </c>
      <c r="J1916" s="102" t="s">
        <v>669</v>
      </c>
      <c r="K1916" s="102" t="s">
        <v>670</v>
      </c>
      <c r="L1916" s="102" t="s">
        <v>395</v>
      </c>
      <c r="M1916" s="102" t="s">
        <v>396</v>
      </c>
      <c r="N1916" s="105">
        <v>1</v>
      </c>
    </row>
    <row r="1917" spans="7:14" x14ac:dyDescent="0.35">
      <c r="G1917" s="102" t="s">
        <v>753</v>
      </c>
      <c r="H1917" s="102" t="s">
        <v>754</v>
      </c>
      <c r="I1917" s="102" t="s">
        <v>588</v>
      </c>
      <c r="J1917" s="102" t="s">
        <v>669</v>
      </c>
      <c r="K1917" s="102" t="s">
        <v>670</v>
      </c>
      <c r="L1917" s="102" t="s">
        <v>395</v>
      </c>
      <c r="M1917" s="102" t="s">
        <v>396</v>
      </c>
      <c r="N1917" s="105">
        <v>1</v>
      </c>
    </row>
    <row r="1918" spans="7:14" x14ac:dyDescent="0.35">
      <c r="G1918" s="102" t="s">
        <v>753</v>
      </c>
      <c r="H1918" s="102" t="s">
        <v>754</v>
      </c>
      <c r="I1918" s="102" t="s">
        <v>590</v>
      </c>
      <c r="J1918" s="102" t="s">
        <v>669</v>
      </c>
      <c r="K1918" s="102" t="s">
        <v>670</v>
      </c>
      <c r="L1918" s="102" t="s">
        <v>395</v>
      </c>
      <c r="M1918" s="102" t="s">
        <v>396</v>
      </c>
      <c r="N1918" s="105">
        <v>1</v>
      </c>
    </row>
    <row r="1919" spans="7:14" x14ac:dyDescent="0.35">
      <c r="G1919" s="102" t="s">
        <v>753</v>
      </c>
      <c r="H1919" s="102" t="s">
        <v>754</v>
      </c>
      <c r="I1919" s="102" t="s">
        <v>757</v>
      </c>
      <c r="J1919" s="102" t="s">
        <v>669</v>
      </c>
      <c r="K1919" s="102" t="s">
        <v>670</v>
      </c>
      <c r="L1919" s="102" t="s">
        <v>395</v>
      </c>
      <c r="M1919" s="102" t="s">
        <v>396</v>
      </c>
      <c r="N1919" s="106">
        <v>0</v>
      </c>
    </row>
    <row r="1920" spans="7:14" x14ac:dyDescent="0.35">
      <c r="G1920" s="102" t="s">
        <v>753</v>
      </c>
      <c r="H1920" s="102" t="s">
        <v>754</v>
      </c>
      <c r="I1920" s="102" t="s">
        <v>592</v>
      </c>
      <c r="J1920" s="102" t="s">
        <v>669</v>
      </c>
      <c r="K1920" s="102" t="s">
        <v>670</v>
      </c>
      <c r="L1920" s="102" t="s">
        <v>395</v>
      </c>
      <c r="M1920" s="102" t="s">
        <v>396</v>
      </c>
      <c r="N1920" s="105">
        <v>1</v>
      </c>
    </row>
    <row r="1921" spans="7:14" x14ac:dyDescent="0.35">
      <c r="G1921" s="102" t="s">
        <v>753</v>
      </c>
      <c r="H1921" s="102" t="s">
        <v>754</v>
      </c>
      <c r="I1921" s="102" t="s">
        <v>594</v>
      </c>
      <c r="J1921" s="102" t="s">
        <v>669</v>
      </c>
      <c r="K1921" s="102" t="s">
        <v>670</v>
      </c>
      <c r="L1921" s="102" t="s">
        <v>395</v>
      </c>
      <c r="M1921" s="102" t="s">
        <v>396</v>
      </c>
      <c r="N1921" s="105">
        <v>1</v>
      </c>
    </row>
    <row r="1922" spans="7:14" x14ac:dyDescent="0.35">
      <c r="G1922" s="102" t="s">
        <v>753</v>
      </c>
      <c r="H1922" s="102" t="s">
        <v>754</v>
      </c>
      <c r="I1922" s="102" t="s">
        <v>722</v>
      </c>
      <c r="J1922" s="102" t="s">
        <v>669</v>
      </c>
      <c r="K1922" s="102" t="s">
        <v>670</v>
      </c>
      <c r="L1922" s="102" t="s">
        <v>395</v>
      </c>
      <c r="M1922" s="102" t="s">
        <v>396</v>
      </c>
      <c r="N1922" s="106">
        <v>0</v>
      </c>
    </row>
    <row r="1923" spans="7:14" x14ac:dyDescent="0.35">
      <c r="G1923" s="102" t="s">
        <v>753</v>
      </c>
      <c r="H1923" s="102" t="s">
        <v>754</v>
      </c>
      <c r="I1923" s="102" t="s">
        <v>596</v>
      </c>
      <c r="J1923" s="102" t="s">
        <v>669</v>
      </c>
      <c r="K1923" s="102" t="s">
        <v>670</v>
      </c>
      <c r="L1923" s="102" t="s">
        <v>395</v>
      </c>
      <c r="M1923" s="102" t="s">
        <v>396</v>
      </c>
      <c r="N1923" s="105">
        <v>1</v>
      </c>
    </row>
    <row r="1924" spans="7:14" x14ac:dyDescent="0.35">
      <c r="G1924" s="102" t="s">
        <v>753</v>
      </c>
      <c r="H1924" s="102" t="s">
        <v>754</v>
      </c>
      <c r="I1924" s="102" t="s">
        <v>598</v>
      </c>
      <c r="J1924" s="102" t="s">
        <v>669</v>
      </c>
      <c r="K1924" s="102" t="s">
        <v>670</v>
      </c>
      <c r="L1924" s="102" t="s">
        <v>395</v>
      </c>
      <c r="M1924" s="102" t="s">
        <v>396</v>
      </c>
      <c r="N1924" s="105">
        <v>1</v>
      </c>
    </row>
    <row r="1925" spans="7:14" x14ac:dyDescent="0.35">
      <c r="G1925" s="102" t="s">
        <v>753</v>
      </c>
      <c r="H1925" s="102" t="s">
        <v>754</v>
      </c>
      <c r="I1925" s="102" t="s">
        <v>693</v>
      </c>
      <c r="J1925" s="102" t="s">
        <v>669</v>
      </c>
      <c r="K1925" s="102" t="s">
        <v>670</v>
      </c>
      <c r="L1925" s="102" t="s">
        <v>395</v>
      </c>
      <c r="M1925" s="102" t="s">
        <v>396</v>
      </c>
      <c r="N1925" s="106">
        <v>0</v>
      </c>
    </row>
    <row r="1926" spans="7:14" x14ac:dyDescent="0.35">
      <c r="G1926" s="102" t="s">
        <v>753</v>
      </c>
      <c r="H1926" s="102" t="s">
        <v>754</v>
      </c>
      <c r="I1926" s="102" t="s">
        <v>600</v>
      </c>
      <c r="J1926" s="102" t="s">
        <v>669</v>
      </c>
      <c r="K1926" s="102" t="s">
        <v>670</v>
      </c>
      <c r="L1926" s="102" t="s">
        <v>395</v>
      </c>
      <c r="M1926" s="102" t="s">
        <v>396</v>
      </c>
      <c r="N1926" s="105">
        <v>1</v>
      </c>
    </row>
    <row r="1927" spans="7:14" x14ac:dyDescent="0.35">
      <c r="G1927" s="102" t="s">
        <v>753</v>
      </c>
      <c r="H1927" s="102" t="s">
        <v>754</v>
      </c>
      <c r="I1927" s="102" t="s">
        <v>602</v>
      </c>
      <c r="J1927" s="102" t="s">
        <v>669</v>
      </c>
      <c r="K1927" s="102" t="s">
        <v>670</v>
      </c>
      <c r="L1927" s="102" t="s">
        <v>395</v>
      </c>
      <c r="M1927" s="102" t="s">
        <v>396</v>
      </c>
      <c r="N1927" s="105">
        <v>1</v>
      </c>
    </row>
    <row r="1928" spans="7:14" x14ac:dyDescent="0.35">
      <c r="G1928" s="102" t="s">
        <v>758</v>
      </c>
      <c r="H1928" s="102" t="s">
        <v>759</v>
      </c>
      <c r="I1928" s="102" t="s">
        <v>760</v>
      </c>
      <c r="J1928" s="102" t="s">
        <v>679</v>
      </c>
      <c r="K1928" s="102" t="s">
        <v>680</v>
      </c>
      <c r="L1928" s="102" t="s">
        <v>395</v>
      </c>
      <c r="M1928" s="102" t="s">
        <v>396</v>
      </c>
      <c r="N1928" s="106">
        <v>0</v>
      </c>
    </row>
    <row r="1929" spans="7:14" x14ac:dyDescent="0.35">
      <c r="G1929" s="102" t="s">
        <v>758</v>
      </c>
      <c r="H1929" s="102" t="s">
        <v>759</v>
      </c>
      <c r="I1929" s="102" t="s">
        <v>568</v>
      </c>
      <c r="J1929" s="102" t="s">
        <v>679</v>
      </c>
      <c r="K1929" s="102" t="s">
        <v>680</v>
      </c>
      <c r="L1929" s="102" t="s">
        <v>395</v>
      </c>
      <c r="M1929" s="102" t="s">
        <v>396</v>
      </c>
      <c r="N1929" s="105">
        <v>1</v>
      </c>
    </row>
    <row r="1930" spans="7:14" x14ac:dyDescent="0.35">
      <c r="G1930" s="102" t="s">
        <v>758</v>
      </c>
      <c r="H1930" s="102" t="s">
        <v>759</v>
      </c>
      <c r="I1930" s="102" t="s">
        <v>570</v>
      </c>
      <c r="J1930" s="102" t="s">
        <v>679</v>
      </c>
      <c r="K1930" s="102" t="s">
        <v>680</v>
      </c>
      <c r="L1930" s="102" t="s">
        <v>395</v>
      </c>
      <c r="M1930" s="102" t="s">
        <v>396</v>
      </c>
      <c r="N1930" s="105">
        <v>1</v>
      </c>
    </row>
    <row r="1931" spans="7:14" x14ac:dyDescent="0.35">
      <c r="G1931" s="102" t="s">
        <v>758</v>
      </c>
      <c r="H1931" s="102" t="s">
        <v>759</v>
      </c>
      <c r="I1931" s="102" t="s">
        <v>572</v>
      </c>
      <c r="J1931" s="102" t="s">
        <v>679</v>
      </c>
      <c r="K1931" s="102" t="s">
        <v>680</v>
      </c>
      <c r="L1931" s="102" t="s">
        <v>395</v>
      </c>
      <c r="M1931" s="102" t="s">
        <v>396</v>
      </c>
      <c r="N1931" s="105">
        <v>1</v>
      </c>
    </row>
    <row r="1932" spans="7:14" x14ac:dyDescent="0.35">
      <c r="G1932" s="102" t="s">
        <v>758</v>
      </c>
      <c r="H1932" s="102" t="s">
        <v>759</v>
      </c>
      <c r="I1932" s="102" t="s">
        <v>574</v>
      </c>
      <c r="J1932" s="102" t="s">
        <v>679</v>
      </c>
      <c r="K1932" s="102" t="s">
        <v>680</v>
      </c>
      <c r="L1932" s="102" t="s">
        <v>395</v>
      </c>
      <c r="M1932" s="102" t="s">
        <v>396</v>
      </c>
      <c r="N1932" s="105">
        <v>1</v>
      </c>
    </row>
    <row r="1933" spans="7:14" x14ac:dyDescent="0.35">
      <c r="G1933" s="102" t="s">
        <v>758</v>
      </c>
      <c r="H1933" s="102" t="s">
        <v>759</v>
      </c>
      <c r="I1933" s="102" t="s">
        <v>576</v>
      </c>
      <c r="J1933" s="102" t="s">
        <v>679</v>
      </c>
      <c r="K1933" s="102" t="s">
        <v>680</v>
      </c>
      <c r="L1933" s="102" t="s">
        <v>395</v>
      </c>
      <c r="M1933" s="102" t="s">
        <v>396</v>
      </c>
      <c r="N1933" s="105">
        <v>1</v>
      </c>
    </row>
    <row r="1934" spans="7:14" x14ac:dyDescent="0.35">
      <c r="G1934" s="102" t="s">
        <v>758</v>
      </c>
      <c r="H1934" s="102" t="s">
        <v>759</v>
      </c>
      <c r="I1934" s="102" t="s">
        <v>578</v>
      </c>
      <c r="J1934" s="102" t="s">
        <v>679</v>
      </c>
      <c r="K1934" s="102" t="s">
        <v>680</v>
      </c>
      <c r="L1934" s="102" t="s">
        <v>395</v>
      </c>
      <c r="M1934" s="102" t="s">
        <v>396</v>
      </c>
      <c r="N1934" s="105">
        <v>1</v>
      </c>
    </row>
    <row r="1935" spans="7:14" x14ac:dyDescent="0.35">
      <c r="G1935" s="102" t="s">
        <v>758</v>
      </c>
      <c r="H1935" s="102" t="s">
        <v>759</v>
      </c>
      <c r="I1935" s="102" t="s">
        <v>580</v>
      </c>
      <c r="J1935" s="102" t="s">
        <v>679</v>
      </c>
      <c r="K1935" s="102" t="s">
        <v>680</v>
      </c>
      <c r="L1935" s="102" t="s">
        <v>395</v>
      </c>
      <c r="M1935" s="102" t="s">
        <v>396</v>
      </c>
      <c r="N1935" s="105">
        <v>1</v>
      </c>
    </row>
    <row r="1936" spans="7:14" x14ac:dyDescent="0.35">
      <c r="G1936" s="102" t="s">
        <v>758</v>
      </c>
      <c r="H1936" s="102" t="s">
        <v>759</v>
      </c>
      <c r="I1936" s="102" t="s">
        <v>582</v>
      </c>
      <c r="J1936" s="102" t="s">
        <v>679</v>
      </c>
      <c r="K1936" s="102" t="s">
        <v>680</v>
      </c>
      <c r="L1936" s="102" t="s">
        <v>395</v>
      </c>
      <c r="M1936" s="102" t="s">
        <v>396</v>
      </c>
      <c r="N1936" s="105">
        <v>1</v>
      </c>
    </row>
    <row r="1937" spans="7:14" x14ac:dyDescent="0.35">
      <c r="G1937" s="102" t="s">
        <v>758</v>
      </c>
      <c r="H1937" s="102" t="s">
        <v>759</v>
      </c>
      <c r="I1937" s="102" t="s">
        <v>657</v>
      </c>
      <c r="J1937" s="102" t="s">
        <v>679</v>
      </c>
      <c r="K1937" s="102" t="s">
        <v>680</v>
      </c>
      <c r="L1937" s="102" t="s">
        <v>395</v>
      </c>
      <c r="M1937" s="102" t="s">
        <v>396</v>
      </c>
      <c r="N1937" s="106">
        <v>0</v>
      </c>
    </row>
    <row r="1938" spans="7:14" x14ac:dyDescent="0.35">
      <c r="G1938" s="102" t="s">
        <v>758</v>
      </c>
      <c r="H1938" s="102" t="s">
        <v>759</v>
      </c>
      <c r="I1938" s="102" t="s">
        <v>584</v>
      </c>
      <c r="J1938" s="102" t="s">
        <v>679</v>
      </c>
      <c r="K1938" s="102" t="s">
        <v>680</v>
      </c>
      <c r="L1938" s="102" t="s">
        <v>395</v>
      </c>
      <c r="M1938" s="102" t="s">
        <v>396</v>
      </c>
      <c r="N1938" s="105">
        <v>1</v>
      </c>
    </row>
    <row r="1939" spans="7:14" x14ac:dyDescent="0.35">
      <c r="G1939" s="102" t="s">
        <v>758</v>
      </c>
      <c r="H1939" s="102" t="s">
        <v>759</v>
      </c>
      <c r="I1939" s="102" t="s">
        <v>586</v>
      </c>
      <c r="J1939" s="102" t="s">
        <v>679</v>
      </c>
      <c r="K1939" s="102" t="s">
        <v>680</v>
      </c>
      <c r="L1939" s="102" t="s">
        <v>395</v>
      </c>
      <c r="M1939" s="102" t="s">
        <v>396</v>
      </c>
      <c r="N1939" s="105">
        <v>1</v>
      </c>
    </row>
    <row r="1940" spans="7:14" x14ac:dyDescent="0.35">
      <c r="G1940" s="102" t="s">
        <v>758</v>
      </c>
      <c r="H1940" s="102" t="s">
        <v>759</v>
      </c>
      <c r="I1940" s="102" t="s">
        <v>588</v>
      </c>
      <c r="J1940" s="102" t="s">
        <v>679</v>
      </c>
      <c r="K1940" s="102" t="s">
        <v>680</v>
      </c>
      <c r="L1940" s="102" t="s">
        <v>395</v>
      </c>
      <c r="M1940" s="102" t="s">
        <v>396</v>
      </c>
      <c r="N1940" s="105">
        <v>1</v>
      </c>
    </row>
    <row r="1941" spans="7:14" x14ac:dyDescent="0.35">
      <c r="G1941" s="102" t="s">
        <v>758</v>
      </c>
      <c r="H1941" s="102" t="s">
        <v>759</v>
      </c>
      <c r="I1941" s="102" t="s">
        <v>590</v>
      </c>
      <c r="J1941" s="102" t="s">
        <v>679</v>
      </c>
      <c r="K1941" s="102" t="s">
        <v>680</v>
      </c>
      <c r="L1941" s="102" t="s">
        <v>395</v>
      </c>
      <c r="M1941" s="102" t="s">
        <v>396</v>
      </c>
      <c r="N1941" s="105">
        <v>1</v>
      </c>
    </row>
    <row r="1942" spans="7:14" x14ac:dyDescent="0.35">
      <c r="G1942" s="102" t="s">
        <v>758</v>
      </c>
      <c r="H1942" s="102" t="s">
        <v>759</v>
      </c>
      <c r="I1942" s="102" t="s">
        <v>592</v>
      </c>
      <c r="J1942" s="102" t="s">
        <v>679</v>
      </c>
      <c r="K1942" s="102" t="s">
        <v>680</v>
      </c>
      <c r="L1942" s="102" t="s">
        <v>395</v>
      </c>
      <c r="M1942" s="102" t="s">
        <v>396</v>
      </c>
      <c r="N1942" s="105">
        <v>1</v>
      </c>
    </row>
    <row r="1943" spans="7:14" x14ac:dyDescent="0.35">
      <c r="G1943" s="102" t="s">
        <v>758</v>
      </c>
      <c r="H1943" s="102" t="s">
        <v>759</v>
      </c>
      <c r="I1943" s="102" t="s">
        <v>594</v>
      </c>
      <c r="J1943" s="102" t="s">
        <v>679</v>
      </c>
      <c r="K1943" s="102" t="s">
        <v>680</v>
      </c>
      <c r="L1943" s="102" t="s">
        <v>395</v>
      </c>
      <c r="M1943" s="102" t="s">
        <v>396</v>
      </c>
      <c r="N1943" s="105">
        <v>1</v>
      </c>
    </row>
    <row r="1944" spans="7:14" x14ac:dyDescent="0.35">
      <c r="G1944" s="102" t="s">
        <v>758</v>
      </c>
      <c r="H1944" s="102" t="s">
        <v>759</v>
      </c>
      <c r="I1944" s="102" t="s">
        <v>596</v>
      </c>
      <c r="J1944" s="102" t="s">
        <v>679</v>
      </c>
      <c r="K1944" s="102" t="s">
        <v>680</v>
      </c>
      <c r="L1944" s="102" t="s">
        <v>395</v>
      </c>
      <c r="M1944" s="102" t="s">
        <v>396</v>
      </c>
      <c r="N1944" s="105">
        <v>1</v>
      </c>
    </row>
    <row r="1945" spans="7:14" x14ac:dyDescent="0.35">
      <c r="G1945" s="102" t="s">
        <v>758</v>
      </c>
      <c r="H1945" s="102" t="s">
        <v>759</v>
      </c>
      <c r="I1945" s="102" t="s">
        <v>598</v>
      </c>
      <c r="J1945" s="102" t="s">
        <v>679</v>
      </c>
      <c r="K1945" s="102" t="s">
        <v>680</v>
      </c>
      <c r="L1945" s="102" t="s">
        <v>395</v>
      </c>
      <c r="M1945" s="102" t="s">
        <v>396</v>
      </c>
      <c r="N1945" s="105">
        <v>1</v>
      </c>
    </row>
    <row r="1946" spans="7:14" x14ac:dyDescent="0.35">
      <c r="G1946" s="102" t="s">
        <v>758</v>
      </c>
      <c r="H1946" s="102" t="s">
        <v>759</v>
      </c>
      <c r="I1946" s="102" t="s">
        <v>693</v>
      </c>
      <c r="J1946" s="102" t="s">
        <v>679</v>
      </c>
      <c r="K1946" s="102" t="s">
        <v>680</v>
      </c>
      <c r="L1946" s="102" t="s">
        <v>395</v>
      </c>
      <c r="M1946" s="102" t="s">
        <v>396</v>
      </c>
      <c r="N1946" s="106">
        <v>0</v>
      </c>
    </row>
    <row r="1947" spans="7:14" x14ac:dyDescent="0.35">
      <c r="G1947" s="102" t="s">
        <v>758</v>
      </c>
      <c r="H1947" s="102" t="s">
        <v>759</v>
      </c>
      <c r="I1947" s="102" t="s">
        <v>600</v>
      </c>
      <c r="J1947" s="102" t="s">
        <v>679</v>
      </c>
      <c r="K1947" s="102" t="s">
        <v>680</v>
      </c>
      <c r="L1947" s="102" t="s">
        <v>395</v>
      </c>
      <c r="M1947" s="102" t="s">
        <v>396</v>
      </c>
      <c r="N1947" s="105">
        <v>1</v>
      </c>
    </row>
    <row r="1948" spans="7:14" x14ac:dyDescent="0.35">
      <c r="G1948" s="102" t="s">
        <v>758</v>
      </c>
      <c r="H1948" s="102" t="s">
        <v>759</v>
      </c>
      <c r="I1948" s="102" t="s">
        <v>602</v>
      </c>
      <c r="J1948" s="102" t="s">
        <v>679</v>
      </c>
      <c r="K1948" s="102" t="s">
        <v>680</v>
      </c>
      <c r="L1948" s="102" t="s">
        <v>395</v>
      </c>
      <c r="M1948" s="102" t="s">
        <v>396</v>
      </c>
      <c r="N1948" s="105">
        <v>1</v>
      </c>
    </row>
  </sheetData>
  <autoFilter ref="G44:N1948" xr:uid="{00000000-0009-0000-0000-000008000000}"/>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3C9CA-F331-4327-8572-C885883F0E3F}">
  <dimension ref="A1:BC106"/>
  <sheetViews>
    <sheetView showGridLines="0" workbookViewId="0">
      <selection activeCell="B7" sqref="B7"/>
    </sheetView>
  </sheetViews>
  <sheetFormatPr defaultColWidth="8.796875" defaultRowHeight="14.5" x14ac:dyDescent="0.35"/>
  <cols>
    <col min="1" max="5" width="8.796875" style="32"/>
    <col min="6" max="6" width="10.5" style="32" bestFit="1" customWidth="1"/>
    <col min="7" max="7" width="16.5" style="32" bestFit="1" customWidth="1"/>
    <col min="8" max="8" width="4.5" style="32" customWidth="1"/>
    <col min="9" max="13" width="8.796875" style="32"/>
    <col min="14" max="14" width="10.5" style="32" bestFit="1" customWidth="1"/>
    <col min="15" max="15" width="16.5" style="32" bestFit="1" customWidth="1"/>
    <col min="16" max="16" width="4.5" style="32" customWidth="1"/>
    <col min="17" max="21" width="8.796875" style="32"/>
    <col min="22" max="22" width="10.5" style="32" bestFit="1" customWidth="1"/>
    <col min="23" max="23" width="16.5" style="32" bestFit="1" customWidth="1"/>
    <col min="24" max="24" width="4.5" style="32" customWidth="1"/>
    <col min="25" max="29" width="8.796875" style="32"/>
    <col min="30" max="30" width="10.5" style="32" bestFit="1" customWidth="1"/>
    <col min="31" max="31" width="16.5" style="32" bestFit="1" customWidth="1"/>
    <col min="32" max="32" width="4.5" style="32" customWidth="1"/>
    <col min="33" max="37" width="8.796875" style="32"/>
    <col min="38" max="38" width="10.5" style="32" bestFit="1" customWidth="1"/>
    <col min="39" max="39" width="16.5" style="32" bestFit="1" customWidth="1"/>
    <col min="40" max="40" width="4.5" style="32" customWidth="1"/>
    <col min="41" max="45" width="8.796875" style="32"/>
    <col min="46" max="46" width="10.5" style="32" bestFit="1" customWidth="1"/>
    <col min="47" max="47" width="16.5" style="32" bestFit="1" customWidth="1"/>
    <col min="48" max="48" width="4.5" style="32" customWidth="1"/>
    <col min="49" max="53" width="8.796875" style="32"/>
    <col min="54" max="54" width="10.5" style="32" bestFit="1" customWidth="1"/>
    <col min="55" max="55" width="16.5" style="32" bestFit="1" customWidth="1"/>
    <col min="56" max="16384" width="8.796875" style="32"/>
  </cols>
  <sheetData>
    <row r="1" spans="1:55" x14ac:dyDescent="0.35">
      <c r="A1" s="38">
        <v>2015</v>
      </c>
      <c r="I1" s="38">
        <v>2016</v>
      </c>
      <c r="Q1" s="38">
        <v>2017</v>
      </c>
      <c r="Y1" s="38">
        <v>2018</v>
      </c>
      <c r="AG1" s="38">
        <v>2019</v>
      </c>
      <c r="AO1" s="38">
        <v>2020</v>
      </c>
      <c r="AW1" s="38">
        <v>2021</v>
      </c>
    </row>
    <row r="2" spans="1:55" x14ac:dyDescent="0.35">
      <c r="A2" s="32" t="s">
        <v>155</v>
      </c>
      <c r="B2" s="32" t="s">
        <v>174</v>
      </c>
      <c r="C2" s="32" t="s">
        <v>175</v>
      </c>
      <c r="D2" s="32" t="s">
        <v>176</v>
      </c>
      <c r="E2" s="32" t="s">
        <v>177</v>
      </c>
      <c r="F2" s="32" t="s">
        <v>178</v>
      </c>
      <c r="G2" s="32" t="s">
        <v>179</v>
      </c>
      <c r="I2" s="32" t="s">
        <v>155</v>
      </c>
      <c r="J2" s="32" t="s">
        <v>174</v>
      </c>
      <c r="K2" s="32" t="s">
        <v>175</v>
      </c>
      <c r="L2" s="32" t="s">
        <v>176</v>
      </c>
      <c r="M2" s="32" t="s">
        <v>177</v>
      </c>
      <c r="N2" s="32" t="s">
        <v>178</v>
      </c>
      <c r="O2" s="32" t="s">
        <v>179</v>
      </c>
      <c r="Q2" s="32" t="s">
        <v>155</v>
      </c>
      <c r="R2" s="32" t="s">
        <v>174</v>
      </c>
      <c r="S2" s="32" t="s">
        <v>175</v>
      </c>
      <c r="T2" s="32" t="s">
        <v>176</v>
      </c>
      <c r="U2" s="32" t="s">
        <v>177</v>
      </c>
      <c r="V2" s="32" t="s">
        <v>178</v>
      </c>
      <c r="W2" s="32" t="s">
        <v>179</v>
      </c>
      <c r="Y2" s="32" t="s">
        <v>155</v>
      </c>
      <c r="Z2" s="32" t="s">
        <v>174</v>
      </c>
      <c r="AA2" s="32" t="s">
        <v>175</v>
      </c>
      <c r="AB2" s="32" t="s">
        <v>176</v>
      </c>
      <c r="AC2" s="32" t="s">
        <v>177</v>
      </c>
      <c r="AD2" s="32" t="s">
        <v>178</v>
      </c>
      <c r="AE2" s="32" t="s">
        <v>179</v>
      </c>
      <c r="AG2" s="32" t="s">
        <v>155</v>
      </c>
      <c r="AH2" s="32" t="s">
        <v>174</v>
      </c>
      <c r="AI2" s="32" t="s">
        <v>175</v>
      </c>
      <c r="AJ2" s="32" t="s">
        <v>176</v>
      </c>
      <c r="AK2" s="32" t="s">
        <v>177</v>
      </c>
      <c r="AL2" s="32" t="s">
        <v>178</v>
      </c>
      <c r="AM2" s="32" t="s">
        <v>179</v>
      </c>
      <c r="AO2" s="32" t="s">
        <v>155</v>
      </c>
      <c r="AP2" s="32" t="s">
        <v>174</v>
      </c>
      <c r="AQ2" s="32" t="s">
        <v>175</v>
      </c>
      <c r="AR2" s="32" t="s">
        <v>176</v>
      </c>
      <c r="AS2" s="32" t="s">
        <v>177</v>
      </c>
      <c r="AT2" s="32" t="s">
        <v>178</v>
      </c>
      <c r="AU2" s="32" t="s">
        <v>179</v>
      </c>
      <c r="AW2" s="32" t="s">
        <v>155</v>
      </c>
      <c r="AX2" s="32" t="s">
        <v>174</v>
      </c>
      <c r="AY2" s="32" t="s">
        <v>175</v>
      </c>
      <c r="AZ2" s="32" t="s">
        <v>176</v>
      </c>
      <c r="BA2" s="32" t="s">
        <v>177</v>
      </c>
      <c r="BB2" s="32" t="s">
        <v>178</v>
      </c>
      <c r="BC2" s="32" t="s">
        <v>179</v>
      </c>
    </row>
    <row r="3" spans="1:55" x14ac:dyDescent="0.35">
      <c r="A3" s="32">
        <v>421001</v>
      </c>
      <c r="B3" s="32" t="s">
        <v>180</v>
      </c>
      <c r="C3" s="32" t="s">
        <v>181</v>
      </c>
      <c r="D3" s="32" t="s">
        <v>182</v>
      </c>
      <c r="E3" s="32" t="s">
        <v>183</v>
      </c>
      <c r="F3" s="109">
        <v>174.97</v>
      </c>
      <c r="G3" s="72">
        <v>1778.69</v>
      </c>
      <c r="I3" s="32">
        <v>421001</v>
      </c>
      <c r="J3" s="32" t="s">
        <v>180</v>
      </c>
      <c r="K3" s="32" t="s">
        <v>181</v>
      </c>
      <c r="L3" s="32" t="s">
        <v>182</v>
      </c>
      <c r="M3" s="32" t="s">
        <v>183</v>
      </c>
      <c r="N3" s="32">
        <v>157.12</v>
      </c>
      <c r="O3" s="32">
        <v>1727.8660825918323</v>
      </c>
      <c r="Q3" s="32">
        <v>421001</v>
      </c>
      <c r="R3" s="32" t="s">
        <v>180</v>
      </c>
      <c r="S3" s="32" t="s">
        <v>181</v>
      </c>
      <c r="T3" s="32" t="s">
        <v>182</v>
      </c>
      <c r="U3" s="32" t="s">
        <v>183</v>
      </c>
      <c r="V3" s="32">
        <v>165.72</v>
      </c>
      <c r="W3" s="32">
        <v>1722.33</v>
      </c>
      <c r="Y3" s="32">
        <v>421001</v>
      </c>
      <c r="Z3" s="32" t="s">
        <v>180</v>
      </c>
      <c r="AA3" s="32" t="s">
        <v>181</v>
      </c>
      <c r="AB3" s="32" t="s">
        <v>182</v>
      </c>
      <c r="AC3" s="32" t="s">
        <v>183</v>
      </c>
      <c r="AD3" s="32">
        <v>173.58</v>
      </c>
      <c r="AE3" s="32">
        <v>1731.29</v>
      </c>
      <c r="AG3" s="32">
        <v>421001</v>
      </c>
      <c r="AH3" s="32" t="s">
        <v>180</v>
      </c>
      <c r="AI3" s="32" t="s">
        <v>181</v>
      </c>
      <c r="AJ3" s="32" t="s">
        <v>182</v>
      </c>
      <c r="AK3" s="32" t="s">
        <v>183</v>
      </c>
      <c r="AL3" s="32">
        <v>177.07</v>
      </c>
      <c r="AM3" s="32">
        <v>1698.93</v>
      </c>
      <c r="AO3" s="32">
        <v>421001</v>
      </c>
      <c r="AP3" s="32" t="s">
        <v>180</v>
      </c>
      <c r="AQ3" s="32" t="s">
        <v>181</v>
      </c>
      <c r="AR3" s="32" t="s">
        <v>182</v>
      </c>
      <c r="AS3" s="32" t="s">
        <v>183</v>
      </c>
      <c r="AT3" s="32">
        <v>187.14</v>
      </c>
      <c r="AU3" s="32">
        <v>1694.5324980400001</v>
      </c>
      <c r="AW3" s="32">
        <v>421001</v>
      </c>
      <c r="AX3" s="32" t="s">
        <v>180</v>
      </c>
      <c r="AY3" s="32" t="s">
        <v>181</v>
      </c>
      <c r="AZ3" s="32" t="s">
        <v>182</v>
      </c>
      <c r="BA3" s="32" t="s">
        <v>183</v>
      </c>
      <c r="BB3" s="32">
        <v>198.9</v>
      </c>
      <c r="BC3" s="32">
        <v>1702.7666666666664</v>
      </c>
    </row>
    <row r="4" spans="1:55" x14ac:dyDescent="0.35">
      <c r="A4" s="32">
        <v>421001</v>
      </c>
      <c r="B4" s="32" t="s">
        <v>169</v>
      </c>
      <c r="C4" s="32" t="s">
        <v>181</v>
      </c>
      <c r="D4" s="32" t="s">
        <v>184</v>
      </c>
      <c r="E4" s="32" t="s">
        <v>183</v>
      </c>
      <c r="F4" s="109">
        <v>117.51</v>
      </c>
      <c r="G4" s="72">
        <v>1809.09</v>
      </c>
      <c r="I4" s="32">
        <v>421001</v>
      </c>
      <c r="J4" s="32" t="s">
        <v>169</v>
      </c>
      <c r="K4" s="32" t="s">
        <v>181</v>
      </c>
      <c r="L4" s="32" t="s">
        <v>184</v>
      </c>
      <c r="M4" s="32" t="s">
        <v>183</v>
      </c>
      <c r="N4" s="32">
        <v>108.01</v>
      </c>
      <c r="O4" s="32">
        <v>1716.305577002053</v>
      </c>
      <c r="Q4" s="32">
        <v>421001</v>
      </c>
      <c r="R4" s="32" t="s">
        <v>169</v>
      </c>
      <c r="S4" s="32" t="s">
        <v>181</v>
      </c>
      <c r="T4" s="32" t="s">
        <v>184</v>
      </c>
      <c r="U4" s="32" t="s">
        <v>183</v>
      </c>
      <c r="V4" s="32">
        <v>112.86</v>
      </c>
      <c r="W4" s="32">
        <v>1711.6633333333286</v>
      </c>
      <c r="Y4" s="32">
        <v>421001</v>
      </c>
      <c r="Z4" s="32" t="s">
        <v>169</v>
      </c>
      <c r="AA4" s="32" t="s">
        <v>181</v>
      </c>
      <c r="AB4" s="32" t="s">
        <v>184</v>
      </c>
      <c r="AC4" s="32" t="s">
        <v>183</v>
      </c>
      <c r="AD4" s="32">
        <v>117.48</v>
      </c>
      <c r="AE4" s="32">
        <v>1726.2550349650371</v>
      </c>
      <c r="AG4" s="32">
        <v>421001</v>
      </c>
      <c r="AH4" s="32" t="s">
        <v>169</v>
      </c>
      <c r="AI4" s="32" t="s">
        <v>181</v>
      </c>
      <c r="AJ4" s="32" t="s">
        <v>184</v>
      </c>
      <c r="AK4" s="32" t="s">
        <v>183</v>
      </c>
      <c r="AL4" s="32">
        <v>117.37</v>
      </c>
      <c r="AM4" s="32">
        <v>1708.0908391608343</v>
      </c>
      <c r="AO4" s="32">
        <v>421001</v>
      </c>
      <c r="AP4" s="32" t="s">
        <v>169</v>
      </c>
      <c r="AQ4" s="32" t="s">
        <v>181</v>
      </c>
      <c r="AR4" s="32" t="s">
        <v>184</v>
      </c>
      <c r="AS4" s="32" t="s">
        <v>183</v>
      </c>
      <c r="AT4" s="32">
        <v>140.6</v>
      </c>
      <c r="AU4" s="32">
        <v>1714.2622277697328</v>
      </c>
      <c r="AW4" s="32">
        <v>421001</v>
      </c>
      <c r="AX4" s="32" t="s">
        <v>169</v>
      </c>
      <c r="AY4" s="32" t="s">
        <v>181</v>
      </c>
      <c r="AZ4" s="32" t="s">
        <v>184</v>
      </c>
      <c r="BA4" s="32" t="s">
        <v>183</v>
      </c>
      <c r="BB4" s="32">
        <v>143.78</v>
      </c>
      <c r="BC4" s="32">
        <v>1713.2428571428611</v>
      </c>
    </row>
    <row r="5" spans="1:55" x14ac:dyDescent="0.35">
      <c r="A5" s="32">
        <v>421001</v>
      </c>
      <c r="B5" s="32" t="s">
        <v>185</v>
      </c>
      <c r="C5" s="32" t="s">
        <v>181</v>
      </c>
      <c r="D5" s="32" t="s">
        <v>186</v>
      </c>
      <c r="E5" s="32" t="s">
        <v>183</v>
      </c>
      <c r="F5" s="109">
        <v>54.59</v>
      </c>
      <c r="G5" s="72">
        <v>2080</v>
      </c>
      <c r="I5" s="32">
        <v>421001</v>
      </c>
      <c r="J5" s="32" t="s">
        <v>185</v>
      </c>
      <c r="K5" s="32" t="s">
        <v>181</v>
      </c>
      <c r="L5" s="32" t="s">
        <v>186</v>
      </c>
      <c r="M5" s="32" t="s">
        <v>183</v>
      </c>
      <c r="N5" s="32">
        <v>42.58</v>
      </c>
      <c r="O5" s="32">
        <v>2080</v>
      </c>
      <c r="Q5" s="32">
        <v>421001</v>
      </c>
      <c r="R5" s="32" t="s">
        <v>185</v>
      </c>
      <c r="S5" s="32" t="s">
        <v>181</v>
      </c>
      <c r="T5" s="32" t="s">
        <v>186</v>
      </c>
      <c r="U5" s="32" t="s">
        <v>183</v>
      </c>
      <c r="V5" s="32">
        <v>40.409999999999997</v>
      </c>
      <c r="W5" s="32">
        <v>2080</v>
      </c>
      <c r="Y5" s="32">
        <v>421001</v>
      </c>
      <c r="Z5" s="32" t="s">
        <v>185</v>
      </c>
      <c r="AA5" s="32" t="s">
        <v>181</v>
      </c>
      <c r="AB5" s="32" t="s">
        <v>186</v>
      </c>
      <c r="AC5" s="32" t="s">
        <v>183</v>
      </c>
      <c r="AD5" s="32">
        <v>51.32</v>
      </c>
      <c r="AE5" s="32">
        <v>2080</v>
      </c>
      <c r="AG5" s="32">
        <v>421001</v>
      </c>
      <c r="AH5" s="32" t="s">
        <v>185</v>
      </c>
      <c r="AI5" s="32" t="s">
        <v>181</v>
      </c>
      <c r="AJ5" s="32" t="s">
        <v>186</v>
      </c>
      <c r="AK5" s="32" t="s">
        <v>183</v>
      </c>
      <c r="AL5" s="32">
        <v>38.299999999999997</v>
      </c>
      <c r="AM5" s="32">
        <v>2080</v>
      </c>
      <c r="AO5" s="32">
        <v>421001</v>
      </c>
      <c r="AP5" s="32" t="s">
        <v>185</v>
      </c>
      <c r="AQ5" s="32" t="s">
        <v>181</v>
      </c>
      <c r="AR5" s="32" t="s">
        <v>186</v>
      </c>
      <c r="AS5" s="32" t="s">
        <v>183</v>
      </c>
      <c r="AT5" s="32">
        <v>42.71</v>
      </c>
      <c r="AU5" s="32">
        <v>2080</v>
      </c>
      <c r="AW5" s="32">
        <v>421001</v>
      </c>
      <c r="AX5" s="32" t="s">
        <v>185</v>
      </c>
      <c r="AY5" s="32" t="s">
        <v>181</v>
      </c>
      <c r="AZ5" s="32" t="s">
        <v>186</v>
      </c>
      <c r="BA5" s="32" t="s">
        <v>183</v>
      </c>
      <c r="BB5" s="32">
        <v>44.54</v>
      </c>
      <c r="BC5" s="32">
        <v>2080</v>
      </c>
    </row>
    <row r="6" spans="1:55" x14ac:dyDescent="0.35">
      <c r="A6" s="32">
        <v>421001</v>
      </c>
      <c r="B6" s="32" t="s">
        <v>187</v>
      </c>
      <c r="C6" s="32" t="s">
        <v>181</v>
      </c>
      <c r="D6" s="32" t="s">
        <v>188</v>
      </c>
      <c r="E6" s="32" t="s">
        <v>183</v>
      </c>
      <c r="F6" s="109">
        <v>109.98</v>
      </c>
      <c r="G6" s="72">
        <v>2080</v>
      </c>
      <c r="I6" s="32">
        <v>421001</v>
      </c>
      <c r="J6" s="32" t="s">
        <v>187</v>
      </c>
      <c r="K6" s="32" t="s">
        <v>181</v>
      </c>
      <c r="L6" s="32" t="s">
        <v>188</v>
      </c>
      <c r="M6" s="32" t="s">
        <v>183</v>
      </c>
      <c r="N6" s="32">
        <v>102.51</v>
      </c>
      <c r="O6" s="32">
        <v>2080</v>
      </c>
      <c r="Q6" s="32">
        <v>421001</v>
      </c>
      <c r="R6" s="32" t="s">
        <v>187</v>
      </c>
      <c r="S6" s="32" t="s">
        <v>181</v>
      </c>
      <c r="T6" s="32" t="s">
        <v>188</v>
      </c>
      <c r="U6" s="32" t="s">
        <v>183</v>
      </c>
      <c r="V6" s="32">
        <v>105.19</v>
      </c>
      <c r="W6" s="32">
        <v>2080</v>
      </c>
      <c r="Y6" s="32">
        <v>421001</v>
      </c>
      <c r="Z6" s="32" t="s">
        <v>187</v>
      </c>
      <c r="AA6" s="32" t="s">
        <v>181</v>
      </c>
      <c r="AB6" s="32" t="s">
        <v>188</v>
      </c>
      <c r="AC6" s="32" t="s">
        <v>183</v>
      </c>
      <c r="AD6" s="32">
        <v>109.52</v>
      </c>
      <c r="AE6" s="32">
        <v>2080</v>
      </c>
      <c r="AG6" s="32">
        <v>421001</v>
      </c>
      <c r="AH6" s="32" t="s">
        <v>187</v>
      </c>
      <c r="AI6" s="32" t="s">
        <v>181</v>
      </c>
      <c r="AJ6" s="32" t="s">
        <v>188</v>
      </c>
      <c r="AK6" s="32" t="s">
        <v>183</v>
      </c>
      <c r="AL6" s="32">
        <v>107.15</v>
      </c>
      <c r="AM6" s="32">
        <v>2080</v>
      </c>
      <c r="AO6" s="32">
        <v>421001</v>
      </c>
      <c r="AP6" s="32" t="s">
        <v>187</v>
      </c>
      <c r="AQ6" s="32" t="s">
        <v>181</v>
      </c>
      <c r="AR6" s="32" t="s">
        <v>188</v>
      </c>
      <c r="AS6" s="32" t="s">
        <v>183</v>
      </c>
      <c r="AT6" s="32">
        <v>125.48</v>
      </c>
      <c r="AU6" s="32">
        <v>2080</v>
      </c>
      <c r="AW6" s="32">
        <v>421001</v>
      </c>
      <c r="AX6" s="32" t="s">
        <v>187</v>
      </c>
      <c r="AY6" s="32" t="s">
        <v>181</v>
      </c>
      <c r="AZ6" s="32" t="s">
        <v>188</v>
      </c>
      <c r="BA6" s="32" t="s">
        <v>183</v>
      </c>
      <c r="BB6" s="32">
        <v>131.5</v>
      </c>
      <c r="BC6" s="32">
        <v>2080</v>
      </c>
    </row>
    <row r="7" spans="1:55" x14ac:dyDescent="0.35">
      <c r="A7" s="32">
        <v>421001</v>
      </c>
      <c r="B7" s="32" t="s">
        <v>189</v>
      </c>
      <c r="C7" s="32" t="s">
        <v>181</v>
      </c>
      <c r="D7" s="32" t="s">
        <v>190</v>
      </c>
      <c r="E7" s="32" t="s">
        <v>183</v>
      </c>
      <c r="F7" s="109">
        <v>65.349999999999994</v>
      </c>
      <c r="G7" s="72">
        <v>2080</v>
      </c>
      <c r="I7" s="32">
        <v>421001</v>
      </c>
      <c r="J7" s="32" t="s">
        <v>189</v>
      </c>
      <c r="K7" s="32" t="s">
        <v>181</v>
      </c>
      <c r="L7" s="32" t="s">
        <v>190</v>
      </c>
      <c r="M7" s="32" t="s">
        <v>183</v>
      </c>
      <c r="N7" s="32">
        <v>66.099999999999994</v>
      </c>
      <c r="O7" s="32">
        <v>2080</v>
      </c>
      <c r="Q7" s="32">
        <v>421001</v>
      </c>
      <c r="R7" s="32" t="s">
        <v>191</v>
      </c>
      <c r="S7" s="32" t="s">
        <v>181</v>
      </c>
      <c r="T7" s="32" t="s">
        <v>192</v>
      </c>
      <c r="U7" s="32" t="s">
        <v>183</v>
      </c>
      <c r="V7" s="32">
        <v>44.26</v>
      </c>
      <c r="W7" s="32">
        <v>2080</v>
      </c>
      <c r="Y7" s="32">
        <v>421001</v>
      </c>
      <c r="Z7" s="32" t="s">
        <v>191</v>
      </c>
      <c r="AA7" s="32" t="s">
        <v>181</v>
      </c>
      <c r="AB7" s="32" t="s">
        <v>192</v>
      </c>
      <c r="AC7" s="32" t="s">
        <v>183</v>
      </c>
      <c r="AD7" s="32">
        <v>46.47</v>
      </c>
      <c r="AE7" s="32">
        <v>2080</v>
      </c>
      <c r="AG7" s="32">
        <v>421001</v>
      </c>
      <c r="AH7" s="32" t="s">
        <v>232</v>
      </c>
      <c r="AI7" s="32" t="s">
        <v>181</v>
      </c>
      <c r="AJ7" s="32" t="s">
        <v>233</v>
      </c>
      <c r="AK7" s="32" t="s">
        <v>183</v>
      </c>
      <c r="AL7" s="32">
        <v>59.87</v>
      </c>
      <c r="AM7" s="32">
        <v>2080</v>
      </c>
      <c r="AO7" s="32">
        <v>421001</v>
      </c>
      <c r="AP7" s="32" t="s">
        <v>189</v>
      </c>
      <c r="AQ7" s="32" t="s">
        <v>181</v>
      </c>
      <c r="AR7" s="32" t="s">
        <v>190</v>
      </c>
      <c r="AS7" s="32" t="s">
        <v>183</v>
      </c>
      <c r="AT7" s="32">
        <v>72.97</v>
      </c>
      <c r="AU7" s="32">
        <v>2080</v>
      </c>
      <c r="AW7" s="32">
        <v>421001</v>
      </c>
      <c r="AX7" s="32" t="s">
        <v>191</v>
      </c>
      <c r="AY7" s="32" t="s">
        <v>181</v>
      </c>
      <c r="AZ7" s="32" t="s">
        <v>192</v>
      </c>
      <c r="BA7" s="32" t="s">
        <v>183</v>
      </c>
      <c r="BB7" s="32">
        <v>46</v>
      </c>
      <c r="BC7" s="32">
        <v>2080</v>
      </c>
    </row>
    <row r="8" spans="1:55" x14ac:dyDescent="0.35">
      <c r="A8" s="32">
        <v>421001</v>
      </c>
      <c r="B8" s="32" t="s">
        <v>191</v>
      </c>
      <c r="C8" s="32" t="s">
        <v>181</v>
      </c>
      <c r="D8" s="32" t="s">
        <v>192</v>
      </c>
      <c r="E8" s="32" t="s">
        <v>183</v>
      </c>
      <c r="F8" s="109">
        <v>39.71</v>
      </c>
      <c r="G8" s="72">
        <v>2080</v>
      </c>
      <c r="I8" s="32">
        <v>421001</v>
      </c>
      <c r="J8" s="32" t="s">
        <v>191</v>
      </c>
      <c r="K8" s="32" t="s">
        <v>181</v>
      </c>
      <c r="L8" s="32" t="s">
        <v>192</v>
      </c>
      <c r="M8" s="32" t="s">
        <v>183</v>
      </c>
      <c r="N8" s="32">
        <v>42.74</v>
      </c>
      <c r="O8" s="32">
        <v>2080</v>
      </c>
      <c r="Q8" s="32">
        <v>421001</v>
      </c>
      <c r="R8" s="32" t="s">
        <v>193</v>
      </c>
      <c r="S8" s="32" t="s">
        <v>181</v>
      </c>
      <c r="T8" s="32" t="s">
        <v>194</v>
      </c>
      <c r="U8" s="32" t="s">
        <v>183</v>
      </c>
      <c r="V8" s="32">
        <v>62.95</v>
      </c>
      <c r="W8" s="32">
        <v>2080</v>
      </c>
      <c r="Y8" s="32">
        <v>421001</v>
      </c>
      <c r="Z8" s="32" t="s">
        <v>193</v>
      </c>
      <c r="AA8" s="32" t="s">
        <v>181</v>
      </c>
      <c r="AB8" s="32" t="s">
        <v>194</v>
      </c>
      <c r="AC8" s="32" t="s">
        <v>183</v>
      </c>
      <c r="AD8" s="32">
        <v>64.84</v>
      </c>
      <c r="AE8" s="32">
        <v>2080</v>
      </c>
      <c r="AG8" s="32">
        <v>421001</v>
      </c>
      <c r="AH8" s="32" t="s">
        <v>189</v>
      </c>
      <c r="AI8" s="32" t="s">
        <v>181</v>
      </c>
      <c r="AJ8" s="32" t="s">
        <v>190</v>
      </c>
      <c r="AK8" s="32" t="s">
        <v>183</v>
      </c>
      <c r="AL8" s="32">
        <v>71.19</v>
      </c>
      <c r="AM8" s="32">
        <v>2080</v>
      </c>
      <c r="AO8" s="32">
        <v>421001</v>
      </c>
      <c r="AP8" s="32" t="s">
        <v>191</v>
      </c>
      <c r="AQ8" s="32" t="s">
        <v>181</v>
      </c>
      <c r="AR8" s="32" t="s">
        <v>192</v>
      </c>
      <c r="AS8" s="32" t="s">
        <v>183</v>
      </c>
      <c r="AT8" s="32">
        <v>43.22</v>
      </c>
      <c r="AU8" s="32">
        <v>2080</v>
      </c>
      <c r="AW8" s="32">
        <v>421001</v>
      </c>
      <c r="AX8" s="32" t="s">
        <v>195</v>
      </c>
      <c r="AY8" s="32" t="s">
        <v>181</v>
      </c>
      <c r="AZ8" s="32" t="s">
        <v>196</v>
      </c>
      <c r="BA8" s="32" t="s">
        <v>183</v>
      </c>
      <c r="BB8" s="32">
        <v>181.92</v>
      </c>
      <c r="BC8" s="32">
        <v>2080</v>
      </c>
    </row>
    <row r="9" spans="1:55" x14ac:dyDescent="0.35">
      <c r="A9" s="32">
        <v>421001</v>
      </c>
      <c r="B9" s="32" t="s">
        <v>193</v>
      </c>
      <c r="C9" s="32" t="s">
        <v>181</v>
      </c>
      <c r="D9" s="32" t="s">
        <v>194</v>
      </c>
      <c r="E9" s="32" t="s">
        <v>183</v>
      </c>
      <c r="F9" s="109">
        <v>62.52</v>
      </c>
      <c r="G9" s="72">
        <v>2080</v>
      </c>
      <c r="I9" s="32">
        <v>421001</v>
      </c>
      <c r="J9" s="32" t="s">
        <v>193</v>
      </c>
      <c r="K9" s="32" t="s">
        <v>181</v>
      </c>
      <c r="L9" s="32" t="s">
        <v>194</v>
      </c>
      <c r="M9" s="32" t="s">
        <v>183</v>
      </c>
      <c r="N9" s="32">
        <v>60.95</v>
      </c>
      <c r="O9" s="32">
        <v>2080</v>
      </c>
      <c r="Q9" s="32">
        <v>421001</v>
      </c>
      <c r="R9" s="32" t="s">
        <v>195</v>
      </c>
      <c r="S9" s="32" t="s">
        <v>181</v>
      </c>
      <c r="T9" s="32" t="s">
        <v>196</v>
      </c>
      <c r="U9" s="32" t="s">
        <v>183</v>
      </c>
      <c r="V9" s="32">
        <v>155.49</v>
      </c>
      <c r="W9" s="32">
        <v>2080</v>
      </c>
      <c r="Y9" s="32">
        <v>421001</v>
      </c>
      <c r="Z9" s="32" t="s">
        <v>195</v>
      </c>
      <c r="AA9" s="32" t="s">
        <v>181</v>
      </c>
      <c r="AB9" s="32" t="s">
        <v>196</v>
      </c>
      <c r="AC9" s="32" t="s">
        <v>183</v>
      </c>
      <c r="AD9" s="32">
        <v>162.88999999999999</v>
      </c>
      <c r="AE9" s="32">
        <v>2080</v>
      </c>
      <c r="AG9" s="32">
        <v>421001</v>
      </c>
      <c r="AH9" s="32" t="s">
        <v>191</v>
      </c>
      <c r="AI9" s="32" t="s">
        <v>181</v>
      </c>
      <c r="AJ9" s="32" t="s">
        <v>192</v>
      </c>
      <c r="AK9" s="32" t="s">
        <v>183</v>
      </c>
      <c r="AL9" s="32">
        <v>47.86</v>
      </c>
      <c r="AM9" s="32">
        <v>2080</v>
      </c>
      <c r="AO9" s="32">
        <v>421001</v>
      </c>
      <c r="AP9" s="32" t="s">
        <v>193</v>
      </c>
      <c r="AQ9" s="32" t="s">
        <v>181</v>
      </c>
      <c r="AR9" s="32" t="s">
        <v>194</v>
      </c>
      <c r="AS9" s="32" t="s">
        <v>183</v>
      </c>
      <c r="AT9" s="32">
        <v>69.37</v>
      </c>
      <c r="AU9" s="32">
        <v>2080</v>
      </c>
      <c r="AW9" s="32">
        <v>421001</v>
      </c>
      <c r="AX9" s="32" t="s">
        <v>197</v>
      </c>
      <c r="AY9" s="32" t="s">
        <v>181</v>
      </c>
      <c r="AZ9" s="32" t="s">
        <v>198</v>
      </c>
      <c r="BA9" s="32" t="s">
        <v>183</v>
      </c>
      <c r="BB9" s="32">
        <v>41.41</v>
      </c>
      <c r="BC9" s="32">
        <v>1720.5444444444477</v>
      </c>
    </row>
    <row r="10" spans="1:55" x14ac:dyDescent="0.35">
      <c r="A10" s="32">
        <v>421001</v>
      </c>
      <c r="B10" s="32" t="s">
        <v>195</v>
      </c>
      <c r="C10" s="32" t="s">
        <v>181</v>
      </c>
      <c r="D10" s="32" t="s">
        <v>196</v>
      </c>
      <c r="E10" s="32" t="s">
        <v>183</v>
      </c>
      <c r="F10" s="109">
        <v>134.99</v>
      </c>
      <c r="G10" s="72">
        <v>2080</v>
      </c>
      <c r="I10" s="32">
        <v>421001</v>
      </c>
      <c r="J10" s="32" t="s">
        <v>195</v>
      </c>
      <c r="K10" s="32" t="s">
        <v>181</v>
      </c>
      <c r="L10" s="32" t="s">
        <v>196</v>
      </c>
      <c r="M10" s="32" t="s">
        <v>183</v>
      </c>
      <c r="N10" s="32">
        <v>149.6</v>
      </c>
      <c r="O10" s="32">
        <v>2080</v>
      </c>
      <c r="Q10" s="32">
        <v>421001</v>
      </c>
      <c r="R10" s="32" t="s">
        <v>197</v>
      </c>
      <c r="S10" s="32" t="s">
        <v>181</v>
      </c>
      <c r="T10" s="32" t="s">
        <v>198</v>
      </c>
      <c r="U10" s="32" t="s">
        <v>183</v>
      </c>
      <c r="V10" s="32">
        <v>38.74</v>
      </c>
      <c r="W10" s="32">
        <v>1726.7437931034451</v>
      </c>
      <c r="Y10" s="32">
        <v>421001</v>
      </c>
      <c r="Z10" s="32" t="s">
        <v>197</v>
      </c>
      <c r="AA10" s="32" t="s">
        <v>181</v>
      </c>
      <c r="AB10" s="32" t="s">
        <v>198</v>
      </c>
      <c r="AC10" s="32" t="s">
        <v>183</v>
      </c>
      <c r="AD10" s="32">
        <v>48.4</v>
      </c>
      <c r="AE10" s="32">
        <v>1732.7714814814822</v>
      </c>
      <c r="AG10" s="32">
        <v>421001</v>
      </c>
      <c r="AH10" s="32" t="s">
        <v>193</v>
      </c>
      <c r="AI10" s="32" t="s">
        <v>181</v>
      </c>
      <c r="AJ10" s="32" t="s">
        <v>194</v>
      </c>
      <c r="AK10" s="32" t="s">
        <v>183</v>
      </c>
      <c r="AL10" s="32">
        <v>66.91</v>
      </c>
      <c r="AM10" s="32">
        <v>2080</v>
      </c>
      <c r="AO10" s="32">
        <v>421001</v>
      </c>
      <c r="AP10" s="32" t="s">
        <v>195</v>
      </c>
      <c r="AQ10" s="32" t="s">
        <v>181</v>
      </c>
      <c r="AR10" s="32" t="s">
        <v>196</v>
      </c>
      <c r="AS10" s="32" t="s">
        <v>183</v>
      </c>
      <c r="AT10" s="32">
        <v>166.62</v>
      </c>
      <c r="AU10" s="32">
        <v>2080</v>
      </c>
      <c r="AW10" s="32">
        <v>421001</v>
      </c>
      <c r="AX10" s="32" t="s">
        <v>201</v>
      </c>
      <c r="AY10" s="32" t="s">
        <v>181</v>
      </c>
      <c r="AZ10" s="32" t="s">
        <v>202</v>
      </c>
      <c r="BA10" s="32" t="s">
        <v>183</v>
      </c>
      <c r="BB10" s="32">
        <v>48.77</v>
      </c>
      <c r="BC10" s="32">
        <v>1731.1</v>
      </c>
    </row>
    <row r="11" spans="1:55" x14ac:dyDescent="0.35">
      <c r="A11" s="32">
        <v>421001</v>
      </c>
      <c r="B11" s="32" t="s">
        <v>197</v>
      </c>
      <c r="C11" s="32" t="s">
        <v>181</v>
      </c>
      <c r="D11" s="32" t="s">
        <v>198</v>
      </c>
      <c r="E11" s="32" t="s">
        <v>183</v>
      </c>
      <c r="F11" s="109">
        <v>53.44</v>
      </c>
      <c r="G11" s="72">
        <v>1821.9877669902901</v>
      </c>
      <c r="I11" s="32">
        <v>421001</v>
      </c>
      <c r="J11" s="32" t="s">
        <v>197</v>
      </c>
      <c r="K11" s="32" t="s">
        <v>181</v>
      </c>
      <c r="L11" s="32" t="s">
        <v>198</v>
      </c>
      <c r="M11" s="32" t="s">
        <v>183</v>
      </c>
      <c r="N11" s="32">
        <v>41.13</v>
      </c>
      <c r="O11" s="32">
        <v>1727.1029357227303</v>
      </c>
      <c r="Q11" s="32">
        <v>421001</v>
      </c>
      <c r="R11" s="32" t="s">
        <v>201</v>
      </c>
      <c r="S11" s="32" t="s">
        <v>181</v>
      </c>
      <c r="T11" s="32" t="s">
        <v>202</v>
      </c>
      <c r="U11" s="32" t="s">
        <v>183</v>
      </c>
      <c r="V11" s="32">
        <v>46.1</v>
      </c>
      <c r="W11" s="32">
        <v>1748.9966666666669</v>
      </c>
      <c r="Y11" s="32">
        <v>421001</v>
      </c>
      <c r="Z11" s="32" t="s">
        <v>201</v>
      </c>
      <c r="AA11" s="32" t="s">
        <v>181</v>
      </c>
      <c r="AB11" s="32" t="s">
        <v>202</v>
      </c>
      <c r="AC11" s="32" t="s">
        <v>183</v>
      </c>
      <c r="AD11" s="32">
        <v>48.4</v>
      </c>
      <c r="AE11" s="32">
        <v>1753.1081818181824</v>
      </c>
      <c r="AG11" s="32">
        <v>421001</v>
      </c>
      <c r="AH11" s="32" t="s">
        <v>234</v>
      </c>
      <c r="AI11" s="32" t="s">
        <v>181</v>
      </c>
      <c r="AJ11" s="32" t="s">
        <v>235</v>
      </c>
      <c r="AK11" s="32" t="s">
        <v>183</v>
      </c>
      <c r="AL11" s="32">
        <v>60.45</v>
      </c>
      <c r="AM11" s="32">
        <v>2080</v>
      </c>
      <c r="AO11" s="32">
        <v>421001</v>
      </c>
      <c r="AP11" s="32" t="s">
        <v>197</v>
      </c>
      <c r="AQ11" s="32" t="s">
        <v>181</v>
      </c>
      <c r="AR11" s="32" t="s">
        <v>198</v>
      </c>
      <c r="AS11" s="32" t="s">
        <v>183</v>
      </c>
      <c r="AT11" s="32">
        <v>40.28</v>
      </c>
      <c r="AU11" s="32">
        <v>1725.1991647066695</v>
      </c>
      <c r="AW11" s="32">
        <v>462005</v>
      </c>
      <c r="AX11" s="32" t="s">
        <v>169</v>
      </c>
      <c r="AY11" s="32" t="s">
        <v>205</v>
      </c>
      <c r="AZ11" s="32" t="s">
        <v>184</v>
      </c>
      <c r="BA11" s="32" t="s">
        <v>183</v>
      </c>
      <c r="BB11" s="32">
        <v>112.81</v>
      </c>
      <c r="BC11" s="32">
        <v>1684.6662983425417</v>
      </c>
    </row>
    <row r="12" spans="1:55" x14ac:dyDescent="0.35">
      <c r="A12" s="32">
        <v>421001</v>
      </c>
      <c r="B12" s="32" t="s">
        <v>199</v>
      </c>
      <c r="C12" s="32" t="s">
        <v>181</v>
      </c>
      <c r="D12" s="32" t="s">
        <v>200</v>
      </c>
      <c r="E12" s="32" t="s">
        <v>183</v>
      </c>
      <c r="F12" s="109">
        <v>59.32</v>
      </c>
      <c r="G12" s="72">
        <v>1780.5664056939402</v>
      </c>
      <c r="I12" s="32">
        <v>421001</v>
      </c>
      <c r="J12" s="32" t="s">
        <v>199</v>
      </c>
      <c r="K12" s="32" t="s">
        <v>181</v>
      </c>
      <c r="L12" s="32" t="s">
        <v>200</v>
      </c>
      <c r="M12" s="32" t="s">
        <v>183</v>
      </c>
      <c r="N12" s="32">
        <v>60.48</v>
      </c>
      <c r="O12" s="32">
        <v>1721.6298617719237</v>
      </c>
      <c r="Q12" s="32">
        <v>421001</v>
      </c>
      <c r="R12" s="32" t="s">
        <v>203</v>
      </c>
      <c r="S12" s="32" t="s">
        <v>181</v>
      </c>
      <c r="T12" s="32" t="s">
        <v>204</v>
      </c>
      <c r="U12" s="32" t="s">
        <v>183</v>
      </c>
      <c r="V12" s="32">
        <v>67.09</v>
      </c>
      <c r="W12" s="32">
        <v>1739.172105263159</v>
      </c>
      <c r="Y12" s="32">
        <v>421001</v>
      </c>
      <c r="Z12" s="32" t="s">
        <v>203</v>
      </c>
      <c r="AA12" s="32" t="s">
        <v>181</v>
      </c>
      <c r="AB12" s="32" t="s">
        <v>204</v>
      </c>
      <c r="AC12" s="32" t="s">
        <v>183</v>
      </c>
      <c r="AD12" s="32">
        <v>70.73</v>
      </c>
      <c r="AE12" s="32">
        <v>1759.2900000000002</v>
      </c>
      <c r="AG12" s="32">
        <v>421001</v>
      </c>
      <c r="AH12" s="32" t="s">
        <v>195</v>
      </c>
      <c r="AI12" s="32" t="s">
        <v>181</v>
      </c>
      <c r="AJ12" s="32" t="s">
        <v>196</v>
      </c>
      <c r="AK12" s="32" t="s">
        <v>183</v>
      </c>
      <c r="AL12" s="32">
        <v>161.33000000000001</v>
      </c>
      <c r="AM12" s="32">
        <v>2080</v>
      </c>
      <c r="AO12" s="32">
        <v>421001</v>
      </c>
      <c r="AP12" s="32" t="s">
        <v>199</v>
      </c>
      <c r="AQ12" s="32" t="s">
        <v>181</v>
      </c>
      <c r="AR12" s="32" t="s">
        <v>200</v>
      </c>
      <c r="AS12" s="32" t="s">
        <v>183</v>
      </c>
      <c r="AT12" s="32">
        <v>67.569999999999993</v>
      </c>
      <c r="AU12" s="32">
        <v>1703.9081562480644</v>
      </c>
      <c r="AW12" s="32">
        <v>462005</v>
      </c>
      <c r="AX12" s="32" t="s">
        <v>187</v>
      </c>
      <c r="AY12" s="32" t="s">
        <v>205</v>
      </c>
      <c r="AZ12" s="32" t="s">
        <v>188</v>
      </c>
      <c r="BA12" s="32" t="s">
        <v>183</v>
      </c>
      <c r="BB12" s="32">
        <v>99.78</v>
      </c>
      <c r="BC12" s="32">
        <v>2080</v>
      </c>
    </row>
    <row r="13" spans="1:55" x14ac:dyDescent="0.35">
      <c r="A13" s="32">
        <v>421001</v>
      </c>
      <c r="B13" s="32" t="s">
        <v>201</v>
      </c>
      <c r="C13" s="32" t="s">
        <v>181</v>
      </c>
      <c r="D13" s="32" t="s">
        <v>202</v>
      </c>
      <c r="E13" s="32" t="s">
        <v>183</v>
      </c>
      <c r="F13" s="109">
        <v>41.29</v>
      </c>
      <c r="G13" s="72">
        <v>1825.7488235294099</v>
      </c>
      <c r="I13" s="32">
        <v>421001</v>
      </c>
      <c r="J13" s="32" t="s">
        <v>201</v>
      </c>
      <c r="K13" s="32" t="s">
        <v>181</v>
      </c>
      <c r="L13" s="32" t="s">
        <v>202</v>
      </c>
      <c r="M13" s="32" t="s">
        <v>183</v>
      </c>
      <c r="N13" s="32">
        <v>43.89</v>
      </c>
      <c r="O13" s="32">
        <v>1753.0369701117954</v>
      </c>
      <c r="Q13" s="32">
        <v>462005</v>
      </c>
      <c r="R13" s="32" t="s">
        <v>169</v>
      </c>
      <c r="S13" s="32" t="s">
        <v>205</v>
      </c>
      <c r="T13" s="32" t="s">
        <v>184</v>
      </c>
      <c r="U13" s="32" t="s">
        <v>183</v>
      </c>
      <c r="V13" s="32">
        <v>98.54</v>
      </c>
      <c r="W13" s="32">
        <v>1720.2690109890145</v>
      </c>
      <c r="Y13" s="32">
        <v>462005</v>
      </c>
      <c r="Z13" s="32" t="s">
        <v>169</v>
      </c>
      <c r="AA13" s="32" t="s">
        <v>205</v>
      </c>
      <c r="AB13" s="32" t="s">
        <v>184</v>
      </c>
      <c r="AC13" s="32" t="s">
        <v>183</v>
      </c>
      <c r="AD13" s="32">
        <v>101.24</v>
      </c>
      <c r="AE13" s="32">
        <v>1721.6996059113342</v>
      </c>
      <c r="AG13" s="32">
        <v>421001</v>
      </c>
      <c r="AH13" s="32" t="s">
        <v>197</v>
      </c>
      <c r="AI13" s="32" t="s">
        <v>181</v>
      </c>
      <c r="AJ13" s="32" t="s">
        <v>198</v>
      </c>
      <c r="AK13" s="32" t="s">
        <v>183</v>
      </c>
      <c r="AL13" s="32">
        <v>36.130000000000003</v>
      </c>
      <c r="AM13" s="32">
        <v>1718.5026495726452</v>
      </c>
      <c r="AO13" s="32">
        <v>421001</v>
      </c>
      <c r="AP13" s="32" t="s">
        <v>201</v>
      </c>
      <c r="AQ13" s="32" t="s">
        <v>181</v>
      </c>
      <c r="AR13" s="32" t="s">
        <v>202</v>
      </c>
      <c r="AS13" s="32" t="s">
        <v>183</v>
      </c>
      <c r="AT13" s="32">
        <v>46.89</v>
      </c>
      <c r="AU13" s="32">
        <v>1729.5324980400001</v>
      </c>
      <c r="AW13" s="32">
        <v>462005</v>
      </c>
      <c r="AX13" s="32" t="s">
        <v>191</v>
      </c>
      <c r="AY13" s="32" t="s">
        <v>205</v>
      </c>
      <c r="AZ13" s="32" t="s">
        <v>192</v>
      </c>
      <c r="BA13" s="32" t="s">
        <v>183</v>
      </c>
      <c r="BB13" s="32">
        <v>63.43</v>
      </c>
      <c r="BC13" s="32">
        <v>2080</v>
      </c>
    </row>
    <row r="14" spans="1:55" x14ac:dyDescent="0.35">
      <c r="A14" s="32">
        <v>421001</v>
      </c>
      <c r="B14" s="32" t="s">
        <v>203</v>
      </c>
      <c r="C14" s="32" t="s">
        <v>181</v>
      </c>
      <c r="D14" s="32" t="s">
        <v>204</v>
      </c>
      <c r="E14" s="32" t="s">
        <v>183</v>
      </c>
      <c r="F14" s="109">
        <v>65</v>
      </c>
      <c r="G14" s="72">
        <v>1820.53615384616</v>
      </c>
      <c r="I14" s="32">
        <v>421001</v>
      </c>
      <c r="J14" s="32" t="s">
        <v>203</v>
      </c>
      <c r="K14" s="32" t="s">
        <v>181</v>
      </c>
      <c r="L14" s="32" t="s">
        <v>204</v>
      </c>
      <c r="M14" s="32" t="s">
        <v>183</v>
      </c>
      <c r="N14" s="32">
        <v>64.010000000000005</v>
      </c>
      <c r="O14" s="32">
        <v>1742.6773442847368</v>
      </c>
      <c r="Q14" s="32">
        <v>462005</v>
      </c>
      <c r="R14" s="32" t="s">
        <v>187</v>
      </c>
      <c r="S14" s="32" t="s">
        <v>205</v>
      </c>
      <c r="T14" s="32" t="s">
        <v>188</v>
      </c>
      <c r="U14" s="32" t="s">
        <v>183</v>
      </c>
      <c r="V14" s="32">
        <v>90.77</v>
      </c>
      <c r="W14" s="32">
        <v>2080</v>
      </c>
      <c r="Y14" s="32">
        <v>462005</v>
      </c>
      <c r="Z14" s="32" t="s">
        <v>187</v>
      </c>
      <c r="AA14" s="32" t="s">
        <v>205</v>
      </c>
      <c r="AB14" s="32" t="s">
        <v>188</v>
      </c>
      <c r="AC14" s="32" t="s">
        <v>183</v>
      </c>
      <c r="AD14" s="32">
        <v>92.94</v>
      </c>
      <c r="AE14" s="32">
        <v>2080</v>
      </c>
      <c r="AG14" s="32">
        <v>421001</v>
      </c>
      <c r="AH14" s="32" t="s">
        <v>236</v>
      </c>
      <c r="AI14" s="32" t="s">
        <v>181</v>
      </c>
      <c r="AJ14" s="32" t="s">
        <v>237</v>
      </c>
      <c r="AK14" s="32" t="s">
        <v>183</v>
      </c>
      <c r="AL14" s="32">
        <v>65.48</v>
      </c>
      <c r="AM14" s="32">
        <v>2080</v>
      </c>
      <c r="AO14" s="32">
        <v>421001</v>
      </c>
      <c r="AP14" s="32" t="s">
        <v>203</v>
      </c>
      <c r="AQ14" s="32" t="s">
        <v>181</v>
      </c>
      <c r="AR14" s="32" t="s">
        <v>204</v>
      </c>
      <c r="AS14" s="32" t="s">
        <v>183</v>
      </c>
      <c r="AT14" s="32">
        <v>78.849999999999994</v>
      </c>
      <c r="AU14" s="32">
        <v>1736.1541196616233</v>
      </c>
      <c r="AW14" s="32">
        <v>462005</v>
      </c>
      <c r="AX14" s="32" t="s">
        <v>201</v>
      </c>
      <c r="AY14" s="32" t="s">
        <v>205</v>
      </c>
      <c r="AZ14" s="32" t="s">
        <v>202</v>
      </c>
      <c r="BA14" s="32" t="s">
        <v>183</v>
      </c>
      <c r="BB14" s="32">
        <v>70.099999999999994</v>
      </c>
      <c r="BC14" s="32">
        <v>1753.7428571428563</v>
      </c>
    </row>
    <row r="15" spans="1:55" x14ac:dyDescent="0.35">
      <c r="A15" s="32">
        <v>462005</v>
      </c>
      <c r="B15" s="32" t="s">
        <v>169</v>
      </c>
      <c r="C15" s="32" t="s">
        <v>205</v>
      </c>
      <c r="D15" s="32" t="s">
        <v>184</v>
      </c>
      <c r="E15" s="32" t="s">
        <v>183</v>
      </c>
      <c r="F15" s="109">
        <v>92.63</v>
      </c>
      <c r="G15" s="72">
        <v>1808.7266666666601</v>
      </c>
      <c r="I15" s="32">
        <v>462005</v>
      </c>
      <c r="J15" s="32" t="s">
        <v>169</v>
      </c>
      <c r="K15" s="32" t="s">
        <v>205</v>
      </c>
      <c r="L15" s="32" t="s">
        <v>184</v>
      </c>
      <c r="M15" s="32" t="s">
        <v>183</v>
      </c>
      <c r="N15" s="32">
        <v>94.29</v>
      </c>
      <c r="O15" s="32">
        <v>1700.3753039340304</v>
      </c>
      <c r="Q15" s="32">
        <v>462005</v>
      </c>
      <c r="R15" s="32" t="s">
        <v>191</v>
      </c>
      <c r="S15" s="32" t="s">
        <v>205</v>
      </c>
      <c r="T15" s="32" t="s">
        <v>192</v>
      </c>
      <c r="U15" s="32" t="s">
        <v>183</v>
      </c>
      <c r="V15" s="32">
        <v>53.38</v>
      </c>
      <c r="W15" s="32">
        <v>2080</v>
      </c>
      <c r="Y15" s="32">
        <v>501007</v>
      </c>
      <c r="Z15" s="32" t="s">
        <v>167</v>
      </c>
      <c r="AA15" s="32" t="s">
        <v>206</v>
      </c>
      <c r="AB15" s="32" t="s">
        <v>182</v>
      </c>
      <c r="AC15" s="32" t="s">
        <v>183</v>
      </c>
      <c r="AD15" s="32">
        <v>336.1</v>
      </c>
      <c r="AE15" s="32">
        <v>1716.3733333333346</v>
      </c>
      <c r="AG15" s="32">
        <v>421001</v>
      </c>
      <c r="AH15" s="32" t="s">
        <v>199</v>
      </c>
      <c r="AI15" s="32" t="s">
        <v>181</v>
      </c>
      <c r="AJ15" s="32" t="s">
        <v>200</v>
      </c>
      <c r="AK15" s="32" t="s">
        <v>183</v>
      </c>
      <c r="AL15" s="32">
        <v>65.84</v>
      </c>
      <c r="AM15" s="32">
        <v>1723.6812213740386</v>
      </c>
      <c r="AO15" s="32">
        <v>462005</v>
      </c>
      <c r="AP15" s="32" t="s">
        <v>169</v>
      </c>
      <c r="AQ15" s="32" t="s">
        <v>205</v>
      </c>
      <c r="AR15" s="32" t="s">
        <v>184</v>
      </c>
      <c r="AS15" s="32" t="s">
        <v>183</v>
      </c>
      <c r="AT15" s="32">
        <v>114</v>
      </c>
      <c r="AU15" s="32">
        <v>1680.2925553415159</v>
      </c>
      <c r="AW15" s="32">
        <v>501007</v>
      </c>
      <c r="AX15" s="32" t="s">
        <v>167</v>
      </c>
      <c r="AY15" s="32" t="s">
        <v>206</v>
      </c>
      <c r="AZ15" s="32" t="s">
        <v>182</v>
      </c>
      <c r="BA15" s="32" t="s">
        <v>183</v>
      </c>
      <c r="BB15" s="32">
        <v>376.06</v>
      </c>
      <c r="BC15" s="32">
        <v>1708.1764705882354</v>
      </c>
    </row>
    <row r="16" spans="1:55" x14ac:dyDescent="0.35">
      <c r="A16" s="32">
        <v>462005</v>
      </c>
      <c r="B16" s="32" t="s">
        <v>187</v>
      </c>
      <c r="C16" s="32" t="s">
        <v>205</v>
      </c>
      <c r="D16" s="32" t="s">
        <v>188</v>
      </c>
      <c r="E16" s="32" t="s">
        <v>183</v>
      </c>
      <c r="F16" s="109">
        <v>85.32</v>
      </c>
      <c r="G16" s="72">
        <v>2080</v>
      </c>
      <c r="I16" s="32">
        <v>462005</v>
      </c>
      <c r="J16" s="32" t="s">
        <v>187</v>
      </c>
      <c r="K16" s="32" t="s">
        <v>205</v>
      </c>
      <c r="L16" s="32" t="s">
        <v>188</v>
      </c>
      <c r="M16" s="32" t="s">
        <v>183</v>
      </c>
      <c r="N16" s="32">
        <v>87.68</v>
      </c>
      <c r="O16" s="32">
        <v>2080</v>
      </c>
      <c r="Q16" s="32">
        <v>462005</v>
      </c>
      <c r="R16" s="32" t="s">
        <v>201</v>
      </c>
      <c r="S16" s="32" t="s">
        <v>205</v>
      </c>
      <c r="T16" s="32" t="s">
        <v>202</v>
      </c>
      <c r="U16" s="32" t="s">
        <v>183</v>
      </c>
      <c r="V16" s="32">
        <v>56.52</v>
      </c>
      <c r="W16" s="32">
        <v>1782.9942857142855</v>
      </c>
      <c r="Y16" s="32">
        <v>501007</v>
      </c>
      <c r="Z16" s="32" t="s">
        <v>216</v>
      </c>
      <c r="AA16" s="32" t="s">
        <v>206</v>
      </c>
      <c r="AB16" s="32" t="s">
        <v>186</v>
      </c>
      <c r="AC16" s="32" t="s">
        <v>183</v>
      </c>
      <c r="AD16" s="32">
        <v>45.38</v>
      </c>
      <c r="AE16" s="32">
        <v>2080</v>
      </c>
      <c r="AG16" s="32">
        <v>421001</v>
      </c>
      <c r="AH16" s="32" t="s">
        <v>201</v>
      </c>
      <c r="AI16" s="32" t="s">
        <v>181</v>
      </c>
      <c r="AJ16" s="32" t="s">
        <v>202</v>
      </c>
      <c r="AK16" s="32" t="s">
        <v>183</v>
      </c>
      <c r="AL16" s="32">
        <v>49.63</v>
      </c>
      <c r="AM16" s="32">
        <v>1716.9299999999998</v>
      </c>
      <c r="AO16" s="32">
        <v>462005</v>
      </c>
      <c r="AP16" s="32" t="s">
        <v>187</v>
      </c>
      <c r="AQ16" s="32" t="s">
        <v>205</v>
      </c>
      <c r="AR16" s="32" t="s">
        <v>188</v>
      </c>
      <c r="AS16" s="32" t="s">
        <v>183</v>
      </c>
      <c r="AT16" s="32">
        <v>98.18</v>
      </c>
      <c r="AU16" s="32">
        <v>2080</v>
      </c>
      <c r="AW16" s="32">
        <v>501007</v>
      </c>
      <c r="AX16" s="32" t="s">
        <v>216</v>
      </c>
      <c r="AY16" s="32" t="s">
        <v>206</v>
      </c>
      <c r="AZ16" s="32" t="s">
        <v>186</v>
      </c>
      <c r="BA16" s="32" t="s">
        <v>183</v>
      </c>
      <c r="BB16" s="32">
        <v>53.19</v>
      </c>
      <c r="BC16" s="32">
        <v>2080</v>
      </c>
    </row>
    <row r="17" spans="1:55" x14ac:dyDescent="0.35">
      <c r="A17" s="32">
        <v>501007</v>
      </c>
      <c r="B17" s="32" t="s">
        <v>167</v>
      </c>
      <c r="C17" s="32" t="s">
        <v>206</v>
      </c>
      <c r="D17" s="32" t="s">
        <v>182</v>
      </c>
      <c r="E17" s="32" t="s">
        <v>183</v>
      </c>
      <c r="F17" s="109">
        <v>283.49</v>
      </c>
      <c r="G17" s="72">
        <v>1796.5210526315814</v>
      </c>
      <c r="I17" s="32">
        <v>462005</v>
      </c>
      <c r="J17" s="32" t="s">
        <v>191</v>
      </c>
      <c r="K17" s="32" t="s">
        <v>205</v>
      </c>
      <c r="L17" s="32" t="s">
        <v>192</v>
      </c>
      <c r="M17" s="32" t="s">
        <v>183</v>
      </c>
      <c r="N17" s="32">
        <v>52.42</v>
      </c>
      <c r="O17" s="32">
        <v>2080</v>
      </c>
      <c r="Q17" s="32">
        <v>501007</v>
      </c>
      <c r="R17" s="32" t="s">
        <v>167</v>
      </c>
      <c r="S17" s="32" t="s">
        <v>206</v>
      </c>
      <c r="T17" s="32" t="s">
        <v>182</v>
      </c>
      <c r="U17" s="32" t="s">
        <v>183</v>
      </c>
      <c r="V17" s="32">
        <v>335.8</v>
      </c>
      <c r="W17" s="32">
        <v>1710.2124637681156</v>
      </c>
      <c r="Y17" s="32">
        <v>501007</v>
      </c>
      <c r="Z17" s="32" t="s">
        <v>207</v>
      </c>
      <c r="AA17" s="32" t="s">
        <v>206</v>
      </c>
      <c r="AB17" s="32" t="s">
        <v>192</v>
      </c>
      <c r="AC17" s="32" t="s">
        <v>183</v>
      </c>
      <c r="AD17" s="32">
        <v>41.08</v>
      </c>
      <c r="AE17" s="32">
        <v>2080</v>
      </c>
      <c r="AG17" s="32">
        <v>421001</v>
      </c>
      <c r="AH17" s="32" t="s">
        <v>203</v>
      </c>
      <c r="AI17" s="32" t="s">
        <v>181</v>
      </c>
      <c r="AJ17" s="32" t="s">
        <v>204</v>
      </c>
      <c r="AK17" s="32" t="s">
        <v>183</v>
      </c>
      <c r="AL17" s="32">
        <v>74.760000000000005</v>
      </c>
      <c r="AM17" s="32">
        <v>1737.7672093023248</v>
      </c>
      <c r="AO17" s="32">
        <v>462005</v>
      </c>
      <c r="AP17" s="32" t="s">
        <v>191</v>
      </c>
      <c r="AQ17" s="32" t="s">
        <v>205</v>
      </c>
      <c r="AR17" s="32" t="s">
        <v>192</v>
      </c>
      <c r="AS17" s="32" t="s">
        <v>183</v>
      </c>
      <c r="AT17" s="32">
        <v>58.33</v>
      </c>
      <c r="AU17" s="32">
        <v>2080</v>
      </c>
      <c r="AW17" s="32">
        <v>501007</v>
      </c>
      <c r="AX17" s="32" t="s">
        <v>217</v>
      </c>
      <c r="AY17" s="32" t="s">
        <v>206</v>
      </c>
      <c r="AZ17" s="32" t="s">
        <v>198</v>
      </c>
      <c r="BA17" s="32" t="s">
        <v>183</v>
      </c>
      <c r="BB17" s="32">
        <v>54.52</v>
      </c>
      <c r="BC17" s="32">
        <v>1769.9298067141403</v>
      </c>
    </row>
    <row r="18" spans="1:55" x14ac:dyDescent="0.35">
      <c r="A18" s="32">
        <v>501007</v>
      </c>
      <c r="B18" s="32" t="s">
        <v>207</v>
      </c>
      <c r="C18" s="32" t="s">
        <v>206</v>
      </c>
      <c r="D18" s="32" t="s">
        <v>192</v>
      </c>
      <c r="E18" s="32" t="s">
        <v>183</v>
      </c>
      <c r="F18" s="109">
        <v>49.31</v>
      </c>
      <c r="G18" s="72">
        <v>2080</v>
      </c>
      <c r="I18" s="32">
        <v>462005</v>
      </c>
      <c r="J18" s="32" t="s">
        <v>201</v>
      </c>
      <c r="K18" s="32" t="s">
        <v>205</v>
      </c>
      <c r="L18" s="32" t="s">
        <v>202</v>
      </c>
      <c r="M18" s="32" t="s">
        <v>183</v>
      </c>
      <c r="N18" s="32">
        <v>55.55</v>
      </c>
      <c r="O18" s="32">
        <v>1756.8262833675567</v>
      </c>
      <c r="Q18" s="32">
        <v>501007</v>
      </c>
      <c r="R18" s="32" t="s">
        <v>207</v>
      </c>
      <c r="S18" s="32" t="s">
        <v>206</v>
      </c>
      <c r="T18" s="32" t="s">
        <v>192</v>
      </c>
      <c r="U18" s="32" t="s">
        <v>183</v>
      </c>
      <c r="V18" s="32">
        <v>40.24</v>
      </c>
      <c r="W18" s="32">
        <v>2080</v>
      </c>
      <c r="Y18" s="32">
        <v>501007</v>
      </c>
      <c r="Z18" s="32" t="s">
        <v>217</v>
      </c>
      <c r="AA18" s="32" t="s">
        <v>206</v>
      </c>
      <c r="AB18" s="32" t="s">
        <v>198</v>
      </c>
      <c r="AC18" s="32" t="s">
        <v>183</v>
      </c>
      <c r="AD18" s="32">
        <v>45.22</v>
      </c>
      <c r="AE18" s="32">
        <v>1777.404099905767</v>
      </c>
      <c r="AG18" s="32">
        <v>462005</v>
      </c>
      <c r="AH18" s="32" t="s">
        <v>169</v>
      </c>
      <c r="AI18" s="32" t="s">
        <v>205</v>
      </c>
      <c r="AJ18" s="32" t="s">
        <v>184</v>
      </c>
      <c r="AK18" s="32" t="s">
        <v>183</v>
      </c>
      <c r="AL18" s="32">
        <v>110.03</v>
      </c>
      <c r="AM18" s="32">
        <v>1699.4951351351274</v>
      </c>
      <c r="AO18" s="32">
        <v>462005</v>
      </c>
      <c r="AP18" s="32" t="s">
        <v>201</v>
      </c>
      <c r="AQ18" s="32" t="s">
        <v>205</v>
      </c>
      <c r="AR18" s="32" t="s">
        <v>202</v>
      </c>
      <c r="AS18" s="32" t="s">
        <v>183</v>
      </c>
      <c r="AT18" s="32">
        <v>61.64</v>
      </c>
      <c r="AU18" s="32">
        <v>1754.7637595299998</v>
      </c>
      <c r="AW18" s="32">
        <v>504101</v>
      </c>
      <c r="AX18" s="32" t="s">
        <v>167</v>
      </c>
      <c r="AY18" s="32" t="s">
        <v>210</v>
      </c>
      <c r="AZ18" s="32" t="s">
        <v>182</v>
      </c>
      <c r="BA18" s="32" t="s">
        <v>183</v>
      </c>
      <c r="BB18" s="32">
        <v>173.3</v>
      </c>
      <c r="BC18" s="32">
        <v>1708.1764705882354</v>
      </c>
    </row>
    <row r="19" spans="1:55" x14ac:dyDescent="0.35">
      <c r="A19" s="32">
        <v>501007</v>
      </c>
      <c r="B19" s="32" t="s">
        <v>208</v>
      </c>
      <c r="C19" s="32" t="s">
        <v>206</v>
      </c>
      <c r="D19" s="32" t="s">
        <v>202</v>
      </c>
      <c r="E19" s="32" t="s">
        <v>183</v>
      </c>
      <c r="F19" s="109">
        <v>53.13</v>
      </c>
      <c r="G19" s="72">
        <v>1840.1325203251884</v>
      </c>
      <c r="I19" s="32">
        <v>501007</v>
      </c>
      <c r="J19" s="32" t="s">
        <v>167</v>
      </c>
      <c r="K19" s="32" t="s">
        <v>206</v>
      </c>
      <c r="L19" s="32" t="s">
        <v>182</v>
      </c>
      <c r="M19" s="32" t="s">
        <v>183</v>
      </c>
      <c r="N19" s="32">
        <v>300.02</v>
      </c>
      <c r="O19" s="32">
        <v>1700.4862704495281</v>
      </c>
      <c r="Q19" s="32">
        <v>501007</v>
      </c>
      <c r="R19" s="32" t="s">
        <v>208</v>
      </c>
      <c r="S19" s="32" t="s">
        <v>206</v>
      </c>
      <c r="T19" s="32" t="s">
        <v>202</v>
      </c>
      <c r="U19" s="32" t="s">
        <v>183</v>
      </c>
      <c r="V19" s="32">
        <v>43.65</v>
      </c>
      <c r="W19" s="32">
        <v>1776.0490909091022</v>
      </c>
      <c r="Y19" s="32">
        <v>501007</v>
      </c>
      <c r="Z19" s="32" t="s">
        <v>208</v>
      </c>
      <c r="AA19" s="32" t="s">
        <v>206</v>
      </c>
      <c r="AB19" s="32" t="s">
        <v>202</v>
      </c>
      <c r="AC19" s="32" t="s">
        <v>183</v>
      </c>
      <c r="AD19" s="32">
        <v>45.22</v>
      </c>
      <c r="AE19" s="32">
        <v>1778.4515010141849</v>
      </c>
      <c r="AG19" s="32">
        <v>462005</v>
      </c>
      <c r="AH19" s="32" t="s">
        <v>187</v>
      </c>
      <c r="AI19" s="32" t="s">
        <v>205</v>
      </c>
      <c r="AJ19" s="32" t="s">
        <v>188</v>
      </c>
      <c r="AK19" s="32" t="s">
        <v>183</v>
      </c>
      <c r="AL19" s="32">
        <v>96.99</v>
      </c>
      <c r="AM19" s="32">
        <v>2080</v>
      </c>
      <c r="AO19" s="32">
        <v>501007</v>
      </c>
      <c r="AP19" s="32" t="s">
        <v>167</v>
      </c>
      <c r="AQ19" s="32" t="s">
        <v>206</v>
      </c>
      <c r="AR19" s="32" t="s">
        <v>182</v>
      </c>
      <c r="AS19" s="32" t="s">
        <v>183</v>
      </c>
      <c r="AT19" s="32">
        <v>367.68</v>
      </c>
      <c r="AU19" s="32">
        <v>1708.7565697930768</v>
      </c>
      <c r="AW19" s="32">
        <v>504101</v>
      </c>
      <c r="AX19" s="32" t="s">
        <v>166</v>
      </c>
      <c r="AY19" s="32" t="s">
        <v>210</v>
      </c>
      <c r="AZ19" s="32" t="s">
        <v>184</v>
      </c>
      <c r="BA19" s="32" t="s">
        <v>183</v>
      </c>
      <c r="BB19" s="32">
        <v>86.76</v>
      </c>
      <c r="BC19" s="32">
        <v>1724.4882681564245</v>
      </c>
    </row>
    <row r="20" spans="1:55" x14ac:dyDescent="0.35">
      <c r="A20" s="32">
        <v>501016</v>
      </c>
      <c r="B20" s="32" t="s">
        <v>167</v>
      </c>
      <c r="C20" s="32" t="s">
        <v>209</v>
      </c>
      <c r="D20" s="32" t="s">
        <v>182</v>
      </c>
      <c r="E20" s="32" t="s">
        <v>183</v>
      </c>
      <c r="F20" s="109">
        <v>202.77</v>
      </c>
      <c r="G20" s="72">
        <v>1796.5210526315814</v>
      </c>
      <c r="I20" s="32">
        <v>501007</v>
      </c>
      <c r="J20" s="32" t="s">
        <v>207</v>
      </c>
      <c r="K20" s="32" t="s">
        <v>206</v>
      </c>
      <c r="L20" s="32" t="s">
        <v>192</v>
      </c>
      <c r="M20" s="32" t="s">
        <v>183</v>
      </c>
      <c r="N20" s="32">
        <v>38.380000000000003</v>
      </c>
      <c r="O20" s="32">
        <v>2080</v>
      </c>
      <c r="Q20" s="32">
        <v>501016</v>
      </c>
      <c r="R20" s="32" t="s">
        <v>167</v>
      </c>
      <c r="S20" s="32" t="s">
        <v>209</v>
      </c>
      <c r="T20" s="32" t="s">
        <v>182</v>
      </c>
      <c r="U20" s="32" t="s">
        <v>183</v>
      </c>
      <c r="V20" s="32">
        <v>212.4</v>
      </c>
      <c r="W20" s="32">
        <v>1710.2124637681156</v>
      </c>
      <c r="Y20" s="32">
        <v>501016</v>
      </c>
      <c r="Z20" s="32" t="s">
        <v>167</v>
      </c>
      <c r="AA20" s="32" t="s">
        <v>209</v>
      </c>
      <c r="AB20" s="32" t="s">
        <v>182</v>
      </c>
      <c r="AC20" s="32" t="s">
        <v>183</v>
      </c>
      <c r="AD20" s="32">
        <v>217.63</v>
      </c>
      <c r="AE20" s="32">
        <v>1716.3733333333346</v>
      </c>
      <c r="AG20" s="32">
        <v>462005</v>
      </c>
      <c r="AH20" s="32" t="s">
        <v>191</v>
      </c>
      <c r="AI20" s="32" t="s">
        <v>205</v>
      </c>
      <c r="AJ20" s="32" t="s">
        <v>192</v>
      </c>
      <c r="AK20" s="32" t="s">
        <v>183</v>
      </c>
      <c r="AL20" s="32">
        <v>56.63</v>
      </c>
      <c r="AM20" s="32">
        <v>2080</v>
      </c>
      <c r="AO20" s="32">
        <v>501007</v>
      </c>
      <c r="AP20" s="32" t="s">
        <v>216</v>
      </c>
      <c r="AQ20" s="32" t="s">
        <v>206</v>
      </c>
      <c r="AR20" s="32" t="s">
        <v>186</v>
      </c>
      <c r="AS20" s="32" t="s">
        <v>183</v>
      </c>
      <c r="AT20" s="32">
        <v>50.71</v>
      </c>
      <c r="AU20" s="32">
        <v>2080</v>
      </c>
      <c r="AW20" s="32">
        <v>504101</v>
      </c>
      <c r="AX20" s="32" t="s">
        <v>216</v>
      </c>
      <c r="AY20" s="32" t="s">
        <v>210</v>
      </c>
      <c r="AZ20" s="32" t="s">
        <v>186</v>
      </c>
      <c r="BA20" s="32" t="s">
        <v>183</v>
      </c>
      <c r="BB20" s="32">
        <v>46.53</v>
      </c>
      <c r="BC20" s="32">
        <v>2080</v>
      </c>
    </row>
    <row r="21" spans="1:55" x14ac:dyDescent="0.35">
      <c r="A21" s="32">
        <v>501016</v>
      </c>
      <c r="B21" s="32" t="s">
        <v>207</v>
      </c>
      <c r="C21" s="32" t="s">
        <v>209</v>
      </c>
      <c r="D21" s="32" t="s">
        <v>192</v>
      </c>
      <c r="E21" s="32" t="s">
        <v>183</v>
      </c>
      <c r="F21" s="109">
        <v>37.11</v>
      </c>
      <c r="G21" s="72">
        <v>2080</v>
      </c>
      <c r="I21" s="32">
        <v>501007</v>
      </c>
      <c r="J21" s="32" t="s">
        <v>208</v>
      </c>
      <c r="K21" s="32" t="s">
        <v>206</v>
      </c>
      <c r="L21" s="32" t="s">
        <v>202</v>
      </c>
      <c r="M21" s="32" t="s">
        <v>183</v>
      </c>
      <c r="N21" s="32">
        <v>40.29</v>
      </c>
      <c r="O21" s="32">
        <v>1764.7819183344088</v>
      </c>
      <c r="Q21" s="32">
        <v>501016</v>
      </c>
      <c r="R21" s="32" t="s">
        <v>207</v>
      </c>
      <c r="S21" s="32" t="s">
        <v>209</v>
      </c>
      <c r="T21" s="32" t="s">
        <v>192</v>
      </c>
      <c r="U21" s="32" t="s">
        <v>183</v>
      </c>
      <c r="V21" s="32">
        <v>39.04</v>
      </c>
      <c r="W21" s="32">
        <v>2080</v>
      </c>
      <c r="Y21" s="32">
        <v>501016</v>
      </c>
      <c r="Z21" s="32" t="s">
        <v>216</v>
      </c>
      <c r="AA21" s="32" t="s">
        <v>209</v>
      </c>
      <c r="AB21" s="32" t="s">
        <v>186</v>
      </c>
      <c r="AC21" s="32" t="s">
        <v>183</v>
      </c>
      <c r="AD21" s="32">
        <v>43.8</v>
      </c>
      <c r="AE21" s="32">
        <v>2080</v>
      </c>
      <c r="AG21" s="32">
        <v>462005</v>
      </c>
      <c r="AH21" s="32" t="s">
        <v>201</v>
      </c>
      <c r="AI21" s="32" t="s">
        <v>205</v>
      </c>
      <c r="AJ21" s="32" t="s">
        <v>202</v>
      </c>
      <c r="AK21" s="32" t="s">
        <v>183</v>
      </c>
      <c r="AL21" s="32">
        <v>60.07</v>
      </c>
      <c r="AM21" s="32">
        <v>1774.36</v>
      </c>
      <c r="AO21" s="32">
        <v>501007</v>
      </c>
      <c r="AP21" s="32" t="s">
        <v>207</v>
      </c>
      <c r="AQ21" s="32" t="s">
        <v>206</v>
      </c>
      <c r="AR21" s="32" t="s">
        <v>192</v>
      </c>
      <c r="AS21" s="32" t="s">
        <v>183</v>
      </c>
      <c r="AT21" s="32">
        <v>43.58</v>
      </c>
      <c r="AU21" s="32">
        <v>2080</v>
      </c>
      <c r="AW21" s="32">
        <v>504101</v>
      </c>
      <c r="AX21" s="32" t="s">
        <v>212</v>
      </c>
      <c r="AY21" s="32" t="s">
        <v>210</v>
      </c>
      <c r="AZ21" s="32" t="s">
        <v>213</v>
      </c>
      <c r="BA21" s="32" t="s">
        <v>183</v>
      </c>
      <c r="BB21" s="32">
        <v>76.239999999999995</v>
      </c>
      <c r="BC21" s="32">
        <v>2080</v>
      </c>
    </row>
    <row r="22" spans="1:55" x14ac:dyDescent="0.35">
      <c r="A22" s="32">
        <v>501016</v>
      </c>
      <c r="B22" s="32" t="s">
        <v>208</v>
      </c>
      <c r="C22" s="32" t="s">
        <v>209</v>
      </c>
      <c r="D22" s="32" t="s">
        <v>202</v>
      </c>
      <c r="E22" s="32" t="s">
        <v>183</v>
      </c>
      <c r="F22" s="109">
        <v>38.049999999999997</v>
      </c>
      <c r="G22" s="72">
        <v>1840.1325203251884</v>
      </c>
      <c r="I22" s="32">
        <v>501016</v>
      </c>
      <c r="J22" s="32" t="s">
        <v>167</v>
      </c>
      <c r="K22" s="32" t="s">
        <v>209</v>
      </c>
      <c r="L22" s="32" t="s">
        <v>182</v>
      </c>
      <c r="M22" s="32" t="s">
        <v>183</v>
      </c>
      <c r="N22" s="32">
        <v>210.7</v>
      </c>
      <c r="O22" s="32">
        <v>1700.4862704495281</v>
      </c>
      <c r="Q22" s="32">
        <v>501016</v>
      </c>
      <c r="R22" s="32" t="s">
        <v>208</v>
      </c>
      <c r="S22" s="32" t="s">
        <v>209</v>
      </c>
      <c r="T22" s="32" t="s">
        <v>202</v>
      </c>
      <c r="U22" s="32" t="s">
        <v>183</v>
      </c>
      <c r="V22" s="32">
        <v>41.38</v>
      </c>
      <c r="W22" s="32">
        <v>1776.0490909091022</v>
      </c>
      <c r="Y22" s="32">
        <v>501016</v>
      </c>
      <c r="Z22" s="32" t="s">
        <v>207</v>
      </c>
      <c r="AA22" s="32" t="s">
        <v>209</v>
      </c>
      <c r="AB22" s="32" t="s">
        <v>192</v>
      </c>
      <c r="AC22" s="32" t="s">
        <v>183</v>
      </c>
      <c r="AD22" s="32">
        <v>39.659999999999997</v>
      </c>
      <c r="AE22" s="32">
        <v>2080</v>
      </c>
      <c r="AG22" s="32">
        <v>501007</v>
      </c>
      <c r="AH22" s="32" t="s">
        <v>167</v>
      </c>
      <c r="AI22" s="32" t="s">
        <v>206</v>
      </c>
      <c r="AJ22" s="32" t="s">
        <v>182</v>
      </c>
      <c r="AK22" s="32" t="s">
        <v>183</v>
      </c>
      <c r="AL22" s="32">
        <v>345.38</v>
      </c>
      <c r="AM22" s="32">
        <v>1706.9692753623196</v>
      </c>
      <c r="AO22" s="32">
        <v>501007</v>
      </c>
      <c r="AP22" s="32" t="s">
        <v>217</v>
      </c>
      <c r="AQ22" s="32" t="s">
        <v>206</v>
      </c>
      <c r="AR22" s="32" t="s">
        <v>198</v>
      </c>
      <c r="AS22" s="32" t="s">
        <v>183</v>
      </c>
      <c r="AT22" s="32">
        <v>52.72</v>
      </c>
      <c r="AU22" s="32">
        <v>1771.7913721499915</v>
      </c>
      <c r="AW22" s="32">
        <v>504101</v>
      </c>
      <c r="AX22" s="32" t="s">
        <v>217</v>
      </c>
      <c r="AY22" s="32" t="s">
        <v>210</v>
      </c>
      <c r="AZ22" s="32" t="s">
        <v>198</v>
      </c>
      <c r="BA22" s="32" t="s">
        <v>183</v>
      </c>
      <c r="BB22" s="32">
        <v>46.6</v>
      </c>
      <c r="BC22" s="32">
        <v>1769.9298067141403</v>
      </c>
    </row>
    <row r="23" spans="1:55" x14ac:dyDescent="0.35">
      <c r="A23" s="32">
        <v>504101</v>
      </c>
      <c r="B23" s="32" t="s">
        <v>167</v>
      </c>
      <c r="C23" s="32" t="s">
        <v>210</v>
      </c>
      <c r="D23" s="32" t="s">
        <v>182</v>
      </c>
      <c r="E23" s="32" t="s">
        <v>183</v>
      </c>
      <c r="F23" s="109">
        <v>152.32</v>
      </c>
      <c r="G23" s="72">
        <v>1796.5210526315814</v>
      </c>
      <c r="I23" s="32">
        <v>501016</v>
      </c>
      <c r="J23" s="32" t="s">
        <v>207</v>
      </c>
      <c r="K23" s="32" t="s">
        <v>209</v>
      </c>
      <c r="L23" s="32" t="s">
        <v>192</v>
      </c>
      <c r="M23" s="32" t="s">
        <v>183</v>
      </c>
      <c r="N23" s="32">
        <v>36.869999999999997</v>
      </c>
      <c r="O23" s="32">
        <v>2080</v>
      </c>
      <c r="Q23" s="32">
        <v>504101</v>
      </c>
      <c r="R23" s="32" t="s">
        <v>167</v>
      </c>
      <c r="S23" s="32" t="s">
        <v>210</v>
      </c>
      <c r="T23" s="32" t="s">
        <v>182</v>
      </c>
      <c r="U23" s="32" t="s">
        <v>183</v>
      </c>
      <c r="V23" s="32">
        <v>168.45</v>
      </c>
      <c r="W23" s="32">
        <v>1710.2124637681156</v>
      </c>
      <c r="Y23" s="32">
        <v>501016</v>
      </c>
      <c r="Z23" s="32" t="s">
        <v>217</v>
      </c>
      <c r="AA23" s="32" t="s">
        <v>209</v>
      </c>
      <c r="AB23" s="32" t="s">
        <v>198</v>
      </c>
      <c r="AC23" s="32" t="s">
        <v>183</v>
      </c>
      <c r="AD23" s="32">
        <v>42.67</v>
      </c>
      <c r="AE23" s="32">
        <v>1777.404099905767</v>
      </c>
      <c r="AG23" s="32">
        <v>501007</v>
      </c>
      <c r="AH23" s="32" t="s">
        <v>216</v>
      </c>
      <c r="AI23" s="32" t="s">
        <v>206</v>
      </c>
      <c r="AJ23" s="32" t="s">
        <v>186</v>
      </c>
      <c r="AK23" s="32" t="s">
        <v>183</v>
      </c>
      <c r="AL23" s="32">
        <v>47.38</v>
      </c>
      <c r="AM23" s="32">
        <v>2080</v>
      </c>
      <c r="AO23" s="32">
        <v>501007</v>
      </c>
      <c r="AP23" s="32" t="s">
        <v>208</v>
      </c>
      <c r="AQ23" s="32" t="s">
        <v>206</v>
      </c>
      <c r="AR23" s="32" t="s">
        <v>202</v>
      </c>
      <c r="AS23" s="32" t="s">
        <v>183</v>
      </c>
      <c r="AT23" s="32">
        <v>47.56</v>
      </c>
      <c r="AU23" s="32">
        <v>1765.4955737652588</v>
      </c>
      <c r="AW23" s="32">
        <v>505008</v>
      </c>
      <c r="AX23" s="32" t="s">
        <v>166</v>
      </c>
      <c r="AY23" s="32" t="s">
        <v>211</v>
      </c>
      <c r="AZ23" s="32" t="s">
        <v>184</v>
      </c>
      <c r="BA23" s="32" t="s">
        <v>183</v>
      </c>
      <c r="BB23" s="32">
        <v>122.12</v>
      </c>
      <c r="BC23" s="32">
        <v>1724.4882681564245</v>
      </c>
    </row>
    <row r="24" spans="1:55" x14ac:dyDescent="0.35">
      <c r="A24" s="32">
        <v>504101</v>
      </c>
      <c r="B24" s="32" t="s">
        <v>207</v>
      </c>
      <c r="C24" s="32" t="s">
        <v>210</v>
      </c>
      <c r="D24" s="32" t="s">
        <v>192</v>
      </c>
      <c r="E24" s="32" t="s">
        <v>183</v>
      </c>
      <c r="F24" s="109">
        <v>36.96</v>
      </c>
      <c r="G24" s="72">
        <v>2080</v>
      </c>
      <c r="I24" s="32">
        <v>501016</v>
      </c>
      <c r="J24" s="32" t="s">
        <v>208</v>
      </c>
      <c r="K24" s="32" t="s">
        <v>209</v>
      </c>
      <c r="L24" s="32" t="s">
        <v>202</v>
      </c>
      <c r="M24" s="32" t="s">
        <v>183</v>
      </c>
      <c r="N24" s="32">
        <v>37.86</v>
      </c>
      <c r="O24" s="32">
        <v>1764.7819183344088</v>
      </c>
      <c r="Q24" s="32">
        <v>504101</v>
      </c>
      <c r="R24" s="32" t="s">
        <v>207</v>
      </c>
      <c r="S24" s="32" t="s">
        <v>210</v>
      </c>
      <c r="T24" s="32" t="s">
        <v>192</v>
      </c>
      <c r="U24" s="32" t="s">
        <v>183</v>
      </c>
      <c r="V24" s="32">
        <v>40.42</v>
      </c>
      <c r="W24" s="32">
        <v>2080</v>
      </c>
      <c r="Y24" s="32">
        <v>501016</v>
      </c>
      <c r="Z24" s="32" t="s">
        <v>208</v>
      </c>
      <c r="AA24" s="32" t="s">
        <v>209</v>
      </c>
      <c r="AB24" s="32" t="s">
        <v>202</v>
      </c>
      <c r="AC24" s="32" t="s">
        <v>183</v>
      </c>
      <c r="AD24" s="32">
        <v>42.67</v>
      </c>
      <c r="AE24" s="32">
        <v>1778.4515010141849</v>
      </c>
      <c r="AG24" s="32">
        <v>501007</v>
      </c>
      <c r="AH24" s="32" t="s">
        <v>212</v>
      </c>
      <c r="AI24" s="32" t="s">
        <v>206</v>
      </c>
      <c r="AJ24" s="32" t="s">
        <v>213</v>
      </c>
      <c r="AK24" s="32" t="s">
        <v>183</v>
      </c>
      <c r="AL24" s="32">
        <v>112.82</v>
      </c>
      <c r="AM24" s="32">
        <v>2080</v>
      </c>
      <c r="AO24" s="32">
        <v>501016</v>
      </c>
      <c r="AP24" s="32" t="s">
        <v>167</v>
      </c>
      <c r="AQ24" s="32" t="s">
        <v>209</v>
      </c>
      <c r="AR24" s="32" t="s">
        <v>182</v>
      </c>
      <c r="AS24" s="32" t="s">
        <v>183</v>
      </c>
      <c r="AT24" s="32">
        <v>151.53</v>
      </c>
      <c r="AU24" s="32">
        <v>1708.7565697930768</v>
      </c>
      <c r="AW24" s="32">
        <v>505008</v>
      </c>
      <c r="AX24" s="32" t="s">
        <v>212</v>
      </c>
      <c r="AY24" s="32" t="s">
        <v>211</v>
      </c>
      <c r="AZ24" s="32" t="s">
        <v>213</v>
      </c>
      <c r="BA24" s="32" t="s">
        <v>183</v>
      </c>
      <c r="BB24" s="32">
        <v>105.38</v>
      </c>
      <c r="BC24" s="32">
        <v>2080</v>
      </c>
    </row>
    <row r="25" spans="1:55" x14ac:dyDescent="0.35">
      <c r="A25" s="32">
        <v>504101</v>
      </c>
      <c r="B25" s="32" t="s">
        <v>208</v>
      </c>
      <c r="C25" s="32" t="s">
        <v>210</v>
      </c>
      <c r="D25" s="32" t="s">
        <v>202</v>
      </c>
      <c r="E25" s="32" t="s">
        <v>183</v>
      </c>
      <c r="F25" s="109">
        <v>38.97</v>
      </c>
      <c r="G25" s="72">
        <v>1840.1325203251884</v>
      </c>
      <c r="I25" s="32">
        <v>504101</v>
      </c>
      <c r="J25" s="32" t="s">
        <v>167</v>
      </c>
      <c r="K25" s="32" t="s">
        <v>210</v>
      </c>
      <c r="L25" s="32" t="s">
        <v>182</v>
      </c>
      <c r="M25" s="32" t="s">
        <v>183</v>
      </c>
      <c r="N25" s="32">
        <v>158.53</v>
      </c>
      <c r="O25" s="32">
        <v>1700.4862704495281</v>
      </c>
      <c r="Q25" s="32">
        <v>504101</v>
      </c>
      <c r="R25" s="32" t="s">
        <v>208</v>
      </c>
      <c r="S25" s="32" t="s">
        <v>210</v>
      </c>
      <c r="T25" s="32" t="s">
        <v>202</v>
      </c>
      <c r="U25" s="32" t="s">
        <v>183</v>
      </c>
      <c r="V25" s="32">
        <v>42.85</v>
      </c>
      <c r="W25" s="32">
        <v>1776.0490909091022</v>
      </c>
      <c r="Y25" s="32">
        <v>504101</v>
      </c>
      <c r="Z25" s="32" t="s">
        <v>167</v>
      </c>
      <c r="AA25" s="32" t="s">
        <v>210</v>
      </c>
      <c r="AB25" s="32" t="s">
        <v>182</v>
      </c>
      <c r="AC25" s="32" t="s">
        <v>183</v>
      </c>
      <c r="AD25" s="32">
        <v>172.82</v>
      </c>
      <c r="AE25" s="32">
        <v>1716.3733333333346</v>
      </c>
      <c r="AG25" s="32">
        <v>501007</v>
      </c>
      <c r="AH25" s="32" t="s">
        <v>207</v>
      </c>
      <c r="AI25" s="32" t="s">
        <v>206</v>
      </c>
      <c r="AJ25" s="32" t="s">
        <v>192</v>
      </c>
      <c r="AK25" s="32" t="s">
        <v>183</v>
      </c>
      <c r="AL25" s="32">
        <v>42.31</v>
      </c>
      <c r="AM25" s="32">
        <v>2080</v>
      </c>
      <c r="AO25" s="32">
        <v>501016</v>
      </c>
      <c r="AP25" s="32" t="s">
        <v>216</v>
      </c>
      <c r="AQ25" s="32" t="s">
        <v>209</v>
      </c>
      <c r="AR25" s="32" t="s">
        <v>186</v>
      </c>
      <c r="AS25" s="32" t="s">
        <v>183</v>
      </c>
      <c r="AT25" s="32">
        <v>46.51</v>
      </c>
      <c r="AU25" s="32">
        <v>2080</v>
      </c>
      <c r="AW25" s="32">
        <v>506002</v>
      </c>
      <c r="AX25" s="32" t="s">
        <v>167</v>
      </c>
      <c r="AY25" s="32" t="s">
        <v>215</v>
      </c>
      <c r="AZ25" s="32" t="s">
        <v>182</v>
      </c>
      <c r="BA25" s="32" t="s">
        <v>183</v>
      </c>
      <c r="BB25" s="32">
        <v>175.22</v>
      </c>
      <c r="BC25" s="32">
        <v>1708.1764705882354</v>
      </c>
    </row>
    <row r="26" spans="1:55" x14ac:dyDescent="0.35">
      <c r="A26" s="32">
        <v>505008</v>
      </c>
      <c r="B26" s="32" t="s">
        <v>167</v>
      </c>
      <c r="C26" s="32" t="s">
        <v>211</v>
      </c>
      <c r="D26" s="32" t="s">
        <v>182</v>
      </c>
      <c r="E26" s="32" t="s">
        <v>183</v>
      </c>
      <c r="F26" s="109">
        <v>153.31</v>
      </c>
      <c r="G26" s="72">
        <v>1796.5210526315814</v>
      </c>
      <c r="I26" s="32">
        <v>504101</v>
      </c>
      <c r="J26" s="32" t="s">
        <v>207</v>
      </c>
      <c r="K26" s="32" t="s">
        <v>210</v>
      </c>
      <c r="L26" s="32" t="s">
        <v>192</v>
      </c>
      <c r="M26" s="32" t="s">
        <v>183</v>
      </c>
      <c r="N26" s="32">
        <v>37.82</v>
      </c>
      <c r="O26" s="32">
        <v>2080</v>
      </c>
      <c r="Q26" s="32">
        <v>505008</v>
      </c>
      <c r="R26" s="32" t="s">
        <v>166</v>
      </c>
      <c r="S26" s="32" t="s">
        <v>211</v>
      </c>
      <c r="T26" s="32" t="s">
        <v>184</v>
      </c>
      <c r="U26" s="32" t="s">
        <v>183</v>
      </c>
      <c r="V26" s="32">
        <v>114.04</v>
      </c>
      <c r="W26" s="32">
        <v>1724.469607843123</v>
      </c>
      <c r="Y26" s="32">
        <v>504101</v>
      </c>
      <c r="Z26" s="32" t="s">
        <v>216</v>
      </c>
      <c r="AA26" s="32" t="s">
        <v>210</v>
      </c>
      <c r="AB26" s="32" t="s">
        <v>186</v>
      </c>
      <c r="AC26" s="32" t="s">
        <v>183</v>
      </c>
      <c r="AD26" s="32">
        <v>45.48</v>
      </c>
      <c r="AE26" s="32">
        <v>2080</v>
      </c>
      <c r="AG26" s="32">
        <v>501007</v>
      </c>
      <c r="AH26" s="32" t="s">
        <v>238</v>
      </c>
      <c r="AI26" s="32" t="s">
        <v>206</v>
      </c>
      <c r="AJ26" s="32" t="s">
        <v>239</v>
      </c>
      <c r="AK26" s="32" t="s">
        <v>183</v>
      </c>
      <c r="AL26" s="32">
        <v>18.559999999999999</v>
      </c>
      <c r="AM26" s="32">
        <v>2080</v>
      </c>
      <c r="AO26" s="32">
        <v>501016</v>
      </c>
      <c r="AP26" s="32" t="s">
        <v>207</v>
      </c>
      <c r="AQ26" s="32" t="s">
        <v>209</v>
      </c>
      <c r="AR26" s="32" t="s">
        <v>192</v>
      </c>
      <c r="AS26" s="32" t="s">
        <v>183</v>
      </c>
      <c r="AT26" s="32">
        <v>42.07</v>
      </c>
      <c r="AU26" s="32">
        <v>2080</v>
      </c>
      <c r="AW26" s="32">
        <v>506002</v>
      </c>
      <c r="AX26" s="32" t="s">
        <v>166</v>
      </c>
      <c r="AY26" s="32" t="s">
        <v>215</v>
      </c>
      <c r="AZ26" s="32" t="s">
        <v>184</v>
      </c>
      <c r="BA26" s="32" t="s">
        <v>183</v>
      </c>
      <c r="BB26" s="32">
        <v>127.96</v>
      </c>
      <c r="BC26" s="32">
        <v>1724.4882681564245</v>
      </c>
    </row>
    <row r="27" spans="1:55" x14ac:dyDescent="0.35">
      <c r="A27" s="32">
        <v>505008</v>
      </c>
      <c r="B27" s="32" t="s">
        <v>166</v>
      </c>
      <c r="C27" s="32" t="s">
        <v>211</v>
      </c>
      <c r="D27" s="32" t="s">
        <v>184</v>
      </c>
      <c r="E27" s="32" t="s">
        <v>183</v>
      </c>
      <c r="F27" s="109">
        <v>99.5</v>
      </c>
      <c r="G27" s="72">
        <v>1808.6073086844729</v>
      </c>
      <c r="I27" s="32">
        <v>504101</v>
      </c>
      <c r="J27" s="32" t="s">
        <v>208</v>
      </c>
      <c r="K27" s="32" t="s">
        <v>210</v>
      </c>
      <c r="L27" s="32" t="s">
        <v>202</v>
      </c>
      <c r="M27" s="32" t="s">
        <v>183</v>
      </c>
      <c r="N27" s="32">
        <v>39.700000000000003</v>
      </c>
      <c r="O27" s="32">
        <v>1764.7819183344088</v>
      </c>
      <c r="Q27" s="32">
        <v>505008</v>
      </c>
      <c r="R27" s="32" t="s">
        <v>212</v>
      </c>
      <c r="S27" s="32" t="s">
        <v>211</v>
      </c>
      <c r="T27" s="32" t="s">
        <v>213</v>
      </c>
      <c r="U27" s="32" t="s">
        <v>183</v>
      </c>
      <c r="V27" s="32">
        <v>103.11</v>
      </c>
      <c r="W27" s="32">
        <v>2080</v>
      </c>
      <c r="Y27" s="32">
        <v>504101</v>
      </c>
      <c r="Z27" s="32" t="s">
        <v>207</v>
      </c>
      <c r="AA27" s="32" t="s">
        <v>210</v>
      </c>
      <c r="AB27" s="32" t="s">
        <v>192</v>
      </c>
      <c r="AC27" s="32" t="s">
        <v>183</v>
      </c>
      <c r="AD27" s="32">
        <v>41.17</v>
      </c>
      <c r="AE27" s="32">
        <v>2080</v>
      </c>
      <c r="AG27" s="32">
        <v>501007</v>
      </c>
      <c r="AH27" s="32" t="s">
        <v>217</v>
      </c>
      <c r="AI27" s="32" t="s">
        <v>206</v>
      </c>
      <c r="AJ27" s="32" t="s">
        <v>198</v>
      </c>
      <c r="AK27" s="32" t="s">
        <v>183</v>
      </c>
      <c r="AL27" s="32">
        <v>48.81</v>
      </c>
      <c r="AM27" s="32">
        <v>1767.3594100856478</v>
      </c>
      <c r="AO27" s="32">
        <v>501016</v>
      </c>
      <c r="AP27" s="32" t="s">
        <v>217</v>
      </c>
      <c r="AQ27" s="32" t="s">
        <v>209</v>
      </c>
      <c r="AR27" s="32" t="s">
        <v>198</v>
      </c>
      <c r="AS27" s="32" t="s">
        <v>183</v>
      </c>
      <c r="AT27" s="32">
        <v>46.79</v>
      </c>
      <c r="AU27" s="32">
        <v>1771.7913721499915</v>
      </c>
      <c r="AW27" s="32">
        <v>506002</v>
      </c>
      <c r="AX27" s="32" t="s">
        <v>212</v>
      </c>
      <c r="AY27" s="32" t="s">
        <v>215</v>
      </c>
      <c r="AZ27" s="32" t="s">
        <v>213</v>
      </c>
      <c r="BA27" s="32" t="s">
        <v>183</v>
      </c>
      <c r="BB27" s="32">
        <v>112.44</v>
      </c>
      <c r="BC27" s="32">
        <v>2080</v>
      </c>
    </row>
    <row r="28" spans="1:55" x14ac:dyDescent="0.35">
      <c r="A28" s="32">
        <v>505008</v>
      </c>
      <c r="B28" s="32" t="s">
        <v>212</v>
      </c>
      <c r="C28" s="32" t="s">
        <v>211</v>
      </c>
      <c r="D28" s="32" t="s">
        <v>213</v>
      </c>
      <c r="E28" s="32" t="s">
        <v>183</v>
      </c>
      <c r="F28" s="109">
        <v>90.3</v>
      </c>
      <c r="G28" s="72">
        <v>2080</v>
      </c>
      <c r="I28" s="32">
        <v>505008</v>
      </c>
      <c r="J28" s="32" t="s">
        <v>166</v>
      </c>
      <c r="K28" s="32" t="s">
        <v>211</v>
      </c>
      <c r="L28" s="32" t="s">
        <v>184</v>
      </c>
      <c r="M28" s="32" t="s">
        <v>183</v>
      </c>
      <c r="N28" s="32">
        <v>114</v>
      </c>
      <c r="O28" s="32">
        <v>1716.0991294168352</v>
      </c>
      <c r="Q28" s="32">
        <v>505008</v>
      </c>
      <c r="R28" s="32" t="s">
        <v>214</v>
      </c>
      <c r="S28" s="32" t="s">
        <v>211</v>
      </c>
      <c r="T28" s="32" t="s">
        <v>194</v>
      </c>
      <c r="U28" s="32" t="s">
        <v>183</v>
      </c>
      <c r="V28" s="32">
        <v>64.83</v>
      </c>
      <c r="W28" s="32">
        <v>2080</v>
      </c>
      <c r="Y28" s="32">
        <v>504101</v>
      </c>
      <c r="Z28" s="32" t="s">
        <v>217</v>
      </c>
      <c r="AA28" s="32" t="s">
        <v>210</v>
      </c>
      <c r="AB28" s="32" t="s">
        <v>198</v>
      </c>
      <c r="AC28" s="32" t="s">
        <v>183</v>
      </c>
      <c r="AD28" s="32">
        <v>44.3</v>
      </c>
      <c r="AE28" s="32">
        <v>1777.404099905767</v>
      </c>
      <c r="AG28" s="32">
        <v>501007</v>
      </c>
      <c r="AH28" s="32" t="s">
        <v>208</v>
      </c>
      <c r="AI28" s="32" t="s">
        <v>206</v>
      </c>
      <c r="AJ28" s="32" t="s">
        <v>202</v>
      </c>
      <c r="AK28" s="32" t="s">
        <v>183</v>
      </c>
      <c r="AL28" s="32">
        <v>46.38</v>
      </c>
      <c r="AM28" s="32">
        <v>1766.6519911504531</v>
      </c>
      <c r="AO28" s="32">
        <v>501016</v>
      </c>
      <c r="AP28" s="32" t="s">
        <v>208</v>
      </c>
      <c r="AQ28" s="32" t="s">
        <v>209</v>
      </c>
      <c r="AR28" s="32" t="s">
        <v>202</v>
      </c>
      <c r="AS28" s="32" t="s">
        <v>183</v>
      </c>
      <c r="AT28" s="32">
        <v>44.87</v>
      </c>
      <c r="AU28" s="32">
        <v>1765.4955737652588</v>
      </c>
      <c r="AW28" s="32">
        <v>506004</v>
      </c>
      <c r="AX28" s="32" t="s">
        <v>166</v>
      </c>
      <c r="AY28" s="32" t="s">
        <v>218</v>
      </c>
      <c r="AZ28" s="32" t="s">
        <v>184</v>
      </c>
      <c r="BA28" s="32" t="s">
        <v>183</v>
      </c>
      <c r="BB28" s="32">
        <v>162.04</v>
      </c>
      <c r="BC28" s="32">
        <v>1724.4882681564245</v>
      </c>
    </row>
    <row r="29" spans="1:55" x14ac:dyDescent="0.35">
      <c r="A29" s="32">
        <v>505008</v>
      </c>
      <c r="B29" s="32" t="s">
        <v>214</v>
      </c>
      <c r="C29" s="32" t="s">
        <v>211</v>
      </c>
      <c r="D29" s="32" t="s">
        <v>194</v>
      </c>
      <c r="E29" s="32" t="s">
        <v>183</v>
      </c>
      <c r="F29" s="109">
        <v>63.58</v>
      </c>
      <c r="G29" s="72">
        <v>2080</v>
      </c>
      <c r="I29" s="32">
        <v>505008</v>
      </c>
      <c r="J29" s="32" t="s">
        <v>212</v>
      </c>
      <c r="K29" s="32" t="s">
        <v>211</v>
      </c>
      <c r="L29" s="32" t="s">
        <v>213</v>
      </c>
      <c r="M29" s="32" t="s">
        <v>183</v>
      </c>
      <c r="N29" s="32">
        <v>103.74</v>
      </c>
      <c r="O29" s="32">
        <v>2080</v>
      </c>
      <c r="Q29" s="32">
        <v>505008</v>
      </c>
      <c r="R29" s="32" t="s">
        <v>170</v>
      </c>
      <c r="S29" s="32" t="s">
        <v>211</v>
      </c>
      <c r="T29" s="32" t="s">
        <v>204</v>
      </c>
      <c r="U29" s="32" t="s">
        <v>183</v>
      </c>
      <c r="V29" s="32">
        <v>68.73</v>
      </c>
      <c r="W29" s="32">
        <v>1747.3826753246635</v>
      </c>
      <c r="Y29" s="32">
        <v>504101</v>
      </c>
      <c r="Z29" s="32" t="s">
        <v>208</v>
      </c>
      <c r="AA29" s="32" t="s">
        <v>210</v>
      </c>
      <c r="AB29" s="32" t="s">
        <v>202</v>
      </c>
      <c r="AC29" s="32" t="s">
        <v>183</v>
      </c>
      <c r="AD29" s="32">
        <v>44.3</v>
      </c>
      <c r="AE29" s="32">
        <v>1778.4515010141849</v>
      </c>
      <c r="AG29" s="32">
        <v>501016</v>
      </c>
      <c r="AH29" s="32" t="s">
        <v>167</v>
      </c>
      <c r="AI29" s="32" t="s">
        <v>209</v>
      </c>
      <c r="AJ29" s="32" t="s">
        <v>182</v>
      </c>
      <c r="AK29" s="32" t="s">
        <v>183</v>
      </c>
      <c r="AL29" s="32">
        <v>147.65</v>
      </c>
      <c r="AM29" s="32">
        <v>1706.9692753623196</v>
      </c>
      <c r="AO29" s="32">
        <v>504101</v>
      </c>
      <c r="AP29" s="32" t="s">
        <v>167</v>
      </c>
      <c r="AQ29" s="32" t="s">
        <v>210</v>
      </c>
      <c r="AR29" s="32" t="s">
        <v>182</v>
      </c>
      <c r="AS29" s="32" t="s">
        <v>183</v>
      </c>
      <c r="AT29" s="32">
        <v>171.85</v>
      </c>
      <c r="AU29" s="32">
        <v>1708.7565697930768</v>
      </c>
      <c r="AW29" s="32">
        <v>506004</v>
      </c>
      <c r="AX29" s="32" t="s">
        <v>212</v>
      </c>
      <c r="AY29" s="32" t="s">
        <v>218</v>
      </c>
      <c r="AZ29" s="32" t="s">
        <v>213</v>
      </c>
      <c r="BA29" s="32" t="s">
        <v>183</v>
      </c>
      <c r="BB29" s="32">
        <v>144.03</v>
      </c>
      <c r="BC29" s="32">
        <v>2080</v>
      </c>
    </row>
    <row r="30" spans="1:55" x14ac:dyDescent="0.35">
      <c r="A30" s="32">
        <v>505008</v>
      </c>
      <c r="B30" s="32" t="s">
        <v>170</v>
      </c>
      <c r="C30" s="32" t="s">
        <v>211</v>
      </c>
      <c r="D30" s="32" t="s">
        <v>204</v>
      </c>
      <c r="E30" s="32" t="s">
        <v>183</v>
      </c>
      <c r="F30" s="109">
        <v>66.33</v>
      </c>
      <c r="G30" s="72">
        <v>1821.0333333333385</v>
      </c>
      <c r="I30" s="32">
        <v>505008</v>
      </c>
      <c r="J30" s="32" t="s">
        <v>214</v>
      </c>
      <c r="K30" s="32" t="s">
        <v>211</v>
      </c>
      <c r="L30" s="32" t="s">
        <v>194</v>
      </c>
      <c r="M30" s="32" t="s">
        <v>183</v>
      </c>
      <c r="N30" s="32">
        <v>68.430000000000007</v>
      </c>
      <c r="O30" s="32">
        <v>2080</v>
      </c>
      <c r="Q30" s="32">
        <v>506002</v>
      </c>
      <c r="R30" s="32" t="s">
        <v>166</v>
      </c>
      <c r="S30" s="32" t="s">
        <v>215</v>
      </c>
      <c r="T30" s="32" t="s">
        <v>184</v>
      </c>
      <c r="U30" s="32" t="s">
        <v>183</v>
      </c>
      <c r="V30" s="32">
        <v>107.49</v>
      </c>
      <c r="W30" s="32">
        <v>1724.469607843123</v>
      </c>
      <c r="Y30" s="32">
        <v>505008</v>
      </c>
      <c r="Z30" s="32" t="s">
        <v>166</v>
      </c>
      <c r="AA30" s="32" t="s">
        <v>211</v>
      </c>
      <c r="AB30" s="32" t="s">
        <v>184</v>
      </c>
      <c r="AC30" s="32" t="s">
        <v>183</v>
      </c>
      <c r="AD30" s="32">
        <v>112.47</v>
      </c>
      <c r="AE30" s="32">
        <v>1730.61679653684</v>
      </c>
      <c r="AG30" s="32">
        <v>501016</v>
      </c>
      <c r="AH30" s="32" t="s">
        <v>216</v>
      </c>
      <c r="AI30" s="32" t="s">
        <v>209</v>
      </c>
      <c r="AJ30" s="32" t="s">
        <v>186</v>
      </c>
      <c r="AK30" s="32" t="s">
        <v>183</v>
      </c>
      <c r="AL30" s="32">
        <v>45.29</v>
      </c>
      <c r="AM30" s="32">
        <v>2080</v>
      </c>
      <c r="AO30" s="32">
        <v>504101</v>
      </c>
      <c r="AP30" s="32" t="s">
        <v>166</v>
      </c>
      <c r="AQ30" s="32" t="s">
        <v>210</v>
      </c>
      <c r="AR30" s="32" t="s">
        <v>184</v>
      </c>
      <c r="AS30" s="32" t="s">
        <v>183</v>
      </c>
      <c r="AT30" s="32">
        <v>106</v>
      </c>
      <c r="AU30" s="32">
        <v>1723.2891829425666</v>
      </c>
      <c r="AW30" s="32">
        <v>506005</v>
      </c>
      <c r="AX30" s="32" t="s">
        <v>166</v>
      </c>
      <c r="AY30" s="32" t="s">
        <v>219</v>
      </c>
      <c r="AZ30" s="32" t="s">
        <v>184</v>
      </c>
      <c r="BA30" s="32" t="s">
        <v>183</v>
      </c>
      <c r="BB30" s="32">
        <v>173.35</v>
      </c>
      <c r="BC30" s="32">
        <v>1724.4882681564245</v>
      </c>
    </row>
    <row r="31" spans="1:55" x14ac:dyDescent="0.35">
      <c r="A31" s="32">
        <v>506002</v>
      </c>
      <c r="B31" s="32" t="s">
        <v>166</v>
      </c>
      <c r="C31" s="32" t="s">
        <v>215</v>
      </c>
      <c r="D31" s="32" t="s">
        <v>184</v>
      </c>
      <c r="E31" s="32" t="s">
        <v>183</v>
      </c>
      <c r="F31" s="109">
        <v>89.33</v>
      </c>
      <c r="G31" s="72">
        <v>1808.6073086844729</v>
      </c>
      <c r="I31" s="32">
        <v>505008</v>
      </c>
      <c r="J31" s="32" t="s">
        <v>170</v>
      </c>
      <c r="K31" s="32" t="s">
        <v>211</v>
      </c>
      <c r="L31" s="32" t="s">
        <v>204</v>
      </c>
      <c r="M31" s="32" t="s">
        <v>183</v>
      </c>
      <c r="N31" s="32">
        <v>72.37</v>
      </c>
      <c r="O31" s="32">
        <v>1738.0276641323062</v>
      </c>
      <c r="Q31" s="32">
        <v>506002</v>
      </c>
      <c r="R31" s="32" t="s">
        <v>212</v>
      </c>
      <c r="S31" s="32" t="s">
        <v>215</v>
      </c>
      <c r="T31" s="32" t="s">
        <v>213</v>
      </c>
      <c r="U31" s="32" t="s">
        <v>183</v>
      </c>
      <c r="V31" s="32">
        <v>101.4</v>
      </c>
      <c r="W31" s="32">
        <v>2080</v>
      </c>
      <c r="Y31" s="32">
        <v>505008</v>
      </c>
      <c r="Z31" s="32" t="s">
        <v>212</v>
      </c>
      <c r="AA31" s="32" t="s">
        <v>211</v>
      </c>
      <c r="AB31" s="32" t="s">
        <v>213</v>
      </c>
      <c r="AC31" s="32" t="s">
        <v>183</v>
      </c>
      <c r="AD31" s="32">
        <v>100.82</v>
      </c>
      <c r="AE31" s="32">
        <v>2080</v>
      </c>
      <c r="AG31" s="32">
        <v>501016</v>
      </c>
      <c r="AH31" s="32" t="s">
        <v>207</v>
      </c>
      <c r="AI31" s="32" t="s">
        <v>209</v>
      </c>
      <c r="AJ31" s="32" t="s">
        <v>192</v>
      </c>
      <c r="AK31" s="32" t="s">
        <v>183</v>
      </c>
      <c r="AL31" s="32">
        <v>40.85</v>
      </c>
      <c r="AM31" s="32">
        <v>2080</v>
      </c>
      <c r="AO31" s="32">
        <v>504101</v>
      </c>
      <c r="AP31" s="32" t="s">
        <v>216</v>
      </c>
      <c r="AQ31" s="32" t="s">
        <v>210</v>
      </c>
      <c r="AR31" s="32" t="s">
        <v>186</v>
      </c>
      <c r="AS31" s="32" t="s">
        <v>183</v>
      </c>
      <c r="AT31" s="32">
        <v>48.92</v>
      </c>
      <c r="AU31" s="32">
        <v>2080</v>
      </c>
      <c r="AW31" s="32">
        <v>506005</v>
      </c>
      <c r="AX31" s="32" t="s">
        <v>212</v>
      </c>
      <c r="AY31" s="32" t="s">
        <v>219</v>
      </c>
      <c r="AZ31" s="32" t="s">
        <v>213</v>
      </c>
      <c r="BA31" s="32" t="s">
        <v>183</v>
      </c>
      <c r="BB31" s="32">
        <v>154.09</v>
      </c>
      <c r="BC31" s="32">
        <v>2080</v>
      </c>
    </row>
    <row r="32" spans="1:55" x14ac:dyDescent="0.35">
      <c r="A32" s="32">
        <v>506002</v>
      </c>
      <c r="B32" s="32" t="s">
        <v>216</v>
      </c>
      <c r="C32" s="32" t="s">
        <v>215</v>
      </c>
      <c r="D32" s="32" t="s">
        <v>186</v>
      </c>
      <c r="E32" s="32" t="s">
        <v>183</v>
      </c>
      <c r="F32" s="109">
        <v>38.39</v>
      </c>
      <c r="G32" s="72">
        <v>2080</v>
      </c>
      <c r="I32" s="32">
        <v>506002</v>
      </c>
      <c r="J32" s="32" t="s">
        <v>166</v>
      </c>
      <c r="K32" s="32" t="s">
        <v>215</v>
      </c>
      <c r="L32" s="32" t="s">
        <v>184</v>
      </c>
      <c r="M32" s="32" t="s">
        <v>183</v>
      </c>
      <c r="N32" s="32">
        <v>92.95</v>
      </c>
      <c r="O32" s="32">
        <v>1716.0991294168352</v>
      </c>
      <c r="Q32" s="32">
        <v>506004</v>
      </c>
      <c r="R32" s="32" t="s">
        <v>166</v>
      </c>
      <c r="S32" s="32" t="s">
        <v>218</v>
      </c>
      <c r="T32" s="32" t="s">
        <v>184</v>
      </c>
      <c r="U32" s="32" t="s">
        <v>183</v>
      </c>
      <c r="V32" s="32">
        <v>124.66</v>
      </c>
      <c r="W32" s="32">
        <v>1724.469607843123</v>
      </c>
      <c r="Y32" s="32">
        <v>505008</v>
      </c>
      <c r="Z32" s="32" t="s">
        <v>214</v>
      </c>
      <c r="AA32" s="32" t="s">
        <v>211</v>
      </c>
      <c r="AB32" s="32" t="s">
        <v>194</v>
      </c>
      <c r="AC32" s="32" t="s">
        <v>183</v>
      </c>
      <c r="AD32" s="32">
        <v>59.21</v>
      </c>
      <c r="AE32" s="32">
        <v>2080</v>
      </c>
      <c r="AG32" s="32">
        <v>501016</v>
      </c>
      <c r="AH32" s="32" t="s">
        <v>217</v>
      </c>
      <c r="AI32" s="32" t="s">
        <v>209</v>
      </c>
      <c r="AJ32" s="32" t="s">
        <v>198</v>
      </c>
      <c r="AK32" s="32" t="s">
        <v>183</v>
      </c>
      <c r="AL32" s="32">
        <v>45.59</v>
      </c>
      <c r="AM32" s="32">
        <v>1767.3594100856478</v>
      </c>
      <c r="AO32" s="32">
        <v>504101</v>
      </c>
      <c r="AP32" s="32" t="s">
        <v>212</v>
      </c>
      <c r="AQ32" s="32" t="s">
        <v>210</v>
      </c>
      <c r="AR32" s="32" t="s">
        <v>213</v>
      </c>
      <c r="AS32" s="32" t="s">
        <v>183</v>
      </c>
      <c r="AT32" s="32">
        <v>90.26</v>
      </c>
      <c r="AU32" s="32">
        <v>2080</v>
      </c>
      <c r="AW32" s="32">
        <v>506006</v>
      </c>
      <c r="AX32" s="32" t="s">
        <v>166</v>
      </c>
      <c r="AY32" s="32" t="s">
        <v>220</v>
      </c>
      <c r="AZ32" s="32" t="s">
        <v>184</v>
      </c>
      <c r="BA32" s="32" t="s">
        <v>183</v>
      </c>
      <c r="BB32" s="32">
        <v>104.96</v>
      </c>
      <c r="BC32" s="32">
        <v>1724.4882681564245</v>
      </c>
    </row>
    <row r="33" spans="1:55" x14ac:dyDescent="0.35">
      <c r="A33" s="32">
        <v>506002</v>
      </c>
      <c r="B33" s="32" t="s">
        <v>212</v>
      </c>
      <c r="C33" s="32" t="s">
        <v>215</v>
      </c>
      <c r="D33" s="32" t="s">
        <v>213</v>
      </c>
      <c r="E33" s="32" t="s">
        <v>183</v>
      </c>
      <c r="F33" s="109">
        <v>84.72</v>
      </c>
      <c r="G33" s="72">
        <v>2080</v>
      </c>
      <c r="I33" s="32">
        <v>506002</v>
      </c>
      <c r="J33" s="32" t="s">
        <v>212</v>
      </c>
      <c r="K33" s="32" t="s">
        <v>215</v>
      </c>
      <c r="L33" s="32" t="s">
        <v>213</v>
      </c>
      <c r="M33" s="32" t="s">
        <v>183</v>
      </c>
      <c r="N33" s="32">
        <v>88.55</v>
      </c>
      <c r="O33" s="32">
        <v>2080</v>
      </c>
      <c r="Q33" s="32">
        <v>506004</v>
      </c>
      <c r="R33" s="32" t="s">
        <v>212</v>
      </c>
      <c r="S33" s="32" t="s">
        <v>218</v>
      </c>
      <c r="T33" s="32" t="s">
        <v>213</v>
      </c>
      <c r="U33" s="32" t="s">
        <v>183</v>
      </c>
      <c r="V33" s="32">
        <v>117.6</v>
      </c>
      <c r="W33" s="32">
        <v>2080</v>
      </c>
      <c r="Y33" s="32">
        <v>505008</v>
      </c>
      <c r="Z33" s="32" t="s">
        <v>170</v>
      </c>
      <c r="AA33" s="32" t="s">
        <v>211</v>
      </c>
      <c r="AB33" s="32" t="s">
        <v>204</v>
      </c>
      <c r="AC33" s="32" t="s">
        <v>183</v>
      </c>
      <c r="AD33" s="32">
        <v>63.71</v>
      </c>
      <c r="AE33" s="32">
        <v>1754.6748717948753</v>
      </c>
      <c r="AG33" s="32">
        <v>501016</v>
      </c>
      <c r="AH33" s="32" t="s">
        <v>208</v>
      </c>
      <c r="AI33" s="32" t="s">
        <v>209</v>
      </c>
      <c r="AJ33" s="32" t="s">
        <v>202</v>
      </c>
      <c r="AK33" s="32" t="s">
        <v>183</v>
      </c>
      <c r="AL33" s="32">
        <v>43.76</v>
      </c>
      <c r="AM33" s="32">
        <v>1766.6519911504531</v>
      </c>
      <c r="AO33" s="32">
        <v>504101</v>
      </c>
      <c r="AP33" s="32" t="s">
        <v>207</v>
      </c>
      <c r="AQ33" s="32" t="s">
        <v>210</v>
      </c>
      <c r="AR33" s="32" t="s">
        <v>192</v>
      </c>
      <c r="AS33" s="32" t="s">
        <v>183</v>
      </c>
      <c r="AT33" s="32">
        <v>43.68</v>
      </c>
      <c r="AU33" s="32">
        <v>2080</v>
      </c>
      <c r="AW33" s="32">
        <v>506006</v>
      </c>
      <c r="AX33" s="32" t="s">
        <v>212</v>
      </c>
      <c r="AY33" s="32" t="s">
        <v>220</v>
      </c>
      <c r="AZ33" s="32" t="s">
        <v>213</v>
      </c>
      <c r="BA33" s="32" t="s">
        <v>183</v>
      </c>
      <c r="BB33" s="32">
        <v>94.71</v>
      </c>
      <c r="BC33" s="32">
        <v>2080</v>
      </c>
    </row>
    <row r="34" spans="1:55" x14ac:dyDescent="0.35">
      <c r="A34" s="32">
        <v>506002</v>
      </c>
      <c r="B34" s="32" t="s">
        <v>217</v>
      </c>
      <c r="C34" s="32" t="s">
        <v>215</v>
      </c>
      <c r="D34" s="32" t="s">
        <v>198</v>
      </c>
      <c r="E34" s="32" t="s">
        <v>183</v>
      </c>
      <c r="F34" s="109">
        <v>34.96</v>
      </c>
      <c r="G34" s="72">
        <v>1855.4326424870503</v>
      </c>
      <c r="I34" s="32">
        <v>506004</v>
      </c>
      <c r="J34" s="32" t="s">
        <v>166</v>
      </c>
      <c r="K34" s="32" t="s">
        <v>218</v>
      </c>
      <c r="L34" s="32" t="s">
        <v>184</v>
      </c>
      <c r="M34" s="32" t="s">
        <v>183</v>
      </c>
      <c r="N34" s="32">
        <v>118.93</v>
      </c>
      <c r="O34" s="32">
        <v>1716.0991294168352</v>
      </c>
      <c r="Q34" s="32">
        <v>506005</v>
      </c>
      <c r="R34" s="32" t="s">
        <v>166</v>
      </c>
      <c r="S34" s="32" t="s">
        <v>219</v>
      </c>
      <c r="T34" s="32" t="s">
        <v>184</v>
      </c>
      <c r="U34" s="32" t="s">
        <v>183</v>
      </c>
      <c r="V34" s="32">
        <v>136.01</v>
      </c>
      <c r="W34" s="32">
        <v>1724.469607843123</v>
      </c>
      <c r="Y34" s="32">
        <v>506002</v>
      </c>
      <c r="Z34" s="32" t="s">
        <v>166</v>
      </c>
      <c r="AA34" s="32" t="s">
        <v>215</v>
      </c>
      <c r="AB34" s="32" t="s">
        <v>184</v>
      </c>
      <c r="AC34" s="32" t="s">
        <v>183</v>
      </c>
      <c r="AD34" s="32">
        <v>119.77</v>
      </c>
      <c r="AE34" s="32">
        <v>1730.61679653684</v>
      </c>
      <c r="AG34" s="32">
        <v>504101</v>
      </c>
      <c r="AH34" s="32" t="s">
        <v>167</v>
      </c>
      <c r="AI34" s="32" t="s">
        <v>210</v>
      </c>
      <c r="AJ34" s="32" t="s">
        <v>182</v>
      </c>
      <c r="AK34" s="32" t="s">
        <v>183</v>
      </c>
      <c r="AL34" s="32">
        <v>164.04</v>
      </c>
      <c r="AM34" s="32">
        <v>1706.9692753623196</v>
      </c>
      <c r="AO34" s="32">
        <v>504101</v>
      </c>
      <c r="AP34" s="32" t="s">
        <v>214</v>
      </c>
      <c r="AQ34" s="32" t="s">
        <v>210</v>
      </c>
      <c r="AR34" s="32" t="s">
        <v>194</v>
      </c>
      <c r="AS34" s="32" t="s">
        <v>183</v>
      </c>
      <c r="AT34" s="32">
        <v>62.87</v>
      </c>
      <c r="AU34" s="32">
        <v>2080</v>
      </c>
      <c r="AW34" s="32">
        <v>506016</v>
      </c>
      <c r="AX34" s="32" t="s">
        <v>167</v>
      </c>
      <c r="AY34" s="32" t="s">
        <v>221</v>
      </c>
      <c r="AZ34" s="32" t="s">
        <v>182</v>
      </c>
      <c r="BA34" s="32" t="s">
        <v>183</v>
      </c>
      <c r="BB34" s="32">
        <v>232.98</v>
      </c>
      <c r="BC34" s="32">
        <v>1708.1764705882354</v>
      </c>
    </row>
    <row r="35" spans="1:55" x14ac:dyDescent="0.35">
      <c r="A35" s="32">
        <v>506004</v>
      </c>
      <c r="B35" s="32" t="s">
        <v>166</v>
      </c>
      <c r="C35" s="32" t="s">
        <v>218</v>
      </c>
      <c r="D35" s="32" t="s">
        <v>184</v>
      </c>
      <c r="E35" s="32" t="s">
        <v>183</v>
      </c>
      <c r="F35" s="109">
        <v>114.86</v>
      </c>
      <c r="G35" s="72">
        <v>1808.6073086844729</v>
      </c>
      <c r="I35" s="32">
        <v>506004</v>
      </c>
      <c r="J35" s="32" t="s">
        <v>212</v>
      </c>
      <c r="K35" s="32" t="s">
        <v>218</v>
      </c>
      <c r="L35" s="32" t="s">
        <v>213</v>
      </c>
      <c r="M35" s="32" t="s">
        <v>183</v>
      </c>
      <c r="N35" s="32">
        <v>113.3</v>
      </c>
      <c r="O35" s="32">
        <v>2080</v>
      </c>
      <c r="Q35" s="32">
        <v>506005</v>
      </c>
      <c r="R35" s="32" t="s">
        <v>212</v>
      </c>
      <c r="S35" s="32" t="s">
        <v>219</v>
      </c>
      <c r="T35" s="32" t="s">
        <v>213</v>
      </c>
      <c r="U35" s="32" t="s">
        <v>183</v>
      </c>
      <c r="V35" s="32">
        <v>125.39</v>
      </c>
      <c r="W35" s="32">
        <v>2080</v>
      </c>
      <c r="Y35" s="32">
        <v>506002</v>
      </c>
      <c r="Z35" s="32" t="s">
        <v>212</v>
      </c>
      <c r="AA35" s="32" t="s">
        <v>215</v>
      </c>
      <c r="AB35" s="32" t="s">
        <v>213</v>
      </c>
      <c r="AC35" s="32" t="s">
        <v>183</v>
      </c>
      <c r="AD35" s="32">
        <v>111.31</v>
      </c>
      <c r="AE35" s="32">
        <v>2080</v>
      </c>
      <c r="AG35" s="32">
        <v>504101</v>
      </c>
      <c r="AH35" s="32" t="s">
        <v>216</v>
      </c>
      <c r="AI35" s="32" t="s">
        <v>210</v>
      </c>
      <c r="AJ35" s="32" t="s">
        <v>186</v>
      </c>
      <c r="AK35" s="32" t="s">
        <v>183</v>
      </c>
      <c r="AL35" s="32">
        <v>46.35</v>
      </c>
      <c r="AM35" s="32">
        <v>2080</v>
      </c>
      <c r="AO35" s="32">
        <v>504101</v>
      </c>
      <c r="AP35" s="32" t="s">
        <v>217</v>
      </c>
      <c r="AQ35" s="32" t="s">
        <v>210</v>
      </c>
      <c r="AR35" s="32" t="s">
        <v>198</v>
      </c>
      <c r="AS35" s="32" t="s">
        <v>183</v>
      </c>
      <c r="AT35" s="32">
        <v>49.7</v>
      </c>
      <c r="AU35" s="32">
        <v>1771.7913721499915</v>
      </c>
      <c r="AW35" s="32">
        <v>506016</v>
      </c>
      <c r="AX35" s="32" t="s">
        <v>216</v>
      </c>
      <c r="AY35" s="32" t="s">
        <v>221</v>
      </c>
      <c r="AZ35" s="32" t="s">
        <v>186</v>
      </c>
      <c r="BA35" s="32" t="s">
        <v>183</v>
      </c>
      <c r="BB35" s="32">
        <v>45.23</v>
      </c>
      <c r="BC35" s="32">
        <v>2080</v>
      </c>
    </row>
    <row r="36" spans="1:55" x14ac:dyDescent="0.35">
      <c r="A36" s="32">
        <v>506004</v>
      </c>
      <c r="B36" s="32" t="s">
        <v>212</v>
      </c>
      <c r="C36" s="32" t="s">
        <v>218</v>
      </c>
      <c r="D36" s="32" t="s">
        <v>213</v>
      </c>
      <c r="E36" s="32" t="s">
        <v>183</v>
      </c>
      <c r="F36" s="109">
        <v>108.93</v>
      </c>
      <c r="G36" s="72">
        <v>2080</v>
      </c>
      <c r="I36" s="32">
        <v>506005</v>
      </c>
      <c r="J36" s="32" t="s">
        <v>166</v>
      </c>
      <c r="K36" s="32" t="s">
        <v>219</v>
      </c>
      <c r="L36" s="32" t="s">
        <v>184</v>
      </c>
      <c r="M36" s="32" t="s">
        <v>183</v>
      </c>
      <c r="N36" s="32">
        <v>130.97999999999999</v>
      </c>
      <c r="O36" s="32">
        <v>1716.0991294168352</v>
      </c>
      <c r="Q36" s="32">
        <v>506006</v>
      </c>
      <c r="R36" s="32" t="s">
        <v>166</v>
      </c>
      <c r="S36" s="32" t="s">
        <v>220</v>
      </c>
      <c r="T36" s="32" t="s">
        <v>184</v>
      </c>
      <c r="U36" s="32" t="s">
        <v>183</v>
      </c>
      <c r="V36" s="32">
        <v>161.85</v>
      </c>
      <c r="W36" s="32">
        <v>1724.469607843123</v>
      </c>
      <c r="Y36" s="32">
        <v>506004</v>
      </c>
      <c r="Z36" s="32" t="s">
        <v>166</v>
      </c>
      <c r="AA36" s="32" t="s">
        <v>218</v>
      </c>
      <c r="AB36" s="32" t="s">
        <v>184</v>
      </c>
      <c r="AC36" s="32" t="s">
        <v>183</v>
      </c>
      <c r="AD36" s="32">
        <v>131.43</v>
      </c>
      <c r="AE36" s="32">
        <v>1730.61679653684</v>
      </c>
      <c r="AG36" s="32">
        <v>504101</v>
      </c>
      <c r="AH36" s="32" t="s">
        <v>207</v>
      </c>
      <c r="AI36" s="32" t="s">
        <v>210</v>
      </c>
      <c r="AJ36" s="32" t="s">
        <v>192</v>
      </c>
      <c r="AK36" s="32" t="s">
        <v>183</v>
      </c>
      <c r="AL36" s="32">
        <v>42.41</v>
      </c>
      <c r="AM36" s="32">
        <v>2080</v>
      </c>
      <c r="AO36" s="32">
        <v>504101</v>
      </c>
      <c r="AP36" s="32" t="s">
        <v>208</v>
      </c>
      <c r="AQ36" s="32" t="s">
        <v>210</v>
      </c>
      <c r="AR36" s="32" t="s">
        <v>202</v>
      </c>
      <c r="AS36" s="32" t="s">
        <v>183</v>
      </c>
      <c r="AT36" s="32">
        <v>46.59</v>
      </c>
      <c r="AU36" s="32">
        <v>1765.4955737652588</v>
      </c>
      <c r="AW36" s="32">
        <v>506016</v>
      </c>
      <c r="AX36" s="32" t="s">
        <v>217</v>
      </c>
      <c r="AY36" s="32" t="s">
        <v>221</v>
      </c>
      <c r="AZ36" s="32" t="s">
        <v>198</v>
      </c>
      <c r="BA36" s="32" t="s">
        <v>183</v>
      </c>
      <c r="BB36" s="32">
        <v>44.29</v>
      </c>
      <c r="BC36" s="32">
        <v>1769.9298067141403</v>
      </c>
    </row>
    <row r="37" spans="1:55" x14ac:dyDescent="0.35">
      <c r="A37" s="32">
        <v>506005</v>
      </c>
      <c r="B37" s="32" t="s">
        <v>166</v>
      </c>
      <c r="C37" s="32" t="s">
        <v>219</v>
      </c>
      <c r="D37" s="32" t="s">
        <v>184</v>
      </c>
      <c r="E37" s="32" t="s">
        <v>183</v>
      </c>
      <c r="F37" s="109">
        <v>126.63</v>
      </c>
      <c r="G37" s="72">
        <v>1808.6073086844729</v>
      </c>
      <c r="I37" s="32">
        <v>506005</v>
      </c>
      <c r="J37" s="32" t="s">
        <v>212</v>
      </c>
      <c r="K37" s="32" t="s">
        <v>219</v>
      </c>
      <c r="L37" s="32" t="s">
        <v>213</v>
      </c>
      <c r="M37" s="32" t="s">
        <v>183</v>
      </c>
      <c r="N37" s="32">
        <v>121.98</v>
      </c>
      <c r="O37" s="32">
        <v>2080</v>
      </c>
      <c r="Q37" s="32">
        <v>506006</v>
      </c>
      <c r="R37" s="32" t="s">
        <v>216</v>
      </c>
      <c r="S37" s="32" t="s">
        <v>220</v>
      </c>
      <c r="T37" s="32" t="s">
        <v>186</v>
      </c>
      <c r="U37" s="32" t="s">
        <v>183</v>
      </c>
      <c r="V37" s="32">
        <v>46.98</v>
      </c>
      <c r="W37" s="32">
        <v>2080</v>
      </c>
      <c r="Y37" s="32">
        <v>506004</v>
      </c>
      <c r="Z37" s="32" t="s">
        <v>212</v>
      </c>
      <c r="AA37" s="32" t="s">
        <v>218</v>
      </c>
      <c r="AB37" s="32" t="s">
        <v>213</v>
      </c>
      <c r="AC37" s="32" t="s">
        <v>183</v>
      </c>
      <c r="AD37" s="32">
        <v>122.15</v>
      </c>
      <c r="AE37" s="32">
        <v>2080</v>
      </c>
      <c r="AG37" s="32">
        <v>504101</v>
      </c>
      <c r="AH37" s="32" t="s">
        <v>214</v>
      </c>
      <c r="AI37" s="32" t="s">
        <v>210</v>
      </c>
      <c r="AJ37" s="32" t="s">
        <v>194</v>
      </c>
      <c r="AK37" s="32" t="s">
        <v>183</v>
      </c>
      <c r="AL37" s="32">
        <v>56.46</v>
      </c>
      <c r="AM37" s="32">
        <v>2080</v>
      </c>
      <c r="AO37" s="32">
        <v>504101</v>
      </c>
      <c r="AP37" s="32" t="s">
        <v>170</v>
      </c>
      <c r="AQ37" s="32" t="s">
        <v>210</v>
      </c>
      <c r="AR37" s="32" t="s">
        <v>204</v>
      </c>
      <c r="AS37" s="32" t="s">
        <v>183</v>
      </c>
      <c r="AT37" s="32">
        <v>74.05</v>
      </c>
      <c r="AU37" s="32">
        <v>1748.8293630764765</v>
      </c>
      <c r="AW37" s="32">
        <v>506018</v>
      </c>
      <c r="AX37" s="32" t="s">
        <v>167</v>
      </c>
      <c r="AY37" s="32" t="s">
        <v>222</v>
      </c>
      <c r="AZ37" s="32" t="s">
        <v>182</v>
      </c>
      <c r="BA37" s="32" t="s">
        <v>183</v>
      </c>
      <c r="BB37" s="32">
        <v>226.74</v>
      </c>
      <c r="BC37" s="32">
        <v>1708.1764705882354</v>
      </c>
    </row>
    <row r="38" spans="1:55" x14ac:dyDescent="0.35">
      <c r="A38" s="32">
        <v>506005</v>
      </c>
      <c r="B38" s="32" t="s">
        <v>212</v>
      </c>
      <c r="C38" s="32" t="s">
        <v>219</v>
      </c>
      <c r="D38" s="32" t="s">
        <v>213</v>
      </c>
      <c r="E38" s="32" t="s">
        <v>183</v>
      </c>
      <c r="F38" s="109">
        <v>117.5</v>
      </c>
      <c r="G38" s="72">
        <v>2080</v>
      </c>
      <c r="I38" s="32">
        <v>506006</v>
      </c>
      <c r="J38" s="32" t="s">
        <v>166</v>
      </c>
      <c r="K38" s="32" t="s">
        <v>220</v>
      </c>
      <c r="L38" s="32" t="s">
        <v>184</v>
      </c>
      <c r="M38" s="32" t="s">
        <v>183</v>
      </c>
      <c r="N38" s="32">
        <v>152.13999999999999</v>
      </c>
      <c r="O38" s="32">
        <v>1716.0991294168352</v>
      </c>
      <c r="Q38" s="32">
        <v>506006</v>
      </c>
      <c r="R38" s="32" t="s">
        <v>212</v>
      </c>
      <c r="S38" s="32" t="s">
        <v>220</v>
      </c>
      <c r="T38" s="32" t="s">
        <v>213</v>
      </c>
      <c r="U38" s="32" t="s">
        <v>183</v>
      </c>
      <c r="V38" s="32">
        <v>147.49</v>
      </c>
      <c r="W38" s="32">
        <v>2080</v>
      </c>
      <c r="Y38" s="32">
        <v>506005</v>
      </c>
      <c r="Z38" s="32" t="s">
        <v>166</v>
      </c>
      <c r="AA38" s="32" t="s">
        <v>219</v>
      </c>
      <c r="AB38" s="32" t="s">
        <v>184</v>
      </c>
      <c r="AC38" s="32" t="s">
        <v>183</v>
      </c>
      <c r="AD38" s="32">
        <v>137.91</v>
      </c>
      <c r="AE38" s="32">
        <v>1730.61679653684</v>
      </c>
      <c r="AG38" s="32">
        <v>504101</v>
      </c>
      <c r="AH38" s="32" t="s">
        <v>217</v>
      </c>
      <c r="AI38" s="32" t="s">
        <v>210</v>
      </c>
      <c r="AJ38" s="32" t="s">
        <v>198</v>
      </c>
      <c r="AK38" s="32" t="s">
        <v>183</v>
      </c>
      <c r="AL38" s="32">
        <v>46.66</v>
      </c>
      <c r="AM38" s="32">
        <v>1767.3594100856478</v>
      </c>
      <c r="AO38" s="32">
        <v>504500</v>
      </c>
      <c r="AP38" s="32" t="s">
        <v>167</v>
      </c>
      <c r="AQ38" s="32" t="s">
        <v>240</v>
      </c>
      <c r="AR38" s="32" t="s">
        <v>182</v>
      </c>
      <c r="AS38" s="32" t="s">
        <v>183</v>
      </c>
      <c r="AT38" s="32">
        <v>231.95</v>
      </c>
      <c r="AU38" s="32">
        <v>1708.7565697930768</v>
      </c>
      <c r="AW38" s="32">
        <v>506018</v>
      </c>
      <c r="AX38" s="32" t="s">
        <v>166</v>
      </c>
      <c r="AY38" s="32" t="s">
        <v>222</v>
      </c>
      <c r="AZ38" s="32" t="s">
        <v>184</v>
      </c>
      <c r="BA38" s="32" t="s">
        <v>183</v>
      </c>
      <c r="BB38" s="32">
        <v>163.91</v>
      </c>
      <c r="BC38" s="32">
        <v>1724.4882681564245</v>
      </c>
    </row>
    <row r="39" spans="1:55" x14ac:dyDescent="0.35">
      <c r="A39" s="32">
        <v>506006</v>
      </c>
      <c r="B39" s="32" t="s">
        <v>167</v>
      </c>
      <c r="C39" s="32" t="s">
        <v>220</v>
      </c>
      <c r="D39" s="32" t="s">
        <v>182</v>
      </c>
      <c r="E39" s="32" t="s">
        <v>183</v>
      </c>
      <c r="F39" s="109">
        <v>162.52000000000001</v>
      </c>
      <c r="G39" s="72">
        <v>1796.5210526315814</v>
      </c>
      <c r="I39" s="32">
        <v>506006</v>
      </c>
      <c r="J39" s="32" t="s">
        <v>216</v>
      </c>
      <c r="K39" s="32" t="s">
        <v>220</v>
      </c>
      <c r="L39" s="32" t="s">
        <v>186</v>
      </c>
      <c r="M39" s="32" t="s">
        <v>183</v>
      </c>
      <c r="N39" s="32">
        <v>44.98</v>
      </c>
      <c r="O39" s="32">
        <v>2080</v>
      </c>
      <c r="Q39" s="32">
        <v>506006</v>
      </c>
      <c r="R39" s="32" t="s">
        <v>214</v>
      </c>
      <c r="S39" s="32" t="s">
        <v>220</v>
      </c>
      <c r="T39" s="32" t="s">
        <v>194</v>
      </c>
      <c r="U39" s="32" t="s">
        <v>183</v>
      </c>
      <c r="V39" s="32">
        <v>65.95</v>
      </c>
      <c r="W39" s="32">
        <v>2080</v>
      </c>
      <c r="Y39" s="32">
        <v>506005</v>
      </c>
      <c r="Z39" s="32" t="s">
        <v>212</v>
      </c>
      <c r="AA39" s="32" t="s">
        <v>219</v>
      </c>
      <c r="AB39" s="32" t="s">
        <v>213</v>
      </c>
      <c r="AC39" s="32" t="s">
        <v>183</v>
      </c>
      <c r="AD39" s="32">
        <v>125.28</v>
      </c>
      <c r="AE39" s="32">
        <v>2080</v>
      </c>
      <c r="AG39" s="32">
        <v>504101</v>
      </c>
      <c r="AH39" s="32" t="s">
        <v>208</v>
      </c>
      <c r="AI39" s="32" t="s">
        <v>210</v>
      </c>
      <c r="AJ39" s="32" t="s">
        <v>202</v>
      </c>
      <c r="AK39" s="32" t="s">
        <v>183</v>
      </c>
      <c r="AL39" s="32">
        <v>45.43</v>
      </c>
      <c r="AM39" s="32">
        <v>1766.6519911504531</v>
      </c>
      <c r="AO39" s="32">
        <v>505008</v>
      </c>
      <c r="AP39" s="32" t="s">
        <v>166</v>
      </c>
      <c r="AQ39" s="32" t="s">
        <v>211</v>
      </c>
      <c r="AR39" s="32" t="s">
        <v>184</v>
      </c>
      <c r="AS39" s="32" t="s">
        <v>183</v>
      </c>
      <c r="AT39" s="32">
        <v>123.76</v>
      </c>
      <c r="AU39" s="32">
        <v>1723.2891829425666</v>
      </c>
      <c r="AW39" s="32">
        <v>506018</v>
      </c>
      <c r="AX39" s="32" t="s">
        <v>216</v>
      </c>
      <c r="AY39" s="32" t="s">
        <v>222</v>
      </c>
      <c r="AZ39" s="32" t="s">
        <v>186</v>
      </c>
      <c r="BA39" s="32" t="s">
        <v>183</v>
      </c>
      <c r="BB39" s="32">
        <v>49.56</v>
      </c>
      <c r="BC39" s="32">
        <v>2080</v>
      </c>
    </row>
    <row r="40" spans="1:55" x14ac:dyDescent="0.35">
      <c r="A40" s="32">
        <v>506006</v>
      </c>
      <c r="B40" s="32" t="s">
        <v>166</v>
      </c>
      <c r="C40" s="32" t="s">
        <v>220</v>
      </c>
      <c r="D40" s="32" t="s">
        <v>184</v>
      </c>
      <c r="E40" s="32" t="s">
        <v>183</v>
      </c>
      <c r="F40" s="109">
        <v>112.02</v>
      </c>
      <c r="G40" s="72">
        <v>1808.6073086844729</v>
      </c>
      <c r="I40" s="32">
        <v>506006</v>
      </c>
      <c r="J40" s="32" t="s">
        <v>212</v>
      </c>
      <c r="K40" s="32" t="s">
        <v>220</v>
      </c>
      <c r="L40" s="32" t="s">
        <v>213</v>
      </c>
      <c r="M40" s="32" t="s">
        <v>183</v>
      </c>
      <c r="N40" s="32">
        <v>140.06</v>
      </c>
      <c r="O40" s="32">
        <v>2080</v>
      </c>
      <c r="Q40" s="32">
        <v>506006</v>
      </c>
      <c r="R40" s="32" t="s">
        <v>217</v>
      </c>
      <c r="S40" s="32" t="s">
        <v>220</v>
      </c>
      <c r="T40" s="32" t="s">
        <v>198</v>
      </c>
      <c r="U40" s="32" t="s">
        <v>183</v>
      </c>
      <c r="V40" s="32">
        <v>45.96</v>
      </c>
      <c r="W40" s="32">
        <v>1774.5278367346823</v>
      </c>
      <c r="Y40" s="32">
        <v>506006</v>
      </c>
      <c r="Z40" s="32" t="s">
        <v>166</v>
      </c>
      <c r="AA40" s="32" t="s">
        <v>220</v>
      </c>
      <c r="AB40" s="32" t="s">
        <v>184</v>
      </c>
      <c r="AC40" s="32" t="s">
        <v>183</v>
      </c>
      <c r="AD40" s="32">
        <v>136.6</v>
      </c>
      <c r="AE40" s="32">
        <v>1730.61679653684</v>
      </c>
      <c r="AG40" s="32">
        <v>504101</v>
      </c>
      <c r="AH40" s="32" t="s">
        <v>170</v>
      </c>
      <c r="AI40" s="32" t="s">
        <v>210</v>
      </c>
      <c r="AJ40" s="32" t="s">
        <v>204</v>
      </c>
      <c r="AK40" s="32" t="s">
        <v>183</v>
      </c>
      <c r="AL40" s="32">
        <v>61.87</v>
      </c>
      <c r="AM40" s="32">
        <v>1747.7103448275998</v>
      </c>
      <c r="AO40" s="32">
        <v>505008</v>
      </c>
      <c r="AP40" s="32" t="s">
        <v>212</v>
      </c>
      <c r="AQ40" s="32" t="s">
        <v>211</v>
      </c>
      <c r="AR40" s="32" t="s">
        <v>213</v>
      </c>
      <c r="AS40" s="32" t="s">
        <v>183</v>
      </c>
      <c r="AT40" s="32">
        <v>103.44</v>
      </c>
      <c r="AU40" s="32">
        <v>2080</v>
      </c>
      <c r="AW40" s="32">
        <v>506018</v>
      </c>
      <c r="AX40" s="32" t="s">
        <v>212</v>
      </c>
      <c r="AY40" s="32" t="s">
        <v>222</v>
      </c>
      <c r="AZ40" s="32" t="s">
        <v>213</v>
      </c>
      <c r="BA40" s="32" t="s">
        <v>183</v>
      </c>
      <c r="BB40" s="32">
        <v>142.38</v>
      </c>
      <c r="BC40" s="32">
        <v>2080</v>
      </c>
    </row>
    <row r="41" spans="1:55" x14ac:dyDescent="0.35">
      <c r="A41" s="32">
        <v>506006</v>
      </c>
      <c r="B41" s="32" t="s">
        <v>216</v>
      </c>
      <c r="C41" s="32" t="s">
        <v>220</v>
      </c>
      <c r="D41" s="32" t="s">
        <v>186</v>
      </c>
      <c r="E41" s="32" t="s">
        <v>183</v>
      </c>
      <c r="F41" s="109">
        <v>43.32</v>
      </c>
      <c r="G41" s="72">
        <v>2080</v>
      </c>
      <c r="I41" s="32">
        <v>506006</v>
      </c>
      <c r="J41" s="32" t="s">
        <v>214</v>
      </c>
      <c r="K41" s="32" t="s">
        <v>220</v>
      </c>
      <c r="L41" s="32" t="s">
        <v>194</v>
      </c>
      <c r="M41" s="32" t="s">
        <v>183</v>
      </c>
      <c r="N41" s="32">
        <v>62.98</v>
      </c>
      <c r="O41" s="32">
        <v>2080</v>
      </c>
      <c r="Q41" s="32">
        <v>506006</v>
      </c>
      <c r="R41" s="32" t="s">
        <v>170</v>
      </c>
      <c r="S41" s="32" t="s">
        <v>220</v>
      </c>
      <c r="T41" s="32" t="s">
        <v>204</v>
      </c>
      <c r="U41" s="32" t="s">
        <v>183</v>
      </c>
      <c r="V41" s="32">
        <v>69.91</v>
      </c>
      <c r="W41" s="32">
        <v>1747.3826753246635</v>
      </c>
      <c r="Y41" s="32">
        <v>506006</v>
      </c>
      <c r="Z41" s="32" t="s">
        <v>216</v>
      </c>
      <c r="AA41" s="32" t="s">
        <v>220</v>
      </c>
      <c r="AB41" s="32" t="s">
        <v>186</v>
      </c>
      <c r="AC41" s="32" t="s">
        <v>183</v>
      </c>
      <c r="AD41" s="32">
        <v>48.48</v>
      </c>
      <c r="AE41" s="32">
        <v>2080</v>
      </c>
      <c r="AG41" s="32">
        <v>504500</v>
      </c>
      <c r="AH41" s="32" t="s">
        <v>167</v>
      </c>
      <c r="AI41" s="32" t="s">
        <v>240</v>
      </c>
      <c r="AJ41" s="32" t="s">
        <v>182</v>
      </c>
      <c r="AK41" s="32" t="s">
        <v>183</v>
      </c>
      <c r="AL41" s="32">
        <v>226.29</v>
      </c>
      <c r="AM41" s="32">
        <v>1706.9692753623196</v>
      </c>
      <c r="AO41" s="32">
        <v>505008</v>
      </c>
      <c r="AP41" s="32" t="s">
        <v>214</v>
      </c>
      <c r="AQ41" s="32" t="s">
        <v>211</v>
      </c>
      <c r="AR41" s="32" t="s">
        <v>194</v>
      </c>
      <c r="AS41" s="32" t="s">
        <v>183</v>
      </c>
      <c r="AT41" s="32">
        <v>61.13</v>
      </c>
      <c r="AU41" s="32">
        <v>2080</v>
      </c>
      <c r="AW41" s="32">
        <v>506018</v>
      </c>
      <c r="AX41" s="32" t="s">
        <v>217</v>
      </c>
      <c r="AY41" s="32" t="s">
        <v>222</v>
      </c>
      <c r="AZ41" s="32" t="s">
        <v>198</v>
      </c>
      <c r="BA41" s="32" t="s">
        <v>183</v>
      </c>
      <c r="BB41" s="32">
        <v>49.63</v>
      </c>
      <c r="BC41" s="32">
        <v>1769.9298067141403</v>
      </c>
    </row>
    <row r="42" spans="1:55" x14ac:dyDescent="0.35">
      <c r="A42" s="32">
        <v>506006</v>
      </c>
      <c r="B42" s="32" t="s">
        <v>212</v>
      </c>
      <c r="C42" s="32" t="s">
        <v>220</v>
      </c>
      <c r="D42" s="32" t="s">
        <v>213</v>
      </c>
      <c r="E42" s="32" t="s">
        <v>183</v>
      </c>
      <c r="F42" s="109">
        <v>104.95</v>
      </c>
      <c r="G42" s="72">
        <v>2080</v>
      </c>
      <c r="I42" s="32">
        <v>506006</v>
      </c>
      <c r="J42" s="32" t="s">
        <v>217</v>
      </c>
      <c r="K42" s="32" t="s">
        <v>220</v>
      </c>
      <c r="L42" s="32" t="s">
        <v>198</v>
      </c>
      <c r="M42" s="32" t="s">
        <v>183</v>
      </c>
      <c r="N42" s="32">
        <v>43.41</v>
      </c>
      <c r="O42" s="32">
        <v>1774.1379500615999</v>
      </c>
      <c r="Q42" s="32">
        <v>506016</v>
      </c>
      <c r="R42" s="32" t="s">
        <v>167</v>
      </c>
      <c r="S42" s="32" t="s">
        <v>221</v>
      </c>
      <c r="T42" s="32" t="s">
        <v>182</v>
      </c>
      <c r="U42" s="32" t="s">
        <v>183</v>
      </c>
      <c r="V42" s="32">
        <v>196.87</v>
      </c>
      <c r="W42" s="32">
        <v>1710.2124637681156</v>
      </c>
      <c r="Y42" s="32">
        <v>506006</v>
      </c>
      <c r="Z42" s="32" t="s">
        <v>212</v>
      </c>
      <c r="AA42" s="32" t="s">
        <v>220</v>
      </c>
      <c r="AB42" s="32" t="s">
        <v>213</v>
      </c>
      <c r="AC42" s="32" t="s">
        <v>183</v>
      </c>
      <c r="AD42" s="32">
        <v>124.09</v>
      </c>
      <c r="AE42" s="32">
        <v>2080</v>
      </c>
      <c r="AG42" s="32">
        <v>505008</v>
      </c>
      <c r="AH42" s="32" t="s">
        <v>166</v>
      </c>
      <c r="AI42" s="32" t="s">
        <v>211</v>
      </c>
      <c r="AJ42" s="32" t="s">
        <v>184</v>
      </c>
      <c r="AK42" s="32" t="s">
        <v>183</v>
      </c>
      <c r="AL42" s="32">
        <v>121.17</v>
      </c>
      <c r="AM42" s="32">
        <v>1721.1275563680847</v>
      </c>
      <c r="AO42" s="32">
        <v>505008</v>
      </c>
      <c r="AP42" s="32" t="s">
        <v>170</v>
      </c>
      <c r="AQ42" s="32" t="s">
        <v>211</v>
      </c>
      <c r="AR42" s="32" t="s">
        <v>204</v>
      </c>
      <c r="AS42" s="32" t="s">
        <v>183</v>
      </c>
      <c r="AT42" s="32">
        <v>70.37</v>
      </c>
      <c r="AU42" s="32">
        <v>1748.8293630764765</v>
      </c>
      <c r="AW42" s="32">
        <v>506033</v>
      </c>
      <c r="AX42" s="32" t="s">
        <v>166</v>
      </c>
      <c r="AY42" s="32" t="s">
        <v>223</v>
      </c>
      <c r="AZ42" s="32" t="s">
        <v>184</v>
      </c>
      <c r="BA42" s="32" t="s">
        <v>183</v>
      </c>
      <c r="BB42" s="32">
        <v>157</v>
      </c>
      <c r="BC42" s="32">
        <v>1724.4882681564245</v>
      </c>
    </row>
    <row r="43" spans="1:55" x14ac:dyDescent="0.35">
      <c r="A43" s="32">
        <v>506006</v>
      </c>
      <c r="B43" s="32" t="s">
        <v>214</v>
      </c>
      <c r="C43" s="32" t="s">
        <v>220</v>
      </c>
      <c r="D43" s="32" t="s">
        <v>194</v>
      </c>
      <c r="E43" s="32" t="s">
        <v>183</v>
      </c>
      <c r="F43" s="109">
        <v>60.67</v>
      </c>
      <c r="G43" s="72">
        <v>2080</v>
      </c>
      <c r="I43" s="32">
        <v>506006</v>
      </c>
      <c r="J43" s="32" t="s">
        <v>170</v>
      </c>
      <c r="K43" s="32" t="s">
        <v>220</v>
      </c>
      <c r="L43" s="32" t="s">
        <v>204</v>
      </c>
      <c r="M43" s="32" t="s">
        <v>183</v>
      </c>
      <c r="N43" s="32">
        <v>66.12</v>
      </c>
      <c r="O43" s="32">
        <v>1738.0276641323062</v>
      </c>
      <c r="Q43" s="32">
        <v>506016</v>
      </c>
      <c r="R43" s="32" t="s">
        <v>166</v>
      </c>
      <c r="S43" s="32" t="s">
        <v>221</v>
      </c>
      <c r="T43" s="32" t="s">
        <v>184</v>
      </c>
      <c r="U43" s="32" t="s">
        <v>183</v>
      </c>
      <c r="V43" s="32">
        <v>116.22</v>
      </c>
      <c r="W43" s="32">
        <v>1724.469607843123</v>
      </c>
      <c r="Y43" s="32">
        <v>506006</v>
      </c>
      <c r="Z43" s="32" t="s">
        <v>217</v>
      </c>
      <c r="AA43" s="32" t="s">
        <v>220</v>
      </c>
      <c r="AB43" s="32" t="s">
        <v>198</v>
      </c>
      <c r="AC43" s="32" t="s">
        <v>183</v>
      </c>
      <c r="AD43" s="32">
        <v>48.31</v>
      </c>
      <c r="AE43" s="32">
        <v>1777.404099905767</v>
      </c>
      <c r="AG43" s="32">
        <v>505008</v>
      </c>
      <c r="AH43" s="32" t="s">
        <v>216</v>
      </c>
      <c r="AI43" s="32" t="s">
        <v>211</v>
      </c>
      <c r="AJ43" s="32" t="s">
        <v>186</v>
      </c>
      <c r="AK43" s="32" t="s">
        <v>183</v>
      </c>
      <c r="AL43" s="32">
        <v>39.14</v>
      </c>
      <c r="AM43" s="32">
        <v>2080</v>
      </c>
      <c r="AO43" s="32">
        <v>506002</v>
      </c>
      <c r="AP43" s="32" t="s">
        <v>167</v>
      </c>
      <c r="AQ43" s="32" t="s">
        <v>215</v>
      </c>
      <c r="AR43" s="32" t="s">
        <v>182</v>
      </c>
      <c r="AS43" s="32" t="s">
        <v>183</v>
      </c>
      <c r="AT43" s="32">
        <v>161.5</v>
      </c>
      <c r="AU43" s="32">
        <v>1708.7565697930768</v>
      </c>
      <c r="AW43" s="32">
        <v>506033</v>
      </c>
      <c r="AX43" s="32" t="s">
        <v>216</v>
      </c>
      <c r="AY43" s="32" t="s">
        <v>223</v>
      </c>
      <c r="AZ43" s="32" t="s">
        <v>186</v>
      </c>
      <c r="BA43" s="32" t="s">
        <v>183</v>
      </c>
      <c r="BB43" s="32">
        <v>41.82</v>
      </c>
      <c r="BC43" s="32">
        <v>2080</v>
      </c>
    </row>
    <row r="44" spans="1:55" x14ac:dyDescent="0.35">
      <c r="A44" s="32">
        <v>506006</v>
      </c>
      <c r="B44" s="32" t="s">
        <v>217</v>
      </c>
      <c r="C44" s="32" t="s">
        <v>220</v>
      </c>
      <c r="D44" s="32" t="s">
        <v>198</v>
      </c>
      <c r="E44" s="32" t="s">
        <v>183</v>
      </c>
      <c r="F44" s="109">
        <v>42.21</v>
      </c>
      <c r="G44" s="72">
        <v>1855.4326424870503</v>
      </c>
      <c r="I44" s="32">
        <v>506016</v>
      </c>
      <c r="J44" s="32" t="s">
        <v>167</v>
      </c>
      <c r="K44" s="32" t="s">
        <v>221</v>
      </c>
      <c r="L44" s="32" t="s">
        <v>182</v>
      </c>
      <c r="M44" s="32" t="s">
        <v>183</v>
      </c>
      <c r="N44" s="32">
        <v>195.29</v>
      </c>
      <c r="O44" s="32">
        <v>1700.4862704495281</v>
      </c>
      <c r="Q44" s="32">
        <v>506016</v>
      </c>
      <c r="R44" s="32" t="s">
        <v>212</v>
      </c>
      <c r="S44" s="32" t="s">
        <v>221</v>
      </c>
      <c r="T44" s="32" t="s">
        <v>213</v>
      </c>
      <c r="U44" s="32" t="s">
        <v>183</v>
      </c>
      <c r="V44" s="32">
        <v>104.66</v>
      </c>
      <c r="W44" s="32">
        <v>2080</v>
      </c>
      <c r="Y44" s="32">
        <v>506016</v>
      </c>
      <c r="Z44" s="32" t="s">
        <v>167</v>
      </c>
      <c r="AA44" s="32" t="s">
        <v>221</v>
      </c>
      <c r="AB44" s="32" t="s">
        <v>182</v>
      </c>
      <c r="AC44" s="32" t="s">
        <v>183</v>
      </c>
      <c r="AD44" s="32">
        <v>205.25</v>
      </c>
      <c r="AE44" s="32">
        <v>1716.3733333333346</v>
      </c>
      <c r="AG44" s="32">
        <v>505008</v>
      </c>
      <c r="AH44" s="32" t="s">
        <v>212</v>
      </c>
      <c r="AI44" s="32" t="s">
        <v>211</v>
      </c>
      <c r="AJ44" s="32" t="s">
        <v>213</v>
      </c>
      <c r="AK44" s="32" t="s">
        <v>183</v>
      </c>
      <c r="AL44" s="32">
        <v>103.68</v>
      </c>
      <c r="AM44" s="32">
        <v>2080</v>
      </c>
      <c r="AO44" s="32">
        <v>506002</v>
      </c>
      <c r="AP44" s="32" t="s">
        <v>166</v>
      </c>
      <c r="AQ44" s="32" t="s">
        <v>215</v>
      </c>
      <c r="AR44" s="32" t="s">
        <v>184</v>
      </c>
      <c r="AS44" s="32" t="s">
        <v>183</v>
      </c>
      <c r="AT44" s="32">
        <v>145.94999999999999</v>
      </c>
      <c r="AU44" s="32">
        <v>1723.2891829425666</v>
      </c>
      <c r="AW44" s="32">
        <v>506033</v>
      </c>
      <c r="AX44" s="32" t="s">
        <v>212</v>
      </c>
      <c r="AY44" s="32" t="s">
        <v>223</v>
      </c>
      <c r="AZ44" s="32" t="s">
        <v>213</v>
      </c>
      <c r="BA44" s="32" t="s">
        <v>183</v>
      </c>
      <c r="BB44" s="32">
        <v>136.37</v>
      </c>
      <c r="BC44" s="32">
        <v>2080</v>
      </c>
    </row>
    <row r="45" spans="1:55" x14ac:dyDescent="0.35">
      <c r="A45" s="32">
        <v>506006</v>
      </c>
      <c r="B45" s="32" t="s">
        <v>170</v>
      </c>
      <c r="C45" s="32" t="s">
        <v>220</v>
      </c>
      <c r="D45" s="32" t="s">
        <v>204</v>
      </c>
      <c r="E45" s="32" t="s">
        <v>183</v>
      </c>
      <c r="F45" s="109">
        <v>63.97</v>
      </c>
      <c r="G45" s="72">
        <v>1821.0333333333385</v>
      </c>
      <c r="I45" s="32">
        <v>506016</v>
      </c>
      <c r="J45" s="32" t="s">
        <v>166</v>
      </c>
      <c r="K45" s="32" t="s">
        <v>221</v>
      </c>
      <c r="L45" s="32" t="s">
        <v>184</v>
      </c>
      <c r="M45" s="32" t="s">
        <v>183</v>
      </c>
      <c r="N45" s="32">
        <v>108.65</v>
      </c>
      <c r="O45" s="32">
        <v>1716.0991294168352</v>
      </c>
      <c r="Q45" s="32">
        <v>506016</v>
      </c>
      <c r="R45" s="32" t="s">
        <v>214</v>
      </c>
      <c r="S45" s="32" t="s">
        <v>221</v>
      </c>
      <c r="T45" s="32" t="s">
        <v>194</v>
      </c>
      <c r="U45" s="32" t="s">
        <v>183</v>
      </c>
      <c r="V45" s="32">
        <v>59.03</v>
      </c>
      <c r="W45" s="32">
        <v>2080</v>
      </c>
      <c r="Y45" s="32">
        <v>506016</v>
      </c>
      <c r="Z45" s="32" t="s">
        <v>166</v>
      </c>
      <c r="AA45" s="32" t="s">
        <v>221</v>
      </c>
      <c r="AB45" s="32" t="s">
        <v>184</v>
      </c>
      <c r="AC45" s="32" t="s">
        <v>183</v>
      </c>
      <c r="AD45" s="32">
        <v>95.07</v>
      </c>
      <c r="AE45" s="32">
        <v>1730.61679653684</v>
      </c>
      <c r="AG45" s="32">
        <v>505008</v>
      </c>
      <c r="AH45" s="32" t="s">
        <v>214</v>
      </c>
      <c r="AI45" s="32" t="s">
        <v>211</v>
      </c>
      <c r="AJ45" s="32" t="s">
        <v>194</v>
      </c>
      <c r="AK45" s="32" t="s">
        <v>183</v>
      </c>
      <c r="AL45" s="32">
        <v>58.18</v>
      </c>
      <c r="AM45" s="32">
        <v>2080</v>
      </c>
      <c r="AO45" s="32">
        <v>506002</v>
      </c>
      <c r="AP45" s="32" t="s">
        <v>212</v>
      </c>
      <c r="AQ45" s="32" t="s">
        <v>215</v>
      </c>
      <c r="AR45" s="32" t="s">
        <v>213</v>
      </c>
      <c r="AS45" s="32" t="s">
        <v>183</v>
      </c>
      <c r="AT45" s="32">
        <v>125.35</v>
      </c>
      <c r="AU45" s="32">
        <v>2080</v>
      </c>
      <c r="AW45" s="32">
        <v>506033</v>
      </c>
      <c r="AX45" s="32" t="s">
        <v>217</v>
      </c>
      <c r="AY45" s="32" t="s">
        <v>223</v>
      </c>
      <c r="AZ45" s="32" t="s">
        <v>198</v>
      </c>
      <c r="BA45" s="32" t="s">
        <v>183</v>
      </c>
      <c r="BB45" s="32">
        <v>41.88</v>
      </c>
      <c r="BC45" s="32">
        <v>1769.9298067141403</v>
      </c>
    </row>
    <row r="46" spans="1:55" x14ac:dyDescent="0.35">
      <c r="A46" s="32">
        <v>506016</v>
      </c>
      <c r="B46" s="32" t="s">
        <v>167</v>
      </c>
      <c r="C46" s="32" t="s">
        <v>221</v>
      </c>
      <c r="D46" s="32" t="s">
        <v>182</v>
      </c>
      <c r="E46" s="32" t="s">
        <v>183</v>
      </c>
      <c r="F46" s="109">
        <v>194.08</v>
      </c>
      <c r="G46" s="72">
        <v>1796.5210526315814</v>
      </c>
      <c r="I46" s="32">
        <v>506016</v>
      </c>
      <c r="J46" s="32" t="s">
        <v>212</v>
      </c>
      <c r="K46" s="32" t="s">
        <v>221</v>
      </c>
      <c r="L46" s="32" t="s">
        <v>213</v>
      </c>
      <c r="M46" s="32" t="s">
        <v>183</v>
      </c>
      <c r="N46" s="32">
        <v>98.86</v>
      </c>
      <c r="O46" s="32">
        <v>2080</v>
      </c>
      <c r="Q46" s="32">
        <v>506016</v>
      </c>
      <c r="R46" s="32" t="s">
        <v>170</v>
      </c>
      <c r="S46" s="32" t="s">
        <v>221</v>
      </c>
      <c r="T46" s="32" t="s">
        <v>204</v>
      </c>
      <c r="U46" s="32" t="s">
        <v>183</v>
      </c>
      <c r="V46" s="32">
        <v>62.57</v>
      </c>
      <c r="W46" s="32">
        <v>1747.3826753246635</v>
      </c>
      <c r="Y46" s="32">
        <v>506016</v>
      </c>
      <c r="Z46" s="32" t="s">
        <v>212</v>
      </c>
      <c r="AA46" s="32" t="s">
        <v>221</v>
      </c>
      <c r="AB46" s="32" t="s">
        <v>213</v>
      </c>
      <c r="AC46" s="32" t="s">
        <v>183</v>
      </c>
      <c r="AD46" s="32">
        <v>86.37</v>
      </c>
      <c r="AE46" s="32">
        <v>2080</v>
      </c>
      <c r="AG46" s="32">
        <v>505008</v>
      </c>
      <c r="AH46" s="32" t="s">
        <v>170</v>
      </c>
      <c r="AI46" s="32" t="s">
        <v>211</v>
      </c>
      <c r="AJ46" s="32" t="s">
        <v>204</v>
      </c>
      <c r="AK46" s="32" t="s">
        <v>183</v>
      </c>
      <c r="AL46" s="32">
        <v>64.48</v>
      </c>
      <c r="AM46" s="32">
        <v>1747.7103448275998</v>
      </c>
      <c r="AO46" s="32">
        <v>506004</v>
      </c>
      <c r="AP46" s="32" t="s">
        <v>166</v>
      </c>
      <c r="AQ46" s="32" t="s">
        <v>218</v>
      </c>
      <c r="AR46" s="32" t="s">
        <v>184</v>
      </c>
      <c r="AS46" s="32" t="s">
        <v>183</v>
      </c>
      <c r="AT46" s="32">
        <v>153.54</v>
      </c>
      <c r="AU46" s="32">
        <v>1723.2891829425666</v>
      </c>
      <c r="AW46" s="32">
        <v>506034</v>
      </c>
      <c r="AX46" s="32" t="s">
        <v>166</v>
      </c>
      <c r="AY46" s="32" t="s">
        <v>224</v>
      </c>
      <c r="AZ46" s="32" t="s">
        <v>184</v>
      </c>
      <c r="BA46" s="32" t="s">
        <v>183</v>
      </c>
      <c r="BB46" s="32">
        <v>158.32</v>
      </c>
      <c r="BC46" s="32">
        <v>1724.4882681564245</v>
      </c>
    </row>
    <row r="47" spans="1:55" x14ac:dyDescent="0.35">
      <c r="A47" s="32">
        <v>506016</v>
      </c>
      <c r="B47" s="32" t="s">
        <v>166</v>
      </c>
      <c r="C47" s="32" t="s">
        <v>221</v>
      </c>
      <c r="D47" s="32" t="s">
        <v>184</v>
      </c>
      <c r="E47" s="32" t="s">
        <v>183</v>
      </c>
      <c r="F47" s="109">
        <v>104.93</v>
      </c>
      <c r="G47" s="72">
        <v>1808.6073086844729</v>
      </c>
      <c r="I47" s="32">
        <v>506016</v>
      </c>
      <c r="J47" s="32" t="s">
        <v>214</v>
      </c>
      <c r="K47" s="32" t="s">
        <v>221</v>
      </c>
      <c r="L47" s="32" t="s">
        <v>194</v>
      </c>
      <c r="M47" s="32" t="s">
        <v>183</v>
      </c>
      <c r="N47" s="32">
        <v>55.81</v>
      </c>
      <c r="O47" s="32">
        <v>2080</v>
      </c>
      <c r="Q47" s="32">
        <v>506018</v>
      </c>
      <c r="R47" s="32" t="s">
        <v>167</v>
      </c>
      <c r="S47" s="32" t="s">
        <v>222</v>
      </c>
      <c r="T47" s="32" t="s">
        <v>182</v>
      </c>
      <c r="U47" s="32" t="s">
        <v>183</v>
      </c>
      <c r="V47" s="32">
        <v>192.83</v>
      </c>
      <c r="W47" s="32">
        <v>1710.2124637681156</v>
      </c>
      <c r="Y47" s="32">
        <v>506016</v>
      </c>
      <c r="Z47" s="32" t="s">
        <v>214</v>
      </c>
      <c r="AA47" s="32" t="s">
        <v>221</v>
      </c>
      <c r="AB47" s="32" t="s">
        <v>194</v>
      </c>
      <c r="AC47" s="32" t="s">
        <v>183</v>
      </c>
      <c r="AD47" s="32">
        <v>61.14</v>
      </c>
      <c r="AE47" s="32">
        <v>2080</v>
      </c>
      <c r="AG47" s="32">
        <v>506002</v>
      </c>
      <c r="AH47" s="32" t="s">
        <v>166</v>
      </c>
      <c r="AI47" s="32" t="s">
        <v>215</v>
      </c>
      <c r="AJ47" s="32" t="s">
        <v>184</v>
      </c>
      <c r="AK47" s="32" t="s">
        <v>183</v>
      </c>
      <c r="AL47" s="32">
        <v>140.94999999999999</v>
      </c>
      <c r="AM47" s="32">
        <v>1721.1275563680847</v>
      </c>
      <c r="AO47" s="32">
        <v>506004</v>
      </c>
      <c r="AP47" s="32" t="s">
        <v>212</v>
      </c>
      <c r="AQ47" s="32" t="s">
        <v>218</v>
      </c>
      <c r="AR47" s="32" t="s">
        <v>213</v>
      </c>
      <c r="AS47" s="32" t="s">
        <v>183</v>
      </c>
      <c r="AT47" s="32">
        <v>133.38999999999999</v>
      </c>
      <c r="AU47" s="32">
        <v>2080</v>
      </c>
      <c r="AW47" s="32">
        <v>506034</v>
      </c>
      <c r="AX47" s="32" t="s">
        <v>212</v>
      </c>
      <c r="AY47" s="32" t="s">
        <v>224</v>
      </c>
      <c r="AZ47" s="32" t="s">
        <v>213</v>
      </c>
      <c r="BA47" s="32" t="s">
        <v>183</v>
      </c>
      <c r="BB47" s="32">
        <v>135.91999999999999</v>
      </c>
      <c r="BC47" s="32">
        <v>2080</v>
      </c>
    </row>
    <row r="48" spans="1:55" x14ac:dyDescent="0.35">
      <c r="A48" s="32">
        <v>506016</v>
      </c>
      <c r="B48" s="32" t="s">
        <v>212</v>
      </c>
      <c r="C48" s="32" t="s">
        <v>221</v>
      </c>
      <c r="D48" s="32" t="s">
        <v>213</v>
      </c>
      <c r="E48" s="32" t="s">
        <v>183</v>
      </c>
      <c r="F48" s="109">
        <v>95.23</v>
      </c>
      <c r="G48" s="72">
        <v>2080</v>
      </c>
      <c r="I48" s="32">
        <v>506016</v>
      </c>
      <c r="J48" s="32" t="s">
        <v>170</v>
      </c>
      <c r="K48" s="32" t="s">
        <v>221</v>
      </c>
      <c r="L48" s="32" t="s">
        <v>204</v>
      </c>
      <c r="M48" s="32" t="s">
        <v>183</v>
      </c>
      <c r="N48" s="32">
        <v>58.59</v>
      </c>
      <c r="O48" s="32">
        <v>1738.0276641323062</v>
      </c>
      <c r="Q48" s="32">
        <v>506018</v>
      </c>
      <c r="R48" s="32" t="s">
        <v>166</v>
      </c>
      <c r="S48" s="32" t="s">
        <v>222</v>
      </c>
      <c r="T48" s="32" t="s">
        <v>184</v>
      </c>
      <c r="U48" s="32" t="s">
        <v>183</v>
      </c>
      <c r="V48" s="32">
        <v>109.6</v>
      </c>
      <c r="W48" s="32">
        <v>1724.469607843123</v>
      </c>
      <c r="Y48" s="32">
        <v>506016</v>
      </c>
      <c r="Z48" s="32" t="s">
        <v>170</v>
      </c>
      <c r="AA48" s="32" t="s">
        <v>221</v>
      </c>
      <c r="AB48" s="32" t="s">
        <v>204</v>
      </c>
      <c r="AC48" s="32" t="s">
        <v>183</v>
      </c>
      <c r="AD48" s="32">
        <v>65.790000000000006</v>
      </c>
      <c r="AE48" s="32">
        <v>1754.6748717948753</v>
      </c>
      <c r="AG48" s="32">
        <v>506002</v>
      </c>
      <c r="AH48" s="32" t="s">
        <v>216</v>
      </c>
      <c r="AI48" s="32" t="s">
        <v>215</v>
      </c>
      <c r="AJ48" s="32" t="s">
        <v>186</v>
      </c>
      <c r="AK48" s="32" t="s">
        <v>183</v>
      </c>
      <c r="AL48" s="32">
        <v>43.02</v>
      </c>
      <c r="AM48" s="32">
        <v>2080</v>
      </c>
      <c r="AO48" s="32">
        <v>506005</v>
      </c>
      <c r="AP48" s="32" t="s">
        <v>166</v>
      </c>
      <c r="AQ48" s="32" t="s">
        <v>219</v>
      </c>
      <c r="AR48" s="32" t="s">
        <v>184</v>
      </c>
      <c r="AS48" s="32" t="s">
        <v>183</v>
      </c>
      <c r="AT48" s="32">
        <v>169.41</v>
      </c>
      <c r="AU48" s="32">
        <v>1723.2891829425666</v>
      </c>
      <c r="AW48" s="32">
        <v>506035</v>
      </c>
      <c r="AX48" s="32" t="s">
        <v>166</v>
      </c>
      <c r="AY48" s="32" t="s">
        <v>225</v>
      </c>
      <c r="AZ48" s="32" t="s">
        <v>184</v>
      </c>
      <c r="BA48" s="32" t="s">
        <v>183</v>
      </c>
      <c r="BB48" s="32">
        <v>150.35</v>
      </c>
      <c r="BC48" s="32">
        <v>1724.4882681564245</v>
      </c>
    </row>
    <row r="49" spans="1:55" x14ac:dyDescent="0.35">
      <c r="A49" s="32">
        <v>506016</v>
      </c>
      <c r="B49" s="32" t="s">
        <v>214</v>
      </c>
      <c r="C49" s="32" t="s">
        <v>221</v>
      </c>
      <c r="D49" s="32" t="s">
        <v>194</v>
      </c>
      <c r="E49" s="32" t="s">
        <v>183</v>
      </c>
      <c r="F49" s="109">
        <v>55.3</v>
      </c>
      <c r="G49" s="72">
        <v>2080</v>
      </c>
      <c r="I49" s="32">
        <v>506018</v>
      </c>
      <c r="J49" s="32" t="s">
        <v>167</v>
      </c>
      <c r="K49" s="32" t="s">
        <v>222</v>
      </c>
      <c r="L49" s="32" t="s">
        <v>182</v>
      </c>
      <c r="M49" s="32" t="s">
        <v>183</v>
      </c>
      <c r="N49" s="32">
        <v>185.71</v>
      </c>
      <c r="O49" s="32">
        <v>1700.4862704495281</v>
      </c>
      <c r="Q49" s="32">
        <v>506018</v>
      </c>
      <c r="R49" s="32" t="s">
        <v>212</v>
      </c>
      <c r="S49" s="32" t="s">
        <v>222</v>
      </c>
      <c r="T49" s="32" t="s">
        <v>213</v>
      </c>
      <c r="U49" s="32" t="s">
        <v>183</v>
      </c>
      <c r="V49" s="32">
        <v>100.89</v>
      </c>
      <c r="W49" s="32">
        <v>2080</v>
      </c>
      <c r="Y49" s="32">
        <v>506018</v>
      </c>
      <c r="Z49" s="32" t="s">
        <v>167</v>
      </c>
      <c r="AA49" s="32" t="s">
        <v>222</v>
      </c>
      <c r="AB49" s="32" t="s">
        <v>182</v>
      </c>
      <c r="AC49" s="32" t="s">
        <v>183</v>
      </c>
      <c r="AD49" s="32">
        <v>201.53</v>
      </c>
      <c r="AE49" s="32">
        <v>1716.3733333333346</v>
      </c>
      <c r="AG49" s="32">
        <v>506002</v>
      </c>
      <c r="AH49" s="32" t="s">
        <v>212</v>
      </c>
      <c r="AI49" s="32" t="s">
        <v>215</v>
      </c>
      <c r="AJ49" s="32" t="s">
        <v>213</v>
      </c>
      <c r="AK49" s="32" t="s">
        <v>183</v>
      </c>
      <c r="AL49" s="32">
        <v>124.33</v>
      </c>
      <c r="AM49" s="32">
        <v>2080</v>
      </c>
      <c r="AO49" s="32">
        <v>506005</v>
      </c>
      <c r="AP49" s="32" t="s">
        <v>212</v>
      </c>
      <c r="AQ49" s="32" t="s">
        <v>219</v>
      </c>
      <c r="AR49" s="32" t="s">
        <v>213</v>
      </c>
      <c r="AS49" s="32" t="s">
        <v>183</v>
      </c>
      <c r="AT49" s="32">
        <v>147.16999999999999</v>
      </c>
      <c r="AU49" s="32">
        <v>2080</v>
      </c>
      <c r="AW49" s="32">
        <v>506035</v>
      </c>
      <c r="AX49" s="32" t="s">
        <v>212</v>
      </c>
      <c r="AY49" s="32" t="s">
        <v>225</v>
      </c>
      <c r="AZ49" s="32" t="s">
        <v>213</v>
      </c>
      <c r="BA49" s="32" t="s">
        <v>183</v>
      </c>
      <c r="BB49" s="32">
        <v>133.63999999999999</v>
      </c>
      <c r="BC49" s="32">
        <v>2080</v>
      </c>
    </row>
    <row r="50" spans="1:55" x14ac:dyDescent="0.35">
      <c r="A50" s="32">
        <v>506016</v>
      </c>
      <c r="B50" s="32" t="s">
        <v>170</v>
      </c>
      <c r="C50" s="32" t="s">
        <v>221</v>
      </c>
      <c r="D50" s="32" t="s">
        <v>204</v>
      </c>
      <c r="E50" s="32" t="s">
        <v>183</v>
      </c>
      <c r="F50" s="109">
        <v>58.31</v>
      </c>
      <c r="G50" s="72">
        <v>1821.0333333333385</v>
      </c>
      <c r="I50" s="32">
        <v>506018</v>
      </c>
      <c r="J50" s="32" t="s">
        <v>166</v>
      </c>
      <c r="K50" s="32" t="s">
        <v>222</v>
      </c>
      <c r="L50" s="32" t="s">
        <v>184</v>
      </c>
      <c r="M50" s="32" t="s">
        <v>183</v>
      </c>
      <c r="N50" s="32">
        <v>109.11</v>
      </c>
      <c r="O50" s="32">
        <v>1716.0991294168352</v>
      </c>
      <c r="Q50" s="32">
        <v>506018</v>
      </c>
      <c r="R50" s="32" t="s">
        <v>207</v>
      </c>
      <c r="S50" s="32" t="s">
        <v>222</v>
      </c>
      <c r="T50" s="32" t="s">
        <v>192</v>
      </c>
      <c r="U50" s="32" t="s">
        <v>183</v>
      </c>
      <c r="V50" s="32">
        <v>40.04</v>
      </c>
      <c r="W50" s="32">
        <v>2080</v>
      </c>
      <c r="Y50" s="32">
        <v>506018</v>
      </c>
      <c r="Z50" s="32" t="s">
        <v>166</v>
      </c>
      <c r="AA50" s="32" t="s">
        <v>222</v>
      </c>
      <c r="AB50" s="32" t="s">
        <v>184</v>
      </c>
      <c r="AC50" s="32" t="s">
        <v>183</v>
      </c>
      <c r="AD50" s="32">
        <v>112.16</v>
      </c>
      <c r="AE50" s="32">
        <v>1730.61679653684</v>
      </c>
      <c r="AG50" s="32">
        <v>506004</v>
      </c>
      <c r="AH50" s="32" t="s">
        <v>166</v>
      </c>
      <c r="AI50" s="32" t="s">
        <v>218</v>
      </c>
      <c r="AJ50" s="32" t="s">
        <v>184</v>
      </c>
      <c r="AK50" s="32" t="s">
        <v>183</v>
      </c>
      <c r="AL50" s="32">
        <v>139.72</v>
      </c>
      <c r="AM50" s="32">
        <v>1721.1275563680847</v>
      </c>
      <c r="AO50" s="32">
        <v>506006</v>
      </c>
      <c r="AP50" s="32" t="s">
        <v>166</v>
      </c>
      <c r="AQ50" s="32" t="s">
        <v>220</v>
      </c>
      <c r="AR50" s="32" t="s">
        <v>184</v>
      </c>
      <c r="AS50" s="32" t="s">
        <v>183</v>
      </c>
      <c r="AT50" s="32">
        <v>93.53</v>
      </c>
      <c r="AU50" s="32">
        <v>1723.2891829425666</v>
      </c>
      <c r="AW50" s="32">
        <v>506036</v>
      </c>
      <c r="AX50" s="32" t="s">
        <v>166</v>
      </c>
      <c r="AY50" s="32" t="s">
        <v>226</v>
      </c>
      <c r="AZ50" s="32" t="s">
        <v>184</v>
      </c>
      <c r="BA50" s="32" t="s">
        <v>183</v>
      </c>
      <c r="BB50" s="32">
        <v>159.58000000000001</v>
      </c>
      <c r="BC50" s="32">
        <v>1724.4882681564245</v>
      </c>
    </row>
    <row r="51" spans="1:55" x14ac:dyDescent="0.35">
      <c r="A51" s="32">
        <v>506018</v>
      </c>
      <c r="B51" s="32" t="s">
        <v>167</v>
      </c>
      <c r="C51" s="32" t="s">
        <v>222</v>
      </c>
      <c r="D51" s="32" t="s">
        <v>182</v>
      </c>
      <c r="E51" s="32" t="s">
        <v>183</v>
      </c>
      <c r="F51" s="109">
        <v>177.94</v>
      </c>
      <c r="G51" s="72">
        <v>1796.5210526315814</v>
      </c>
      <c r="I51" s="32">
        <v>506018</v>
      </c>
      <c r="J51" s="32" t="s">
        <v>212</v>
      </c>
      <c r="K51" s="32" t="s">
        <v>222</v>
      </c>
      <c r="L51" s="32" t="s">
        <v>213</v>
      </c>
      <c r="M51" s="32" t="s">
        <v>183</v>
      </c>
      <c r="N51" s="32">
        <v>99.89</v>
      </c>
      <c r="O51" s="32">
        <v>2080</v>
      </c>
      <c r="Q51" s="32">
        <v>506018</v>
      </c>
      <c r="R51" s="32" t="s">
        <v>214</v>
      </c>
      <c r="S51" s="32" t="s">
        <v>222</v>
      </c>
      <c r="T51" s="32" t="s">
        <v>194</v>
      </c>
      <c r="U51" s="32" t="s">
        <v>183</v>
      </c>
      <c r="V51" s="32">
        <v>53.28</v>
      </c>
      <c r="W51" s="32">
        <v>2080</v>
      </c>
      <c r="Y51" s="32">
        <v>506018</v>
      </c>
      <c r="Z51" s="32" t="s">
        <v>216</v>
      </c>
      <c r="AA51" s="32" t="s">
        <v>222</v>
      </c>
      <c r="AB51" s="32" t="s">
        <v>186</v>
      </c>
      <c r="AC51" s="32" t="s">
        <v>183</v>
      </c>
      <c r="AD51" s="32">
        <v>44.24</v>
      </c>
      <c r="AE51" s="32">
        <v>2080</v>
      </c>
      <c r="AG51" s="32">
        <v>506004</v>
      </c>
      <c r="AH51" s="32" t="s">
        <v>216</v>
      </c>
      <c r="AI51" s="32" t="s">
        <v>218</v>
      </c>
      <c r="AJ51" s="32" t="s">
        <v>186</v>
      </c>
      <c r="AK51" s="32" t="s">
        <v>183</v>
      </c>
      <c r="AL51" s="32">
        <v>42.89</v>
      </c>
      <c r="AM51" s="32">
        <v>2080</v>
      </c>
      <c r="AO51" s="32">
        <v>506006</v>
      </c>
      <c r="AP51" s="32" t="s">
        <v>216</v>
      </c>
      <c r="AQ51" s="32" t="s">
        <v>220</v>
      </c>
      <c r="AR51" s="32" t="s">
        <v>186</v>
      </c>
      <c r="AS51" s="32" t="s">
        <v>183</v>
      </c>
      <c r="AT51" s="32">
        <v>45.48</v>
      </c>
      <c r="AU51" s="32">
        <v>2080</v>
      </c>
      <c r="AW51" s="32">
        <v>506036</v>
      </c>
      <c r="AX51" s="32" t="s">
        <v>212</v>
      </c>
      <c r="AY51" s="32" t="s">
        <v>226</v>
      </c>
      <c r="AZ51" s="32" t="s">
        <v>213</v>
      </c>
      <c r="BA51" s="32" t="s">
        <v>183</v>
      </c>
      <c r="BB51" s="32">
        <v>135.38999999999999</v>
      </c>
      <c r="BC51" s="32">
        <v>2080</v>
      </c>
    </row>
    <row r="52" spans="1:55" x14ac:dyDescent="0.35">
      <c r="A52" s="32">
        <v>506018</v>
      </c>
      <c r="B52" s="32" t="s">
        <v>166</v>
      </c>
      <c r="C52" s="32" t="s">
        <v>222</v>
      </c>
      <c r="D52" s="32" t="s">
        <v>184</v>
      </c>
      <c r="E52" s="32" t="s">
        <v>183</v>
      </c>
      <c r="F52" s="109">
        <v>106.85</v>
      </c>
      <c r="G52" s="72">
        <v>1808.6073086844729</v>
      </c>
      <c r="I52" s="32">
        <v>506018</v>
      </c>
      <c r="J52" s="32" t="s">
        <v>207</v>
      </c>
      <c r="K52" s="32" t="s">
        <v>222</v>
      </c>
      <c r="L52" s="32" t="s">
        <v>192</v>
      </c>
      <c r="M52" s="32" t="s">
        <v>183</v>
      </c>
      <c r="N52" s="32">
        <v>37.909999999999997</v>
      </c>
      <c r="O52" s="32">
        <v>2080</v>
      </c>
      <c r="Q52" s="32">
        <v>506018</v>
      </c>
      <c r="R52" s="32" t="s">
        <v>208</v>
      </c>
      <c r="S52" s="32" t="s">
        <v>222</v>
      </c>
      <c r="T52" s="32" t="s">
        <v>202</v>
      </c>
      <c r="U52" s="32" t="s">
        <v>183</v>
      </c>
      <c r="V52" s="32">
        <v>41.5</v>
      </c>
      <c r="W52" s="32">
        <v>1776.0490909091022</v>
      </c>
      <c r="Y52" s="32">
        <v>506018</v>
      </c>
      <c r="Z52" s="32" t="s">
        <v>212</v>
      </c>
      <c r="AA52" s="32" t="s">
        <v>222</v>
      </c>
      <c r="AB52" s="32" t="s">
        <v>213</v>
      </c>
      <c r="AC52" s="32" t="s">
        <v>183</v>
      </c>
      <c r="AD52" s="32">
        <v>99.54</v>
      </c>
      <c r="AE52" s="32">
        <v>2080</v>
      </c>
      <c r="AG52" s="32">
        <v>506004</v>
      </c>
      <c r="AH52" s="32" t="s">
        <v>212</v>
      </c>
      <c r="AI52" s="32" t="s">
        <v>218</v>
      </c>
      <c r="AJ52" s="32" t="s">
        <v>213</v>
      </c>
      <c r="AK52" s="32" t="s">
        <v>183</v>
      </c>
      <c r="AL52" s="32">
        <v>124.66</v>
      </c>
      <c r="AM52" s="32">
        <v>2080</v>
      </c>
      <c r="AO52" s="32">
        <v>506006</v>
      </c>
      <c r="AP52" s="32" t="s">
        <v>212</v>
      </c>
      <c r="AQ52" s="32" t="s">
        <v>220</v>
      </c>
      <c r="AR52" s="32" t="s">
        <v>213</v>
      </c>
      <c r="AS52" s="32" t="s">
        <v>183</v>
      </c>
      <c r="AT52" s="32">
        <v>82.49</v>
      </c>
      <c r="AU52" s="32">
        <v>2080</v>
      </c>
      <c r="AW52" s="32">
        <v>506044</v>
      </c>
      <c r="AX52" s="32" t="s">
        <v>167</v>
      </c>
      <c r="AY52" s="32" t="s">
        <v>242</v>
      </c>
      <c r="AZ52" s="32" t="s">
        <v>182</v>
      </c>
      <c r="BA52" s="32" t="s">
        <v>183</v>
      </c>
      <c r="BB52" s="32">
        <v>190.05</v>
      </c>
      <c r="BC52" s="32">
        <v>1708.1764705882354</v>
      </c>
    </row>
    <row r="53" spans="1:55" x14ac:dyDescent="0.35">
      <c r="A53" s="32">
        <v>506018</v>
      </c>
      <c r="B53" s="32" t="s">
        <v>212</v>
      </c>
      <c r="C53" s="32" t="s">
        <v>222</v>
      </c>
      <c r="D53" s="32" t="s">
        <v>213</v>
      </c>
      <c r="E53" s="32" t="s">
        <v>183</v>
      </c>
      <c r="F53" s="109">
        <v>99.15</v>
      </c>
      <c r="G53" s="72">
        <v>2080</v>
      </c>
      <c r="I53" s="32">
        <v>506018</v>
      </c>
      <c r="J53" s="32" t="s">
        <v>214</v>
      </c>
      <c r="K53" s="32" t="s">
        <v>222</v>
      </c>
      <c r="L53" s="32" t="s">
        <v>194</v>
      </c>
      <c r="M53" s="32" t="s">
        <v>183</v>
      </c>
      <c r="N53" s="32">
        <v>49.37</v>
      </c>
      <c r="O53" s="32">
        <v>2080</v>
      </c>
      <c r="Q53" s="32">
        <v>506018</v>
      </c>
      <c r="R53" s="32" t="s">
        <v>170</v>
      </c>
      <c r="S53" s="32" t="s">
        <v>222</v>
      </c>
      <c r="T53" s="32" t="s">
        <v>204</v>
      </c>
      <c r="U53" s="32" t="s">
        <v>183</v>
      </c>
      <c r="V53" s="32">
        <v>56.49</v>
      </c>
      <c r="W53" s="32">
        <v>1747.3826753246635</v>
      </c>
      <c r="Y53" s="32">
        <v>506018</v>
      </c>
      <c r="Z53" s="32" t="s">
        <v>207</v>
      </c>
      <c r="AA53" s="32" t="s">
        <v>222</v>
      </c>
      <c r="AB53" s="32" t="s">
        <v>192</v>
      </c>
      <c r="AC53" s="32" t="s">
        <v>183</v>
      </c>
      <c r="AD53" s="32">
        <v>40.06</v>
      </c>
      <c r="AE53" s="32">
        <v>2080</v>
      </c>
      <c r="AG53" s="32">
        <v>506005</v>
      </c>
      <c r="AH53" s="32" t="s">
        <v>166</v>
      </c>
      <c r="AI53" s="32" t="s">
        <v>219</v>
      </c>
      <c r="AJ53" s="32" t="s">
        <v>184</v>
      </c>
      <c r="AK53" s="32" t="s">
        <v>183</v>
      </c>
      <c r="AL53" s="32">
        <v>146.80000000000001</v>
      </c>
      <c r="AM53" s="32">
        <v>1721.1275563680847</v>
      </c>
      <c r="AO53" s="32">
        <v>506006</v>
      </c>
      <c r="AP53" s="32" t="s">
        <v>214</v>
      </c>
      <c r="AQ53" s="32" t="s">
        <v>220</v>
      </c>
      <c r="AR53" s="32" t="s">
        <v>194</v>
      </c>
      <c r="AS53" s="32" t="s">
        <v>183</v>
      </c>
      <c r="AT53" s="32">
        <v>72.069999999999993</v>
      </c>
      <c r="AU53" s="32">
        <v>2080</v>
      </c>
      <c r="AW53" s="32">
        <v>506330</v>
      </c>
      <c r="AX53" s="32" t="s">
        <v>166</v>
      </c>
      <c r="AY53" s="32" t="s">
        <v>228</v>
      </c>
      <c r="AZ53" s="32" t="s">
        <v>184</v>
      </c>
      <c r="BA53" s="32" t="s">
        <v>183</v>
      </c>
      <c r="BB53" s="32">
        <v>170.5</v>
      </c>
      <c r="BC53" s="32">
        <v>1724.4882681564245</v>
      </c>
    </row>
    <row r="54" spans="1:55" x14ac:dyDescent="0.35">
      <c r="A54" s="32">
        <v>506018</v>
      </c>
      <c r="B54" s="32" t="s">
        <v>207</v>
      </c>
      <c r="C54" s="32" t="s">
        <v>222</v>
      </c>
      <c r="D54" s="32" t="s">
        <v>192</v>
      </c>
      <c r="E54" s="32" t="s">
        <v>183</v>
      </c>
      <c r="F54" s="109">
        <v>41.99</v>
      </c>
      <c r="G54" s="72">
        <v>2080</v>
      </c>
      <c r="I54" s="32">
        <v>506018</v>
      </c>
      <c r="J54" s="32" t="s">
        <v>208</v>
      </c>
      <c r="K54" s="32" t="s">
        <v>222</v>
      </c>
      <c r="L54" s="32" t="s">
        <v>202</v>
      </c>
      <c r="M54" s="32" t="s">
        <v>183</v>
      </c>
      <c r="N54" s="32">
        <v>38.92</v>
      </c>
      <c r="O54" s="32">
        <v>1764.7819183344088</v>
      </c>
      <c r="Q54" s="32">
        <v>506033</v>
      </c>
      <c r="R54" s="32" t="s">
        <v>166</v>
      </c>
      <c r="S54" s="32" t="s">
        <v>223</v>
      </c>
      <c r="T54" s="32" t="s">
        <v>184</v>
      </c>
      <c r="U54" s="32" t="s">
        <v>183</v>
      </c>
      <c r="V54" s="32">
        <v>130.27000000000001</v>
      </c>
      <c r="W54" s="32">
        <v>1724.469607843123</v>
      </c>
      <c r="Y54" s="32">
        <v>506018</v>
      </c>
      <c r="Z54" s="32" t="s">
        <v>214</v>
      </c>
      <c r="AA54" s="32" t="s">
        <v>222</v>
      </c>
      <c r="AB54" s="32" t="s">
        <v>194</v>
      </c>
      <c r="AC54" s="32" t="s">
        <v>183</v>
      </c>
      <c r="AD54" s="32">
        <v>56.84</v>
      </c>
      <c r="AE54" s="32">
        <v>2080</v>
      </c>
      <c r="AG54" s="32">
        <v>506005</v>
      </c>
      <c r="AH54" s="32" t="s">
        <v>216</v>
      </c>
      <c r="AI54" s="32" t="s">
        <v>219</v>
      </c>
      <c r="AJ54" s="32" t="s">
        <v>186</v>
      </c>
      <c r="AK54" s="32" t="s">
        <v>183</v>
      </c>
      <c r="AL54" s="32">
        <v>46.51</v>
      </c>
      <c r="AM54" s="32">
        <v>2080</v>
      </c>
      <c r="AO54" s="32">
        <v>506006</v>
      </c>
      <c r="AP54" s="32" t="s">
        <v>217</v>
      </c>
      <c r="AQ54" s="32" t="s">
        <v>220</v>
      </c>
      <c r="AR54" s="32" t="s">
        <v>198</v>
      </c>
      <c r="AS54" s="32" t="s">
        <v>183</v>
      </c>
      <c r="AT54" s="32">
        <v>49.66</v>
      </c>
      <c r="AU54" s="32">
        <v>1771.7913721499915</v>
      </c>
      <c r="AW54" s="32">
        <v>506330</v>
      </c>
      <c r="AX54" s="32" t="s">
        <v>212</v>
      </c>
      <c r="AY54" s="32" t="s">
        <v>228</v>
      </c>
      <c r="AZ54" s="32" t="s">
        <v>213</v>
      </c>
      <c r="BA54" s="32" t="s">
        <v>183</v>
      </c>
      <c r="BB54" s="32">
        <v>148.59</v>
      </c>
      <c r="BC54" s="32">
        <v>2080</v>
      </c>
    </row>
    <row r="55" spans="1:55" x14ac:dyDescent="0.35">
      <c r="A55" s="32">
        <v>506018</v>
      </c>
      <c r="B55" s="32" t="s">
        <v>214</v>
      </c>
      <c r="C55" s="32" t="s">
        <v>222</v>
      </c>
      <c r="D55" s="32" t="s">
        <v>194</v>
      </c>
      <c r="E55" s="32" t="s">
        <v>183</v>
      </c>
      <c r="F55" s="109">
        <v>49.56</v>
      </c>
      <c r="G55" s="72">
        <v>2080</v>
      </c>
      <c r="I55" s="32">
        <v>506018</v>
      </c>
      <c r="J55" s="32" t="s">
        <v>170</v>
      </c>
      <c r="K55" s="32" t="s">
        <v>222</v>
      </c>
      <c r="L55" s="32" t="s">
        <v>204</v>
      </c>
      <c r="M55" s="32" t="s">
        <v>183</v>
      </c>
      <c r="N55" s="32">
        <v>51.82</v>
      </c>
      <c r="O55" s="32">
        <v>1738.0276641323062</v>
      </c>
      <c r="Q55" s="32">
        <v>506033</v>
      </c>
      <c r="R55" s="32" t="s">
        <v>216</v>
      </c>
      <c r="S55" s="32" t="s">
        <v>223</v>
      </c>
      <c r="T55" s="32" t="s">
        <v>186</v>
      </c>
      <c r="U55" s="32" t="s">
        <v>183</v>
      </c>
      <c r="V55" s="32">
        <v>38.58</v>
      </c>
      <c r="W55" s="32">
        <v>2080</v>
      </c>
      <c r="Y55" s="32">
        <v>506018</v>
      </c>
      <c r="Z55" s="32" t="s">
        <v>217</v>
      </c>
      <c r="AA55" s="32" t="s">
        <v>222</v>
      </c>
      <c r="AB55" s="32" t="s">
        <v>198</v>
      </c>
      <c r="AC55" s="32" t="s">
        <v>183</v>
      </c>
      <c r="AD55" s="32">
        <v>43.11</v>
      </c>
      <c r="AE55" s="32">
        <v>1777.404099905767</v>
      </c>
      <c r="AG55" s="32">
        <v>506005</v>
      </c>
      <c r="AH55" s="32" t="s">
        <v>212</v>
      </c>
      <c r="AI55" s="32" t="s">
        <v>219</v>
      </c>
      <c r="AJ55" s="32" t="s">
        <v>213</v>
      </c>
      <c r="AK55" s="32" t="s">
        <v>183</v>
      </c>
      <c r="AL55" s="32">
        <v>128</v>
      </c>
      <c r="AM55" s="32">
        <v>2080</v>
      </c>
      <c r="AO55" s="32">
        <v>506006</v>
      </c>
      <c r="AP55" s="32" t="s">
        <v>170</v>
      </c>
      <c r="AQ55" s="32" t="s">
        <v>220</v>
      </c>
      <c r="AR55" s="32" t="s">
        <v>204</v>
      </c>
      <c r="AS55" s="32" t="s">
        <v>183</v>
      </c>
      <c r="AT55" s="32">
        <v>76.239999999999995</v>
      </c>
      <c r="AU55" s="32">
        <v>1748.8293630764765</v>
      </c>
      <c r="AW55" s="32">
        <v>506331</v>
      </c>
      <c r="AX55" s="32" t="s">
        <v>166</v>
      </c>
      <c r="AY55" s="32" t="s">
        <v>229</v>
      </c>
      <c r="AZ55" s="32" t="s">
        <v>184</v>
      </c>
      <c r="BA55" s="32" t="s">
        <v>183</v>
      </c>
      <c r="BB55" s="32">
        <v>198.68</v>
      </c>
      <c r="BC55" s="32">
        <v>1724.4882681564245</v>
      </c>
    </row>
    <row r="56" spans="1:55" x14ac:dyDescent="0.35">
      <c r="A56" s="32">
        <v>506018</v>
      </c>
      <c r="B56" s="32" t="s">
        <v>208</v>
      </c>
      <c r="C56" s="32" t="s">
        <v>222</v>
      </c>
      <c r="D56" s="32" t="s">
        <v>202</v>
      </c>
      <c r="E56" s="32" t="s">
        <v>183</v>
      </c>
      <c r="F56" s="109">
        <v>43.8</v>
      </c>
      <c r="G56" s="72">
        <v>1840.1325203251884</v>
      </c>
      <c r="I56" s="32">
        <v>506033</v>
      </c>
      <c r="J56" s="32" t="s">
        <v>166</v>
      </c>
      <c r="K56" s="32" t="s">
        <v>223</v>
      </c>
      <c r="L56" s="32" t="s">
        <v>184</v>
      </c>
      <c r="M56" s="32" t="s">
        <v>183</v>
      </c>
      <c r="N56" s="32">
        <v>124.29</v>
      </c>
      <c r="O56" s="32">
        <v>1716.0991294168352</v>
      </c>
      <c r="Q56" s="32">
        <v>506033</v>
      </c>
      <c r="R56" s="32" t="s">
        <v>212</v>
      </c>
      <c r="S56" s="32" t="s">
        <v>223</v>
      </c>
      <c r="T56" s="32" t="s">
        <v>213</v>
      </c>
      <c r="U56" s="32" t="s">
        <v>183</v>
      </c>
      <c r="V56" s="32">
        <v>122.89</v>
      </c>
      <c r="W56" s="32">
        <v>2080</v>
      </c>
      <c r="Y56" s="32">
        <v>506018</v>
      </c>
      <c r="Z56" s="32" t="s">
        <v>208</v>
      </c>
      <c r="AA56" s="32" t="s">
        <v>222</v>
      </c>
      <c r="AB56" s="32" t="s">
        <v>202</v>
      </c>
      <c r="AC56" s="32" t="s">
        <v>183</v>
      </c>
      <c r="AD56" s="32">
        <v>43.11</v>
      </c>
      <c r="AE56" s="32">
        <v>1778.4515010141849</v>
      </c>
      <c r="AG56" s="32">
        <v>506006</v>
      </c>
      <c r="AH56" s="32" t="s">
        <v>166</v>
      </c>
      <c r="AI56" s="32" t="s">
        <v>220</v>
      </c>
      <c r="AJ56" s="32" t="s">
        <v>184</v>
      </c>
      <c r="AK56" s="32" t="s">
        <v>183</v>
      </c>
      <c r="AL56" s="32">
        <v>76.67</v>
      </c>
      <c r="AM56" s="32">
        <v>1721.1275563680847</v>
      </c>
      <c r="AO56" s="32">
        <v>506016</v>
      </c>
      <c r="AP56" s="32" t="s">
        <v>167</v>
      </c>
      <c r="AQ56" s="32" t="s">
        <v>221</v>
      </c>
      <c r="AR56" s="32" t="s">
        <v>182</v>
      </c>
      <c r="AS56" s="32" t="s">
        <v>183</v>
      </c>
      <c r="AT56" s="32">
        <v>227.14</v>
      </c>
      <c r="AU56" s="32">
        <v>1708.7565697930768</v>
      </c>
      <c r="AW56" s="32">
        <v>506331</v>
      </c>
      <c r="AX56" s="32" t="s">
        <v>212</v>
      </c>
      <c r="AY56" s="32" t="s">
        <v>229</v>
      </c>
      <c r="AZ56" s="32" t="s">
        <v>213</v>
      </c>
      <c r="BA56" s="32" t="s">
        <v>183</v>
      </c>
      <c r="BB56" s="32">
        <v>168.56</v>
      </c>
      <c r="BC56" s="32">
        <v>2080</v>
      </c>
    </row>
    <row r="57" spans="1:55" x14ac:dyDescent="0.35">
      <c r="A57" s="32">
        <v>506018</v>
      </c>
      <c r="B57" s="32" t="s">
        <v>170</v>
      </c>
      <c r="C57" s="32" t="s">
        <v>222</v>
      </c>
      <c r="D57" s="32" t="s">
        <v>204</v>
      </c>
      <c r="E57" s="32" t="s">
        <v>183</v>
      </c>
      <c r="F57" s="109">
        <v>51.34</v>
      </c>
      <c r="G57" s="72">
        <v>1821.0333333333385</v>
      </c>
      <c r="I57" s="32">
        <v>506033</v>
      </c>
      <c r="J57" s="32" t="s">
        <v>216</v>
      </c>
      <c r="K57" s="32" t="s">
        <v>223</v>
      </c>
      <c r="L57" s="32" t="s">
        <v>186</v>
      </c>
      <c r="M57" s="32" t="s">
        <v>183</v>
      </c>
      <c r="N57" s="32">
        <v>38.18</v>
      </c>
      <c r="O57" s="32">
        <v>2080</v>
      </c>
      <c r="Q57" s="32">
        <v>506033</v>
      </c>
      <c r="R57" s="32" t="s">
        <v>217</v>
      </c>
      <c r="S57" s="32" t="s">
        <v>223</v>
      </c>
      <c r="T57" s="32" t="s">
        <v>198</v>
      </c>
      <c r="U57" s="32" t="s">
        <v>183</v>
      </c>
      <c r="V57" s="32">
        <v>36.07</v>
      </c>
      <c r="W57" s="32">
        <v>1774.5278367346823</v>
      </c>
      <c r="Y57" s="32">
        <v>506018</v>
      </c>
      <c r="Z57" s="32" t="s">
        <v>170</v>
      </c>
      <c r="AA57" s="32" t="s">
        <v>222</v>
      </c>
      <c r="AB57" s="32" t="s">
        <v>204</v>
      </c>
      <c r="AC57" s="32" t="s">
        <v>183</v>
      </c>
      <c r="AD57" s="32">
        <v>61.16</v>
      </c>
      <c r="AE57" s="32">
        <v>1754.6748717948753</v>
      </c>
      <c r="AG57" s="32">
        <v>506006</v>
      </c>
      <c r="AH57" s="32" t="s">
        <v>216</v>
      </c>
      <c r="AI57" s="32" t="s">
        <v>220</v>
      </c>
      <c r="AJ57" s="32" t="s">
        <v>186</v>
      </c>
      <c r="AK57" s="32" t="s">
        <v>183</v>
      </c>
      <c r="AL57" s="32">
        <v>44.16</v>
      </c>
      <c r="AM57" s="32">
        <v>2080</v>
      </c>
      <c r="AO57" s="32">
        <v>506016</v>
      </c>
      <c r="AP57" s="32" t="s">
        <v>166</v>
      </c>
      <c r="AQ57" s="32" t="s">
        <v>221</v>
      </c>
      <c r="AR57" s="32" t="s">
        <v>184</v>
      </c>
      <c r="AS57" s="32" t="s">
        <v>183</v>
      </c>
      <c r="AT57" s="32">
        <v>99.99</v>
      </c>
      <c r="AU57" s="32">
        <v>1723.2891829425666</v>
      </c>
      <c r="AW57" s="32">
        <v>506435</v>
      </c>
      <c r="AX57" s="32" t="s">
        <v>166</v>
      </c>
      <c r="AY57" s="32" t="s">
        <v>230</v>
      </c>
      <c r="AZ57" s="32" t="s">
        <v>184</v>
      </c>
      <c r="BA57" s="32" t="s">
        <v>183</v>
      </c>
      <c r="BB57" s="32">
        <v>109.47</v>
      </c>
      <c r="BC57" s="32">
        <v>1724.4882681564245</v>
      </c>
    </row>
    <row r="58" spans="1:55" x14ac:dyDescent="0.35">
      <c r="A58" s="32">
        <v>506033</v>
      </c>
      <c r="B58" s="32" t="s">
        <v>166</v>
      </c>
      <c r="C58" s="32" t="s">
        <v>223</v>
      </c>
      <c r="D58" s="32" t="s">
        <v>184</v>
      </c>
      <c r="E58" s="32" t="s">
        <v>183</v>
      </c>
      <c r="F58" s="109">
        <v>120.26</v>
      </c>
      <c r="G58" s="72">
        <v>1808.6073086844729</v>
      </c>
      <c r="I58" s="32">
        <v>506033</v>
      </c>
      <c r="J58" s="32" t="s">
        <v>212</v>
      </c>
      <c r="K58" s="32" t="s">
        <v>223</v>
      </c>
      <c r="L58" s="32" t="s">
        <v>213</v>
      </c>
      <c r="M58" s="32" t="s">
        <v>183</v>
      </c>
      <c r="N58" s="32">
        <v>118.4</v>
      </c>
      <c r="O58" s="32">
        <v>2080</v>
      </c>
      <c r="Q58" s="32">
        <v>506034</v>
      </c>
      <c r="R58" s="32" t="s">
        <v>166</v>
      </c>
      <c r="S58" s="32" t="s">
        <v>224</v>
      </c>
      <c r="T58" s="32" t="s">
        <v>184</v>
      </c>
      <c r="U58" s="32" t="s">
        <v>183</v>
      </c>
      <c r="V58" s="32">
        <v>138.29</v>
      </c>
      <c r="W58" s="32">
        <v>1724.469607843123</v>
      </c>
      <c r="Y58" s="32">
        <v>506033</v>
      </c>
      <c r="Z58" s="32" t="s">
        <v>166</v>
      </c>
      <c r="AA58" s="32" t="s">
        <v>223</v>
      </c>
      <c r="AB58" s="32" t="s">
        <v>184</v>
      </c>
      <c r="AC58" s="32" t="s">
        <v>183</v>
      </c>
      <c r="AD58" s="32">
        <v>136.93</v>
      </c>
      <c r="AE58" s="32">
        <v>1730.61679653684</v>
      </c>
      <c r="AG58" s="32">
        <v>506006</v>
      </c>
      <c r="AH58" s="32" t="s">
        <v>212</v>
      </c>
      <c r="AI58" s="32" t="s">
        <v>220</v>
      </c>
      <c r="AJ58" s="32" t="s">
        <v>213</v>
      </c>
      <c r="AK58" s="32" t="s">
        <v>183</v>
      </c>
      <c r="AL58" s="32">
        <v>69.45</v>
      </c>
      <c r="AM58" s="32">
        <v>2080</v>
      </c>
      <c r="AO58" s="32">
        <v>506016</v>
      </c>
      <c r="AP58" s="32" t="s">
        <v>216</v>
      </c>
      <c r="AQ58" s="32" t="s">
        <v>221</v>
      </c>
      <c r="AR58" s="32" t="s">
        <v>186</v>
      </c>
      <c r="AS58" s="32" t="s">
        <v>183</v>
      </c>
      <c r="AT58" s="32">
        <v>43.05</v>
      </c>
      <c r="AU58" s="32">
        <v>2080</v>
      </c>
      <c r="AW58" s="32">
        <v>506435</v>
      </c>
      <c r="AX58" s="32" t="s">
        <v>212</v>
      </c>
      <c r="AY58" s="32" t="s">
        <v>230</v>
      </c>
      <c r="AZ58" s="32" t="s">
        <v>213</v>
      </c>
      <c r="BA58" s="32" t="s">
        <v>183</v>
      </c>
      <c r="BB58" s="32">
        <v>92.88</v>
      </c>
      <c r="BC58" s="32">
        <v>2080</v>
      </c>
    </row>
    <row r="59" spans="1:55" x14ac:dyDescent="0.35">
      <c r="A59" s="32">
        <v>506033</v>
      </c>
      <c r="B59" s="32" t="s">
        <v>216</v>
      </c>
      <c r="C59" s="32" t="s">
        <v>223</v>
      </c>
      <c r="D59" s="32" t="s">
        <v>186</v>
      </c>
      <c r="E59" s="32" t="s">
        <v>183</v>
      </c>
      <c r="F59" s="109">
        <v>37.71</v>
      </c>
      <c r="G59" s="72">
        <v>2080</v>
      </c>
      <c r="I59" s="32">
        <v>506033</v>
      </c>
      <c r="J59" s="32" t="s">
        <v>217</v>
      </c>
      <c r="K59" s="32" t="s">
        <v>223</v>
      </c>
      <c r="L59" s="32" t="s">
        <v>198</v>
      </c>
      <c r="M59" s="32" t="s">
        <v>183</v>
      </c>
      <c r="N59" s="32">
        <v>36.840000000000003</v>
      </c>
      <c r="O59" s="32">
        <v>1774.1379500615999</v>
      </c>
      <c r="Q59" s="32">
        <v>506034</v>
      </c>
      <c r="R59" s="32" t="s">
        <v>216</v>
      </c>
      <c r="S59" s="32" t="s">
        <v>224</v>
      </c>
      <c r="T59" s="32" t="s">
        <v>186</v>
      </c>
      <c r="U59" s="32" t="s">
        <v>183</v>
      </c>
      <c r="V59" s="32">
        <v>43.95</v>
      </c>
      <c r="W59" s="32">
        <v>2080</v>
      </c>
      <c r="Y59" s="32">
        <v>506033</v>
      </c>
      <c r="Z59" s="32" t="s">
        <v>216</v>
      </c>
      <c r="AA59" s="32" t="s">
        <v>223</v>
      </c>
      <c r="AB59" s="32" t="s">
        <v>186</v>
      </c>
      <c r="AC59" s="32" t="s">
        <v>183</v>
      </c>
      <c r="AD59" s="32">
        <v>38.29</v>
      </c>
      <c r="AE59" s="32">
        <v>2080</v>
      </c>
      <c r="AG59" s="32">
        <v>506006</v>
      </c>
      <c r="AH59" s="32" t="s">
        <v>207</v>
      </c>
      <c r="AI59" s="32" t="s">
        <v>220</v>
      </c>
      <c r="AJ59" s="32" t="s">
        <v>192</v>
      </c>
      <c r="AK59" s="32" t="s">
        <v>183</v>
      </c>
      <c r="AL59" s="32">
        <v>49.61</v>
      </c>
      <c r="AM59" s="32">
        <v>2080</v>
      </c>
      <c r="AO59" s="32">
        <v>506016</v>
      </c>
      <c r="AP59" s="32" t="s">
        <v>212</v>
      </c>
      <c r="AQ59" s="32" t="s">
        <v>221</v>
      </c>
      <c r="AR59" s="32" t="s">
        <v>213</v>
      </c>
      <c r="AS59" s="32" t="s">
        <v>183</v>
      </c>
      <c r="AT59" s="32">
        <v>91.62</v>
      </c>
      <c r="AU59" s="32">
        <v>2080</v>
      </c>
      <c r="AW59" s="32">
        <v>509353</v>
      </c>
      <c r="AX59" s="32" t="s">
        <v>166</v>
      </c>
      <c r="AY59" s="32" t="s">
        <v>231</v>
      </c>
      <c r="AZ59" s="32" t="s">
        <v>184</v>
      </c>
      <c r="BA59" s="32" t="s">
        <v>183</v>
      </c>
      <c r="BB59" s="32">
        <v>112.13</v>
      </c>
      <c r="BC59" s="32">
        <v>1724.4882681564245</v>
      </c>
    </row>
    <row r="60" spans="1:55" x14ac:dyDescent="0.35">
      <c r="A60" s="32">
        <v>506033</v>
      </c>
      <c r="B60" s="32" t="s">
        <v>212</v>
      </c>
      <c r="C60" s="32" t="s">
        <v>223</v>
      </c>
      <c r="D60" s="32" t="s">
        <v>213</v>
      </c>
      <c r="E60" s="32" t="s">
        <v>183</v>
      </c>
      <c r="F60" s="109">
        <v>114.05</v>
      </c>
      <c r="G60" s="72">
        <v>2080</v>
      </c>
      <c r="I60" s="32">
        <v>506034</v>
      </c>
      <c r="J60" s="32" t="s">
        <v>166</v>
      </c>
      <c r="K60" s="32" t="s">
        <v>224</v>
      </c>
      <c r="L60" s="32" t="s">
        <v>184</v>
      </c>
      <c r="M60" s="32" t="s">
        <v>183</v>
      </c>
      <c r="N60" s="32">
        <v>131.88</v>
      </c>
      <c r="O60" s="32">
        <v>1716.0991294168352</v>
      </c>
      <c r="Q60" s="32">
        <v>506034</v>
      </c>
      <c r="R60" s="32" t="s">
        <v>212</v>
      </c>
      <c r="S60" s="32" t="s">
        <v>224</v>
      </c>
      <c r="T60" s="32" t="s">
        <v>213</v>
      </c>
      <c r="U60" s="32" t="s">
        <v>183</v>
      </c>
      <c r="V60" s="32">
        <v>127.5</v>
      </c>
      <c r="W60" s="32">
        <v>2080</v>
      </c>
      <c r="Y60" s="32">
        <v>506033</v>
      </c>
      <c r="Z60" s="32" t="s">
        <v>212</v>
      </c>
      <c r="AA60" s="32" t="s">
        <v>223</v>
      </c>
      <c r="AB60" s="32" t="s">
        <v>213</v>
      </c>
      <c r="AC60" s="32" t="s">
        <v>183</v>
      </c>
      <c r="AD60" s="32">
        <v>127.26</v>
      </c>
      <c r="AE60" s="32">
        <v>2080</v>
      </c>
      <c r="AG60" s="32">
        <v>506006</v>
      </c>
      <c r="AH60" s="32" t="s">
        <v>214</v>
      </c>
      <c r="AI60" s="32" t="s">
        <v>220</v>
      </c>
      <c r="AJ60" s="32" t="s">
        <v>194</v>
      </c>
      <c r="AK60" s="32" t="s">
        <v>183</v>
      </c>
      <c r="AL60" s="32">
        <v>69.97</v>
      </c>
      <c r="AM60" s="32">
        <v>2080</v>
      </c>
      <c r="AO60" s="32">
        <v>506016</v>
      </c>
      <c r="AP60" s="32" t="s">
        <v>214</v>
      </c>
      <c r="AQ60" s="32" t="s">
        <v>221</v>
      </c>
      <c r="AR60" s="32" t="s">
        <v>194</v>
      </c>
      <c r="AS60" s="32" t="s">
        <v>183</v>
      </c>
      <c r="AT60" s="32">
        <v>64.87</v>
      </c>
      <c r="AU60" s="32">
        <v>2080</v>
      </c>
      <c r="AW60" s="32">
        <v>509353</v>
      </c>
      <c r="AX60" s="32" t="s">
        <v>212</v>
      </c>
      <c r="AY60" s="32" t="s">
        <v>231</v>
      </c>
      <c r="AZ60" s="32" t="s">
        <v>213</v>
      </c>
      <c r="BA60" s="32" t="s">
        <v>183</v>
      </c>
      <c r="BB60" s="32">
        <v>97.03</v>
      </c>
      <c r="BC60" s="32">
        <v>2080</v>
      </c>
    </row>
    <row r="61" spans="1:55" x14ac:dyDescent="0.35">
      <c r="A61" s="32">
        <v>506033</v>
      </c>
      <c r="B61" s="32" t="s">
        <v>217</v>
      </c>
      <c r="C61" s="32" t="s">
        <v>223</v>
      </c>
      <c r="D61" s="32" t="s">
        <v>198</v>
      </c>
      <c r="E61" s="32" t="s">
        <v>183</v>
      </c>
      <c r="F61" s="109">
        <v>34.54</v>
      </c>
      <c r="G61" s="72">
        <v>1855.4326424870503</v>
      </c>
      <c r="I61" s="32">
        <v>506034</v>
      </c>
      <c r="J61" s="32" t="s">
        <v>216</v>
      </c>
      <c r="K61" s="32" t="s">
        <v>224</v>
      </c>
      <c r="L61" s="32" t="s">
        <v>186</v>
      </c>
      <c r="M61" s="32" t="s">
        <v>183</v>
      </c>
      <c r="N61" s="32">
        <v>42.8</v>
      </c>
      <c r="O61" s="32">
        <v>2080</v>
      </c>
      <c r="Q61" s="32">
        <v>506034</v>
      </c>
      <c r="R61" s="32" t="s">
        <v>217</v>
      </c>
      <c r="S61" s="32" t="s">
        <v>224</v>
      </c>
      <c r="T61" s="32" t="s">
        <v>198</v>
      </c>
      <c r="U61" s="32" t="s">
        <v>183</v>
      </c>
      <c r="V61" s="32">
        <v>42.02</v>
      </c>
      <c r="W61" s="32">
        <v>1774.5278367346823</v>
      </c>
      <c r="Y61" s="32">
        <v>506033</v>
      </c>
      <c r="Z61" s="32" t="s">
        <v>217</v>
      </c>
      <c r="AA61" s="32" t="s">
        <v>223</v>
      </c>
      <c r="AB61" s="32" t="s">
        <v>198</v>
      </c>
      <c r="AC61" s="32" t="s">
        <v>183</v>
      </c>
      <c r="AD61" s="32">
        <v>36.479999999999997</v>
      </c>
      <c r="AE61" s="32">
        <v>1777.404099905767</v>
      </c>
      <c r="AG61" s="32">
        <v>506006</v>
      </c>
      <c r="AH61" s="32" t="s">
        <v>217</v>
      </c>
      <c r="AI61" s="32" t="s">
        <v>220</v>
      </c>
      <c r="AJ61" s="32" t="s">
        <v>198</v>
      </c>
      <c r="AK61" s="32" t="s">
        <v>183</v>
      </c>
      <c r="AL61" s="32">
        <v>48.39</v>
      </c>
      <c r="AM61" s="32">
        <v>1767.3594100856478</v>
      </c>
      <c r="AO61" s="32">
        <v>506016</v>
      </c>
      <c r="AP61" s="32" t="s">
        <v>217</v>
      </c>
      <c r="AQ61" s="32" t="s">
        <v>221</v>
      </c>
      <c r="AR61" s="32" t="s">
        <v>198</v>
      </c>
      <c r="AS61" s="32" t="s">
        <v>183</v>
      </c>
      <c r="AT61" s="32">
        <v>43.4</v>
      </c>
      <c r="AU61" s="32">
        <v>1771.7913721499915</v>
      </c>
      <c r="AW61" s="32">
        <v>509353</v>
      </c>
      <c r="AX61" s="32" t="s">
        <v>214</v>
      </c>
      <c r="AY61" s="32" t="s">
        <v>231</v>
      </c>
      <c r="AZ61" s="32" t="s">
        <v>194</v>
      </c>
      <c r="BA61" s="32" t="s">
        <v>183</v>
      </c>
      <c r="BB61" s="32">
        <v>56.98</v>
      </c>
      <c r="BC61" s="32">
        <v>2080</v>
      </c>
    </row>
    <row r="62" spans="1:55" x14ac:dyDescent="0.35">
      <c r="A62" s="32">
        <v>506034</v>
      </c>
      <c r="B62" s="32" t="s">
        <v>166</v>
      </c>
      <c r="C62" s="32" t="s">
        <v>224</v>
      </c>
      <c r="D62" s="32" t="s">
        <v>184</v>
      </c>
      <c r="E62" s="32" t="s">
        <v>183</v>
      </c>
      <c r="F62" s="109">
        <v>127.99</v>
      </c>
      <c r="G62" s="72">
        <v>1808.6073086844729</v>
      </c>
      <c r="I62" s="32">
        <v>506034</v>
      </c>
      <c r="J62" s="32" t="s">
        <v>212</v>
      </c>
      <c r="K62" s="32" t="s">
        <v>224</v>
      </c>
      <c r="L62" s="32" t="s">
        <v>213</v>
      </c>
      <c r="M62" s="32" t="s">
        <v>183</v>
      </c>
      <c r="N62" s="32">
        <v>124.23</v>
      </c>
      <c r="O62" s="32">
        <v>2080</v>
      </c>
      <c r="Q62" s="32">
        <v>506035</v>
      </c>
      <c r="R62" s="32" t="s">
        <v>166</v>
      </c>
      <c r="S62" s="32" t="s">
        <v>225</v>
      </c>
      <c r="T62" s="32" t="s">
        <v>184</v>
      </c>
      <c r="U62" s="32" t="s">
        <v>183</v>
      </c>
      <c r="V62" s="32">
        <v>145.28</v>
      </c>
      <c r="W62" s="32">
        <v>1724.469607843123</v>
      </c>
      <c r="Y62" s="32">
        <v>506034</v>
      </c>
      <c r="Z62" s="32" t="s">
        <v>166</v>
      </c>
      <c r="AA62" s="32" t="s">
        <v>224</v>
      </c>
      <c r="AB62" s="32" t="s">
        <v>184</v>
      </c>
      <c r="AC62" s="32" t="s">
        <v>183</v>
      </c>
      <c r="AD62" s="32">
        <v>144.56</v>
      </c>
      <c r="AE62" s="32">
        <v>1730.61679653684</v>
      </c>
      <c r="AG62" s="32">
        <v>506006</v>
      </c>
      <c r="AH62" s="32" t="s">
        <v>170</v>
      </c>
      <c r="AI62" s="32" t="s">
        <v>220</v>
      </c>
      <c r="AJ62" s="32" t="s">
        <v>204</v>
      </c>
      <c r="AK62" s="32" t="s">
        <v>183</v>
      </c>
      <c r="AL62" s="32">
        <v>74.3</v>
      </c>
      <c r="AM62" s="32">
        <v>1747.7103448275998</v>
      </c>
      <c r="AO62" s="32">
        <v>506016</v>
      </c>
      <c r="AP62" s="32" t="s">
        <v>170</v>
      </c>
      <c r="AQ62" s="32" t="s">
        <v>221</v>
      </c>
      <c r="AR62" s="32" t="s">
        <v>204</v>
      </c>
      <c r="AS62" s="32" t="s">
        <v>183</v>
      </c>
      <c r="AT62" s="32">
        <v>69.180000000000007</v>
      </c>
      <c r="AU62" s="32">
        <v>1748.8293630764765</v>
      </c>
      <c r="AW62" s="32">
        <v>509353</v>
      </c>
      <c r="AX62" s="32" t="s">
        <v>170</v>
      </c>
      <c r="AY62" s="32" t="s">
        <v>231</v>
      </c>
      <c r="AZ62" s="32" t="s">
        <v>204</v>
      </c>
      <c r="BA62" s="32" t="s">
        <v>183</v>
      </c>
      <c r="BB62" s="32">
        <v>62.67</v>
      </c>
      <c r="BC62" s="32">
        <v>1751.5669291338584</v>
      </c>
    </row>
    <row r="63" spans="1:55" x14ac:dyDescent="0.35">
      <c r="A63" s="32">
        <v>506034</v>
      </c>
      <c r="B63" s="32" t="s">
        <v>216</v>
      </c>
      <c r="C63" s="32" t="s">
        <v>224</v>
      </c>
      <c r="D63" s="32" t="s">
        <v>186</v>
      </c>
      <c r="E63" s="32" t="s">
        <v>183</v>
      </c>
      <c r="F63" s="109">
        <v>41.21</v>
      </c>
      <c r="G63" s="72">
        <v>2080</v>
      </c>
      <c r="I63" s="32">
        <v>506034</v>
      </c>
      <c r="J63" s="32" t="s">
        <v>217</v>
      </c>
      <c r="K63" s="32" t="s">
        <v>224</v>
      </c>
      <c r="L63" s="32" t="s">
        <v>198</v>
      </c>
      <c r="M63" s="32" t="s">
        <v>183</v>
      </c>
      <c r="N63" s="32">
        <v>40.369999999999997</v>
      </c>
      <c r="O63" s="32">
        <v>1774.1379500615999</v>
      </c>
      <c r="Q63" s="32">
        <v>506035</v>
      </c>
      <c r="R63" s="32" t="s">
        <v>216</v>
      </c>
      <c r="S63" s="32" t="s">
        <v>225</v>
      </c>
      <c r="T63" s="32" t="s">
        <v>186</v>
      </c>
      <c r="U63" s="32" t="s">
        <v>183</v>
      </c>
      <c r="V63" s="32">
        <v>48.36</v>
      </c>
      <c r="W63" s="32">
        <v>2080</v>
      </c>
      <c r="Y63" s="32">
        <v>506034</v>
      </c>
      <c r="Z63" s="32" t="s">
        <v>216</v>
      </c>
      <c r="AA63" s="32" t="s">
        <v>224</v>
      </c>
      <c r="AB63" s="32" t="s">
        <v>186</v>
      </c>
      <c r="AC63" s="32" t="s">
        <v>183</v>
      </c>
      <c r="AD63" s="32">
        <v>43.87</v>
      </c>
      <c r="AE63" s="32">
        <v>2080</v>
      </c>
      <c r="AG63" s="32">
        <v>506016</v>
      </c>
      <c r="AH63" s="32" t="s">
        <v>167</v>
      </c>
      <c r="AI63" s="32" t="s">
        <v>221</v>
      </c>
      <c r="AJ63" s="32" t="s">
        <v>182</v>
      </c>
      <c r="AK63" s="32" t="s">
        <v>183</v>
      </c>
      <c r="AL63" s="32">
        <v>212.15</v>
      </c>
      <c r="AM63" s="32">
        <v>1706.9692753623196</v>
      </c>
      <c r="AO63" s="32">
        <v>506018</v>
      </c>
      <c r="AP63" s="32" t="s">
        <v>167</v>
      </c>
      <c r="AQ63" s="32" t="s">
        <v>222</v>
      </c>
      <c r="AR63" s="32" t="s">
        <v>182</v>
      </c>
      <c r="AS63" s="32" t="s">
        <v>183</v>
      </c>
      <c r="AT63" s="32">
        <v>222.66</v>
      </c>
      <c r="AU63" s="32">
        <v>1708.7565697930768</v>
      </c>
    </row>
    <row r="64" spans="1:55" x14ac:dyDescent="0.35">
      <c r="A64" s="32">
        <v>506034</v>
      </c>
      <c r="B64" s="32" t="s">
        <v>212</v>
      </c>
      <c r="C64" s="32" t="s">
        <v>224</v>
      </c>
      <c r="D64" s="32" t="s">
        <v>213</v>
      </c>
      <c r="E64" s="32" t="s">
        <v>183</v>
      </c>
      <c r="F64" s="109">
        <v>120.07</v>
      </c>
      <c r="G64" s="72">
        <v>2080</v>
      </c>
      <c r="I64" s="32">
        <v>506035</v>
      </c>
      <c r="J64" s="32" t="s">
        <v>166</v>
      </c>
      <c r="K64" s="32" t="s">
        <v>225</v>
      </c>
      <c r="L64" s="32" t="s">
        <v>184</v>
      </c>
      <c r="M64" s="32" t="s">
        <v>183</v>
      </c>
      <c r="N64" s="32">
        <v>142.65</v>
      </c>
      <c r="O64" s="32">
        <v>1716.0991294168352</v>
      </c>
      <c r="Q64" s="32">
        <v>506035</v>
      </c>
      <c r="R64" s="32" t="s">
        <v>212</v>
      </c>
      <c r="S64" s="32" t="s">
        <v>225</v>
      </c>
      <c r="T64" s="32" t="s">
        <v>213</v>
      </c>
      <c r="U64" s="32" t="s">
        <v>183</v>
      </c>
      <c r="V64" s="32">
        <v>130.84</v>
      </c>
      <c r="W64" s="32">
        <v>2080</v>
      </c>
      <c r="Y64" s="32">
        <v>506034</v>
      </c>
      <c r="Z64" s="32" t="s">
        <v>212</v>
      </c>
      <c r="AA64" s="32" t="s">
        <v>224</v>
      </c>
      <c r="AB64" s="32" t="s">
        <v>213</v>
      </c>
      <c r="AC64" s="32" t="s">
        <v>183</v>
      </c>
      <c r="AD64" s="32">
        <v>131.32</v>
      </c>
      <c r="AE64" s="32">
        <v>2080</v>
      </c>
      <c r="AG64" s="32">
        <v>506016</v>
      </c>
      <c r="AH64" s="32" t="s">
        <v>166</v>
      </c>
      <c r="AI64" s="32" t="s">
        <v>221</v>
      </c>
      <c r="AJ64" s="32" t="s">
        <v>184</v>
      </c>
      <c r="AK64" s="32" t="s">
        <v>183</v>
      </c>
      <c r="AL64" s="32">
        <v>97.5</v>
      </c>
      <c r="AM64" s="32">
        <v>1721.1275563680847</v>
      </c>
      <c r="AO64" s="32">
        <v>506018</v>
      </c>
      <c r="AP64" s="32" t="s">
        <v>166</v>
      </c>
      <c r="AQ64" s="32" t="s">
        <v>222</v>
      </c>
      <c r="AR64" s="32" t="s">
        <v>184</v>
      </c>
      <c r="AS64" s="32" t="s">
        <v>183</v>
      </c>
      <c r="AT64" s="32">
        <v>166.19</v>
      </c>
      <c r="AU64" s="32">
        <v>1723.2891829425666</v>
      </c>
    </row>
    <row r="65" spans="1:47" x14ac:dyDescent="0.35">
      <c r="A65" s="32">
        <v>506034</v>
      </c>
      <c r="B65" s="32" t="s">
        <v>217</v>
      </c>
      <c r="C65" s="32" t="s">
        <v>224</v>
      </c>
      <c r="D65" s="32" t="s">
        <v>198</v>
      </c>
      <c r="E65" s="32" t="s">
        <v>183</v>
      </c>
      <c r="F65" s="109">
        <v>39.270000000000003</v>
      </c>
      <c r="G65" s="72">
        <v>1855.4326424870503</v>
      </c>
      <c r="I65" s="32">
        <v>506035</v>
      </c>
      <c r="J65" s="32" t="s">
        <v>216</v>
      </c>
      <c r="K65" s="32" t="s">
        <v>225</v>
      </c>
      <c r="L65" s="32" t="s">
        <v>186</v>
      </c>
      <c r="M65" s="32" t="s">
        <v>183</v>
      </c>
      <c r="N65" s="32">
        <v>46.18</v>
      </c>
      <c r="O65" s="32">
        <v>2080</v>
      </c>
      <c r="Q65" s="32">
        <v>506035</v>
      </c>
      <c r="R65" s="32" t="s">
        <v>217</v>
      </c>
      <c r="S65" s="32" t="s">
        <v>225</v>
      </c>
      <c r="T65" s="32" t="s">
        <v>198</v>
      </c>
      <c r="U65" s="32" t="s">
        <v>183</v>
      </c>
      <c r="V65" s="32">
        <v>48.43</v>
      </c>
      <c r="W65" s="32">
        <v>1774.5278367346823</v>
      </c>
      <c r="Y65" s="32">
        <v>506034</v>
      </c>
      <c r="Z65" s="32" t="s">
        <v>217</v>
      </c>
      <c r="AA65" s="32" t="s">
        <v>224</v>
      </c>
      <c r="AB65" s="32" t="s">
        <v>198</v>
      </c>
      <c r="AC65" s="32" t="s">
        <v>183</v>
      </c>
      <c r="AD65" s="32">
        <v>42.73</v>
      </c>
      <c r="AE65" s="32">
        <v>1777.404099905767</v>
      </c>
      <c r="AG65" s="32">
        <v>506016</v>
      </c>
      <c r="AH65" s="32" t="s">
        <v>216</v>
      </c>
      <c r="AI65" s="32" t="s">
        <v>221</v>
      </c>
      <c r="AJ65" s="32" t="s">
        <v>186</v>
      </c>
      <c r="AK65" s="32" t="s">
        <v>183</v>
      </c>
      <c r="AL65" s="32">
        <v>46.87</v>
      </c>
      <c r="AM65" s="32">
        <v>2080</v>
      </c>
      <c r="AO65" s="32">
        <v>506018</v>
      </c>
      <c r="AP65" s="32" t="s">
        <v>216</v>
      </c>
      <c r="AQ65" s="32" t="s">
        <v>222</v>
      </c>
      <c r="AR65" s="32" t="s">
        <v>186</v>
      </c>
      <c r="AS65" s="32" t="s">
        <v>183</v>
      </c>
      <c r="AT65" s="32">
        <v>48.39</v>
      </c>
      <c r="AU65" s="32">
        <v>2080</v>
      </c>
    </row>
    <row r="66" spans="1:47" x14ac:dyDescent="0.35">
      <c r="A66" s="32">
        <v>506035</v>
      </c>
      <c r="B66" s="32" t="s">
        <v>166</v>
      </c>
      <c r="C66" s="32" t="s">
        <v>225</v>
      </c>
      <c r="D66" s="32" t="s">
        <v>184</v>
      </c>
      <c r="E66" s="32" t="s">
        <v>183</v>
      </c>
      <c r="F66" s="109">
        <v>137.78</v>
      </c>
      <c r="G66" s="72">
        <v>1808.6073086844729</v>
      </c>
      <c r="I66" s="32">
        <v>506035</v>
      </c>
      <c r="J66" s="32" t="s">
        <v>212</v>
      </c>
      <c r="K66" s="32" t="s">
        <v>225</v>
      </c>
      <c r="L66" s="32" t="s">
        <v>213</v>
      </c>
      <c r="M66" s="32" t="s">
        <v>183</v>
      </c>
      <c r="N66" s="32">
        <v>129.81</v>
      </c>
      <c r="O66" s="32">
        <v>2080</v>
      </c>
      <c r="Q66" s="32">
        <v>506036</v>
      </c>
      <c r="R66" s="32" t="s">
        <v>166</v>
      </c>
      <c r="S66" s="32" t="s">
        <v>226</v>
      </c>
      <c r="T66" s="32" t="s">
        <v>184</v>
      </c>
      <c r="U66" s="32" t="s">
        <v>183</v>
      </c>
      <c r="V66" s="32">
        <v>126.74</v>
      </c>
      <c r="W66" s="32">
        <v>1724.469607843123</v>
      </c>
      <c r="Y66" s="32">
        <v>506035</v>
      </c>
      <c r="Z66" s="32" t="s">
        <v>166</v>
      </c>
      <c r="AA66" s="32" t="s">
        <v>225</v>
      </c>
      <c r="AB66" s="32" t="s">
        <v>184</v>
      </c>
      <c r="AC66" s="32" t="s">
        <v>183</v>
      </c>
      <c r="AD66" s="32">
        <v>139.63999999999999</v>
      </c>
      <c r="AE66" s="32">
        <v>1730.61679653684</v>
      </c>
      <c r="AG66" s="32">
        <v>506016</v>
      </c>
      <c r="AH66" s="32" t="s">
        <v>212</v>
      </c>
      <c r="AI66" s="32" t="s">
        <v>221</v>
      </c>
      <c r="AJ66" s="32" t="s">
        <v>213</v>
      </c>
      <c r="AK66" s="32" t="s">
        <v>183</v>
      </c>
      <c r="AL66" s="32">
        <v>88.96</v>
      </c>
      <c r="AM66" s="32">
        <v>2080</v>
      </c>
      <c r="AO66" s="32">
        <v>506018</v>
      </c>
      <c r="AP66" s="32" t="s">
        <v>212</v>
      </c>
      <c r="AQ66" s="32" t="s">
        <v>222</v>
      </c>
      <c r="AR66" s="32" t="s">
        <v>213</v>
      </c>
      <c r="AS66" s="32" t="s">
        <v>183</v>
      </c>
      <c r="AT66" s="32">
        <v>141.09</v>
      </c>
      <c r="AU66" s="32">
        <v>2080</v>
      </c>
    </row>
    <row r="67" spans="1:47" x14ac:dyDescent="0.35">
      <c r="A67" s="32">
        <v>506035</v>
      </c>
      <c r="B67" s="32" t="s">
        <v>216</v>
      </c>
      <c r="C67" s="32" t="s">
        <v>225</v>
      </c>
      <c r="D67" s="32" t="s">
        <v>186</v>
      </c>
      <c r="E67" s="32" t="s">
        <v>183</v>
      </c>
      <c r="F67" s="109">
        <v>44.47</v>
      </c>
      <c r="G67" s="72">
        <v>2080</v>
      </c>
      <c r="I67" s="32">
        <v>506035</v>
      </c>
      <c r="J67" s="32" t="s">
        <v>217</v>
      </c>
      <c r="K67" s="32" t="s">
        <v>225</v>
      </c>
      <c r="L67" s="32" t="s">
        <v>198</v>
      </c>
      <c r="M67" s="32" t="s">
        <v>183</v>
      </c>
      <c r="N67" s="32">
        <v>45.61</v>
      </c>
      <c r="O67" s="32">
        <v>1774.1379500615999</v>
      </c>
      <c r="Q67" s="32">
        <v>506036</v>
      </c>
      <c r="R67" s="32" t="s">
        <v>212</v>
      </c>
      <c r="S67" s="32" t="s">
        <v>226</v>
      </c>
      <c r="T67" s="32" t="s">
        <v>213</v>
      </c>
      <c r="U67" s="32" t="s">
        <v>183</v>
      </c>
      <c r="V67" s="32">
        <v>116.84</v>
      </c>
      <c r="W67" s="32">
        <v>2080</v>
      </c>
      <c r="Y67" s="32">
        <v>506035</v>
      </c>
      <c r="Z67" s="32" t="s">
        <v>216</v>
      </c>
      <c r="AA67" s="32" t="s">
        <v>225</v>
      </c>
      <c r="AB67" s="32" t="s">
        <v>186</v>
      </c>
      <c r="AC67" s="32" t="s">
        <v>183</v>
      </c>
      <c r="AD67" s="32">
        <v>48.01</v>
      </c>
      <c r="AE67" s="32">
        <v>2080</v>
      </c>
      <c r="AG67" s="32">
        <v>506016</v>
      </c>
      <c r="AH67" s="32" t="s">
        <v>207</v>
      </c>
      <c r="AI67" s="32" t="s">
        <v>221</v>
      </c>
      <c r="AJ67" s="32" t="s">
        <v>192</v>
      </c>
      <c r="AK67" s="32" t="s">
        <v>183</v>
      </c>
      <c r="AL67" s="32">
        <v>51.45</v>
      </c>
      <c r="AM67" s="32">
        <v>2080</v>
      </c>
      <c r="AO67" s="32">
        <v>506018</v>
      </c>
      <c r="AP67" s="32" t="s">
        <v>207</v>
      </c>
      <c r="AQ67" s="32" t="s">
        <v>222</v>
      </c>
      <c r="AR67" s="32" t="s">
        <v>192</v>
      </c>
      <c r="AS67" s="32" t="s">
        <v>183</v>
      </c>
      <c r="AT67" s="32">
        <v>42.5</v>
      </c>
      <c r="AU67" s="32">
        <v>2080</v>
      </c>
    </row>
    <row r="68" spans="1:47" x14ac:dyDescent="0.35">
      <c r="A68" s="32">
        <v>506035</v>
      </c>
      <c r="B68" s="32" t="s">
        <v>212</v>
      </c>
      <c r="C68" s="32" t="s">
        <v>225</v>
      </c>
      <c r="D68" s="32" t="s">
        <v>213</v>
      </c>
      <c r="E68" s="32" t="s">
        <v>183</v>
      </c>
      <c r="F68" s="109">
        <v>125.04</v>
      </c>
      <c r="G68" s="72">
        <v>2080</v>
      </c>
      <c r="I68" s="32">
        <v>506036</v>
      </c>
      <c r="J68" s="32" t="s">
        <v>166</v>
      </c>
      <c r="K68" s="32" t="s">
        <v>226</v>
      </c>
      <c r="L68" s="32" t="s">
        <v>184</v>
      </c>
      <c r="M68" s="32" t="s">
        <v>183</v>
      </c>
      <c r="N68" s="32">
        <v>123.25</v>
      </c>
      <c r="O68" s="32">
        <v>1716.0991294168352</v>
      </c>
      <c r="Q68" s="32">
        <v>506037</v>
      </c>
      <c r="R68" s="32" t="s">
        <v>167</v>
      </c>
      <c r="S68" s="32" t="s">
        <v>227</v>
      </c>
      <c r="T68" s="32" t="s">
        <v>182</v>
      </c>
      <c r="U68" s="32" t="s">
        <v>183</v>
      </c>
      <c r="V68" s="32">
        <v>174.63</v>
      </c>
      <c r="W68" s="32">
        <v>1710.2124637681156</v>
      </c>
      <c r="Y68" s="32">
        <v>506035</v>
      </c>
      <c r="Z68" s="32" t="s">
        <v>212</v>
      </c>
      <c r="AA68" s="32" t="s">
        <v>225</v>
      </c>
      <c r="AB68" s="32" t="s">
        <v>213</v>
      </c>
      <c r="AC68" s="32" t="s">
        <v>183</v>
      </c>
      <c r="AD68" s="32">
        <v>129.78</v>
      </c>
      <c r="AE68" s="32">
        <v>2080</v>
      </c>
      <c r="AG68" s="32">
        <v>506016</v>
      </c>
      <c r="AH68" s="32" t="s">
        <v>214</v>
      </c>
      <c r="AI68" s="32" t="s">
        <v>221</v>
      </c>
      <c r="AJ68" s="32" t="s">
        <v>194</v>
      </c>
      <c r="AK68" s="32" t="s">
        <v>183</v>
      </c>
      <c r="AL68" s="32">
        <v>62.98</v>
      </c>
      <c r="AM68" s="32">
        <v>2080</v>
      </c>
      <c r="AO68" s="32">
        <v>506018</v>
      </c>
      <c r="AP68" s="32" t="s">
        <v>214</v>
      </c>
      <c r="AQ68" s="32" t="s">
        <v>222</v>
      </c>
      <c r="AR68" s="32" t="s">
        <v>194</v>
      </c>
      <c r="AS68" s="32" t="s">
        <v>183</v>
      </c>
      <c r="AT68" s="32">
        <v>60.31</v>
      </c>
      <c r="AU68" s="32">
        <v>2080</v>
      </c>
    </row>
    <row r="69" spans="1:47" x14ac:dyDescent="0.35">
      <c r="A69" s="32">
        <v>506035</v>
      </c>
      <c r="B69" s="32" t="s">
        <v>217</v>
      </c>
      <c r="C69" s="32" t="s">
        <v>225</v>
      </c>
      <c r="D69" s="32" t="s">
        <v>198</v>
      </c>
      <c r="E69" s="32" t="s">
        <v>183</v>
      </c>
      <c r="F69" s="109">
        <v>44.33</v>
      </c>
      <c r="G69" s="72">
        <v>1855.4326424870503</v>
      </c>
      <c r="I69" s="32">
        <v>506036</v>
      </c>
      <c r="J69" s="32" t="s">
        <v>212</v>
      </c>
      <c r="K69" s="32" t="s">
        <v>226</v>
      </c>
      <c r="L69" s="32" t="s">
        <v>213</v>
      </c>
      <c r="M69" s="32" t="s">
        <v>183</v>
      </c>
      <c r="N69" s="32">
        <v>114.78</v>
      </c>
      <c r="O69" s="32">
        <v>2080</v>
      </c>
      <c r="Q69" s="32">
        <v>506037</v>
      </c>
      <c r="R69" s="32" t="s">
        <v>166</v>
      </c>
      <c r="S69" s="32" t="s">
        <v>227</v>
      </c>
      <c r="T69" s="32" t="s">
        <v>184</v>
      </c>
      <c r="U69" s="32" t="s">
        <v>183</v>
      </c>
      <c r="V69" s="32">
        <v>121.65</v>
      </c>
      <c r="W69" s="32">
        <v>1724.469607843123</v>
      </c>
      <c r="Y69" s="32">
        <v>506035</v>
      </c>
      <c r="Z69" s="32" t="s">
        <v>217</v>
      </c>
      <c r="AA69" s="32" t="s">
        <v>225</v>
      </c>
      <c r="AB69" s="32" t="s">
        <v>198</v>
      </c>
      <c r="AC69" s="32" t="s">
        <v>183</v>
      </c>
      <c r="AD69" s="32">
        <v>48.97</v>
      </c>
      <c r="AE69" s="32">
        <v>1777.404099905767</v>
      </c>
      <c r="AG69" s="32">
        <v>506016</v>
      </c>
      <c r="AH69" s="32" t="s">
        <v>170</v>
      </c>
      <c r="AI69" s="32" t="s">
        <v>221</v>
      </c>
      <c r="AJ69" s="32" t="s">
        <v>204</v>
      </c>
      <c r="AK69" s="32" t="s">
        <v>183</v>
      </c>
      <c r="AL69" s="32">
        <v>67.459999999999994</v>
      </c>
      <c r="AM69" s="32">
        <v>1747.7103448275998</v>
      </c>
      <c r="AO69" s="32">
        <v>506018</v>
      </c>
      <c r="AP69" s="32" t="s">
        <v>217</v>
      </c>
      <c r="AQ69" s="32" t="s">
        <v>222</v>
      </c>
      <c r="AR69" s="32" t="s">
        <v>198</v>
      </c>
      <c r="AS69" s="32" t="s">
        <v>183</v>
      </c>
      <c r="AT69" s="32">
        <v>49.16</v>
      </c>
      <c r="AU69" s="32">
        <v>1771.7913721499915</v>
      </c>
    </row>
    <row r="70" spans="1:47" x14ac:dyDescent="0.35">
      <c r="A70" s="32">
        <v>506036</v>
      </c>
      <c r="B70" s="32" t="s">
        <v>166</v>
      </c>
      <c r="C70" s="32" t="s">
        <v>226</v>
      </c>
      <c r="D70" s="32" t="s">
        <v>184</v>
      </c>
      <c r="E70" s="32" t="s">
        <v>183</v>
      </c>
      <c r="F70" s="109">
        <v>112.17</v>
      </c>
      <c r="G70" s="72">
        <v>1808.6073086844729</v>
      </c>
      <c r="I70" s="32">
        <v>506037</v>
      </c>
      <c r="J70" s="32" t="s">
        <v>166</v>
      </c>
      <c r="K70" s="32" t="s">
        <v>227</v>
      </c>
      <c r="L70" s="32" t="s">
        <v>184</v>
      </c>
      <c r="M70" s="32" t="s">
        <v>183</v>
      </c>
      <c r="N70" s="32">
        <v>114.93</v>
      </c>
      <c r="O70" s="32">
        <v>1716.0991294168352</v>
      </c>
      <c r="Q70" s="32">
        <v>506037</v>
      </c>
      <c r="R70" s="32" t="s">
        <v>212</v>
      </c>
      <c r="S70" s="32" t="s">
        <v>227</v>
      </c>
      <c r="T70" s="32" t="s">
        <v>213</v>
      </c>
      <c r="U70" s="32" t="s">
        <v>183</v>
      </c>
      <c r="V70" s="32">
        <v>112.15</v>
      </c>
      <c r="W70" s="32">
        <v>2080</v>
      </c>
      <c r="Y70" s="32">
        <v>506036</v>
      </c>
      <c r="Z70" s="32" t="s">
        <v>166</v>
      </c>
      <c r="AA70" s="32" t="s">
        <v>226</v>
      </c>
      <c r="AB70" s="32" t="s">
        <v>184</v>
      </c>
      <c r="AC70" s="32" t="s">
        <v>183</v>
      </c>
      <c r="AD70" s="32">
        <v>130.66999999999999</v>
      </c>
      <c r="AE70" s="32">
        <v>1730.61679653684</v>
      </c>
      <c r="AG70" s="32">
        <v>506018</v>
      </c>
      <c r="AH70" s="32" t="s">
        <v>167</v>
      </c>
      <c r="AI70" s="32" t="s">
        <v>222</v>
      </c>
      <c r="AJ70" s="32" t="s">
        <v>182</v>
      </c>
      <c r="AK70" s="32" t="s">
        <v>183</v>
      </c>
      <c r="AL70" s="32">
        <v>211.52</v>
      </c>
      <c r="AM70" s="32">
        <v>1706.9692753623196</v>
      </c>
      <c r="AO70" s="32">
        <v>506018</v>
      </c>
      <c r="AP70" s="32" t="s">
        <v>208</v>
      </c>
      <c r="AQ70" s="32" t="s">
        <v>222</v>
      </c>
      <c r="AR70" s="32" t="s">
        <v>202</v>
      </c>
      <c r="AS70" s="32" t="s">
        <v>183</v>
      </c>
      <c r="AT70" s="32">
        <v>45.33</v>
      </c>
      <c r="AU70" s="32">
        <v>1765.4955737652588</v>
      </c>
    </row>
    <row r="71" spans="1:47" x14ac:dyDescent="0.35">
      <c r="A71" s="32">
        <v>506036</v>
      </c>
      <c r="B71" s="32" t="s">
        <v>212</v>
      </c>
      <c r="C71" s="32" t="s">
        <v>226</v>
      </c>
      <c r="D71" s="32" t="s">
        <v>213</v>
      </c>
      <c r="E71" s="32" t="s">
        <v>183</v>
      </c>
      <c r="F71" s="109">
        <v>104.09</v>
      </c>
      <c r="G71" s="72">
        <v>2080</v>
      </c>
      <c r="I71" s="32">
        <v>506037</v>
      </c>
      <c r="J71" s="32" t="s">
        <v>212</v>
      </c>
      <c r="K71" s="32" t="s">
        <v>227</v>
      </c>
      <c r="L71" s="32" t="s">
        <v>213</v>
      </c>
      <c r="M71" s="32" t="s">
        <v>183</v>
      </c>
      <c r="N71" s="32">
        <v>107.03</v>
      </c>
      <c r="O71" s="32">
        <v>2080</v>
      </c>
      <c r="Q71" s="32">
        <v>506330</v>
      </c>
      <c r="R71" s="32" t="s">
        <v>167</v>
      </c>
      <c r="S71" s="32" t="s">
        <v>228</v>
      </c>
      <c r="T71" s="32" t="s">
        <v>182</v>
      </c>
      <c r="U71" s="32" t="s">
        <v>183</v>
      </c>
      <c r="V71" s="32">
        <v>181.51</v>
      </c>
      <c r="W71" s="32">
        <v>1710.2124637681156</v>
      </c>
      <c r="Y71" s="32">
        <v>506036</v>
      </c>
      <c r="Z71" s="32" t="s">
        <v>212</v>
      </c>
      <c r="AA71" s="32" t="s">
        <v>226</v>
      </c>
      <c r="AB71" s="32" t="s">
        <v>213</v>
      </c>
      <c r="AC71" s="32" t="s">
        <v>183</v>
      </c>
      <c r="AD71" s="32">
        <v>118.7</v>
      </c>
      <c r="AE71" s="32">
        <v>2080</v>
      </c>
      <c r="AG71" s="32">
        <v>506018</v>
      </c>
      <c r="AH71" s="32" t="s">
        <v>166</v>
      </c>
      <c r="AI71" s="32" t="s">
        <v>222</v>
      </c>
      <c r="AJ71" s="32" t="s">
        <v>184</v>
      </c>
      <c r="AK71" s="32" t="s">
        <v>183</v>
      </c>
      <c r="AL71" s="32">
        <v>154.11000000000001</v>
      </c>
      <c r="AM71" s="32">
        <v>1721.1275563680847</v>
      </c>
      <c r="AO71" s="32">
        <v>506018</v>
      </c>
      <c r="AP71" s="32" t="s">
        <v>170</v>
      </c>
      <c r="AQ71" s="32" t="s">
        <v>222</v>
      </c>
      <c r="AR71" s="32" t="s">
        <v>204</v>
      </c>
      <c r="AS71" s="32" t="s">
        <v>183</v>
      </c>
      <c r="AT71" s="32">
        <v>64.319999999999993</v>
      </c>
      <c r="AU71" s="32">
        <v>1748.8293630764765</v>
      </c>
    </row>
    <row r="72" spans="1:47" x14ac:dyDescent="0.35">
      <c r="A72" s="32">
        <v>506037</v>
      </c>
      <c r="B72" s="32" t="s">
        <v>166</v>
      </c>
      <c r="C72" s="32" t="s">
        <v>227</v>
      </c>
      <c r="D72" s="32" t="s">
        <v>184</v>
      </c>
      <c r="E72" s="32" t="s">
        <v>183</v>
      </c>
      <c r="F72" s="109">
        <v>98.9</v>
      </c>
      <c r="G72" s="72">
        <v>1808.6073086844729</v>
      </c>
      <c r="I72" s="32">
        <v>506330</v>
      </c>
      <c r="J72" s="32" t="s">
        <v>167</v>
      </c>
      <c r="K72" s="32" t="s">
        <v>228</v>
      </c>
      <c r="L72" s="32" t="s">
        <v>182</v>
      </c>
      <c r="M72" s="32" t="s">
        <v>183</v>
      </c>
      <c r="N72" s="32">
        <v>180.13</v>
      </c>
      <c r="O72" s="32">
        <v>1700.4862704495281</v>
      </c>
      <c r="Q72" s="32">
        <v>506331</v>
      </c>
      <c r="R72" s="32" t="s">
        <v>166</v>
      </c>
      <c r="S72" s="32" t="s">
        <v>229</v>
      </c>
      <c r="T72" s="32" t="s">
        <v>184</v>
      </c>
      <c r="U72" s="32" t="s">
        <v>183</v>
      </c>
      <c r="V72" s="32">
        <v>137.9</v>
      </c>
      <c r="W72" s="32">
        <v>1724.469607843123</v>
      </c>
      <c r="Y72" s="32">
        <v>506037</v>
      </c>
      <c r="Z72" s="32" t="s">
        <v>167</v>
      </c>
      <c r="AA72" s="32" t="s">
        <v>227</v>
      </c>
      <c r="AB72" s="32" t="s">
        <v>182</v>
      </c>
      <c r="AC72" s="32" t="s">
        <v>183</v>
      </c>
      <c r="AD72" s="32">
        <v>179.87</v>
      </c>
      <c r="AE72" s="32">
        <v>1716.3733333333346</v>
      </c>
      <c r="AG72" s="32">
        <v>506018</v>
      </c>
      <c r="AH72" s="32" t="s">
        <v>216</v>
      </c>
      <c r="AI72" s="32" t="s">
        <v>222</v>
      </c>
      <c r="AJ72" s="32" t="s">
        <v>186</v>
      </c>
      <c r="AK72" s="32" t="s">
        <v>183</v>
      </c>
      <c r="AL72" s="32">
        <v>45.74</v>
      </c>
      <c r="AM72" s="32">
        <v>2080</v>
      </c>
      <c r="AO72" s="32">
        <v>506033</v>
      </c>
      <c r="AP72" s="32" t="s">
        <v>166</v>
      </c>
      <c r="AQ72" s="32" t="s">
        <v>223</v>
      </c>
      <c r="AR72" s="32" t="s">
        <v>184</v>
      </c>
      <c r="AS72" s="32" t="s">
        <v>183</v>
      </c>
      <c r="AT72" s="32">
        <v>156.06</v>
      </c>
      <c r="AU72" s="32">
        <v>1723.2891829425666</v>
      </c>
    </row>
    <row r="73" spans="1:47" x14ac:dyDescent="0.35">
      <c r="A73" s="32">
        <v>506037</v>
      </c>
      <c r="B73" s="32" t="s">
        <v>212</v>
      </c>
      <c r="C73" s="32" t="s">
        <v>227</v>
      </c>
      <c r="D73" s="32" t="s">
        <v>213</v>
      </c>
      <c r="E73" s="32" t="s">
        <v>183</v>
      </c>
      <c r="F73" s="109">
        <v>93.8</v>
      </c>
      <c r="G73" s="72">
        <v>2080</v>
      </c>
      <c r="I73" s="32">
        <v>506331</v>
      </c>
      <c r="J73" s="32" t="s">
        <v>166</v>
      </c>
      <c r="K73" s="32" t="s">
        <v>229</v>
      </c>
      <c r="L73" s="32" t="s">
        <v>184</v>
      </c>
      <c r="M73" s="32" t="s">
        <v>183</v>
      </c>
      <c r="N73" s="32">
        <v>128.9</v>
      </c>
      <c r="O73" s="32">
        <v>1716.0991294168352</v>
      </c>
      <c r="Q73" s="32">
        <v>506331</v>
      </c>
      <c r="R73" s="32" t="s">
        <v>212</v>
      </c>
      <c r="S73" s="32" t="s">
        <v>229</v>
      </c>
      <c r="T73" s="32" t="s">
        <v>213</v>
      </c>
      <c r="U73" s="32" t="s">
        <v>183</v>
      </c>
      <c r="V73" s="32">
        <v>124.19</v>
      </c>
      <c r="W73" s="32">
        <v>2080</v>
      </c>
      <c r="Y73" s="32">
        <v>506331</v>
      </c>
      <c r="Z73" s="32" t="s">
        <v>166</v>
      </c>
      <c r="AA73" s="32" t="s">
        <v>229</v>
      </c>
      <c r="AB73" s="32" t="s">
        <v>184</v>
      </c>
      <c r="AC73" s="32" t="s">
        <v>183</v>
      </c>
      <c r="AD73" s="32">
        <v>143.54</v>
      </c>
      <c r="AE73" s="32">
        <v>1730.61679653684</v>
      </c>
      <c r="AG73" s="32">
        <v>506018</v>
      </c>
      <c r="AH73" s="32" t="s">
        <v>212</v>
      </c>
      <c r="AI73" s="32" t="s">
        <v>222</v>
      </c>
      <c r="AJ73" s="32" t="s">
        <v>213</v>
      </c>
      <c r="AK73" s="32" t="s">
        <v>183</v>
      </c>
      <c r="AL73" s="32">
        <v>134.38</v>
      </c>
      <c r="AM73" s="32">
        <v>2080</v>
      </c>
      <c r="AO73" s="32">
        <v>506033</v>
      </c>
      <c r="AP73" s="32" t="s">
        <v>216</v>
      </c>
      <c r="AQ73" s="32" t="s">
        <v>223</v>
      </c>
      <c r="AR73" s="32" t="s">
        <v>186</v>
      </c>
      <c r="AS73" s="32" t="s">
        <v>183</v>
      </c>
      <c r="AT73" s="32">
        <v>40.32</v>
      </c>
      <c r="AU73" s="32">
        <v>2080</v>
      </c>
    </row>
    <row r="74" spans="1:47" x14ac:dyDescent="0.35">
      <c r="A74" s="32">
        <v>506330</v>
      </c>
      <c r="B74" s="32" t="s">
        <v>167</v>
      </c>
      <c r="C74" s="32" t="s">
        <v>228</v>
      </c>
      <c r="D74" s="32" t="s">
        <v>182</v>
      </c>
      <c r="E74" s="32" t="s">
        <v>183</v>
      </c>
      <c r="F74" s="109">
        <v>178.73</v>
      </c>
      <c r="G74" s="72">
        <v>1796.5210526315814</v>
      </c>
      <c r="I74" s="32">
        <v>506331</v>
      </c>
      <c r="J74" s="32" t="s">
        <v>212</v>
      </c>
      <c r="K74" s="32" t="s">
        <v>229</v>
      </c>
      <c r="L74" s="32" t="s">
        <v>213</v>
      </c>
      <c r="M74" s="32" t="s">
        <v>183</v>
      </c>
      <c r="N74" s="32">
        <v>117.29</v>
      </c>
      <c r="O74" s="32">
        <v>2080</v>
      </c>
      <c r="Q74" s="32">
        <v>506435</v>
      </c>
      <c r="R74" s="32" t="s">
        <v>167</v>
      </c>
      <c r="S74" s="32" t="s">
        <v>230</v>
      </c>
      <c r="T74" s="32" t="s">
        <v>182</v>
      </c>
      <c r="U74" s="32" t="s">
        <v>183</v>
      </c>
      <c r="V74" s="32">
        <v>109.21</v>
      </c>
      <c r="W74" s="32">
        <v>1710.2124637681156</v>
      </c>
      <c r="Y74" s="32">
        <v>506331</v>
      </c>
      <c r="Z74" s="32" t="s">
        <v>212</v>
      </c>
      <c r="AA74" s="32" t="s">
        <v>229</v>
      </c>
      <c r="AB74" s="32" t="s">
        <v>213</v>
      </c>
      <c r="AC74" s="32" t="s">
        <v>183</v>
      </c>
      <c r="AD74" s="32">
        <v>127.39</v>
      </c>
      <c r="AE74" s="32">
        <v>2080</v>
      </c>
      <c r="AG74" s="32">
        <v>506018</v>
      </c>
      <c r="AH74" s="32" t="s">
        <v>207</v>
      </c>
      <c r="AI74" s="32" t="s">
        <v>222</v>
      </c>
      <c r="AJ74" s="32" t="s">
        <v>192</v>
      </c>
      <c r="AK74" s="32" t="s">
        <v>183</v>
      </c>
      <c r="AL74" s="32">
        <v>41.26</v>
      </c>
      <c r="AM74" s="32">
        <v>2080</v>
      </c>
      <c r="AO74" s="32">
        <v>506033</v>
      </c>
      <c r="AP74" s="32" t="s">
        <v>212</v>
      </c>
      <c r="AQ74" s="32" t="s">
        <v>223</v>
      </c>
      <c r="AR74" s="32" t="s">
        <v>213</v>
      </c>
      <c r="AS74" s="32" t="s">
        <v>183</v>
      </c>
      <c r="AT74" s="32">
        <v>132.49</v>
      </c>
      <c r="AU74" s="32">
        <v>2080</v>
      </c>
    </row>
    <row r="75" spans="1:47" x14ac:dyDescent="0.35">
      <c r="A75" s="32">
        <v>506331</v>
      </c>
      <c r="B75" s="32" t="s">
        <v>167</v>
      </c>
      <c r="C75" s="32" t="s">
        <v>229</v>
      </c>
      <c r="D75" s="32" t="s">
        <v>182</v>
      </c>
      <c r="E75" s="32" t="s">
        <v>183</v>
      </c>
      <c r="F75" s="109">
        <v>124.5</v>
      </c>
      <c r="G75" s="72">
        <v>1796.5210526315814</v>
      </c>
      <c r="I75" s="32">
        <v>506435</v>
      </c>
      <c r="J75" s="32" t="s">
        <v>167</v>
      </c>
      <c r="K75" s="32" t="s">
        <v>230</v>
      </c>
      <c r="L75" s="32" t="s">
        <v>182</v>
      </c>
      <c r="M75" s="32" t="s">
        <v>183</v>
      </c>
      <c r="N75" s="32">
        <v>103.15</v>
      </c>
      <c r="O75" s="32">
        <v>1700.4862704495281</v>
      </c>
      <c r="Q75" s="32">
        <v>506435</v>
      </c>
      <c r="R75" s="32" t="s">
        <v>166</v>
      </c>
      <c r="S75" s="32" t="s">
        <v>230</v>
      </c>
      <c r="T75" s="32" t="s">
        <v>184</v>
      </c>
      <c r="U75" s="32" t="s">
        <v>183</v>
      </c>
      <c r="V75" s="32">
        <v>95.67</v>
      </c>
      <c r="W75" s="32">
        <v>1724.469607843123</v>
      </c>
      <c r="Y75" s="32">
        <v>506435</v>
      </c>
      <c r="Z75" s="32" t="s">
        <v>166</v>
      </c>
      <c r="AA75" s="32" t="s">
        <v>230</v>
      </c>
      <c r="AB75" s="32" t="s">
        <v>184</v>
      </c>
      <c r="AC75" s="32" t="s">
        <v>183</v>
      </c>
      <c r="AD75" s="32">
        <v>101.59</v>
      </c>
      <c r="AE75" s="32">
        <v>1730.61679653684</v>
      </c>
      <c r="AG75" s="32">
        <v>506018</v>
      </c>
      <c r="AH75" s="32" t="s">
        <v>214</v>
      </c>
      <c r="AI75" s="32" t="s">
        <v>222</v>
      </c>
      <c r="AJ75" s="32" t="s">
        <v>194</v>
      </c>
      <c r="AK75" s="32" t="s">
        <v>183</v>
      </c>
      <c r="AL75" s="32">
        <v>58.55</v>
      </c>
      <c r="AM75" s="32">
        <v>2080</v>
      </c>
      <c r="AO75" s="32">
        <v>506033</v>
      </c>
      <c r="AP75" s="32" t="s">
        <v>217</v>
      </c>
      <c r="AQ75" s="32" t="s">
        <v>223</v>
      </c>
      <c r="AR75" s="32" t="s">
        <v>198</v>
      </c>
      <c r="AS75" s="32" t="s">
        <v>183</v>
      </c>
      <c r="AT75" s="32">
        <v>40.049999999999997</v>
      </c>
      <c r="AU75" s="32">
        <v>1771.7913721499915</v>
      </c>
    </row>
    <row r="76" spans="1:47" x14ac:dyDescent="0.35">
      <c r="A76" s="32">
        <v>506331</v>
      </c>
      <c r="B76" s="32" t="s">
        <v>166</v>
      </c>
      <c r="C76" s="32" t="s">
        <v>229</v>
      </c>
      <c r="D76" s="32" t="s">
        <v>184</v>
      </c>
      <c r="E76" s="32" t="s">
        <v>183</v>
      </c>
      <c r="F76" s="109">
        <v>122.82</v>
      </c>
      <c r="G76" s="72">
        <v>1808.6073086844729</v>
      </c>
      <c r="I76" s="32">
        <v>506435</v>
      </c>
      <c r="J76" s="32" t="s">
        <v>166</v>
      </c>
      <c r="K76" s="32" t="s">
        <v>230</v>
      </c>
      <c r="L76" s="32" t="s">
        <v>184</v>
      </c>
      <c r="M76" s="32" t="s">
        <v>183</v>
      </c>
      <c r="N76" s="32">
        <v>89.93</v>
      </c>
      <c r="O76" s="32">
        <v>1716.0991294168352</v>
      </c>
      <c r="Q76" s="32">
        <v>506435</v>
      </c>
      <c r="R76" s="32" t="s">
        <v>216</v>
      </c>
      <c r="S76" s="32" t="s">
        <v>230</v>
      </c>
      <c r="T76" s="32" t="s">
        <v>186</v>
      </c>
      <c r="U76" s="32" t="s">
        <v>183</v>
      </c>
      <c r="V76" s="32">
        <v>40.58</v>
      </c>
      <c r="W76" s="32">
        <v>2080</v>
      </c>
      <c r="Y76" s="32">
        <v>506435</v>
      </c>
      <c r="Z76" s="32" t="s">
        <v>216</v>
      </c>
      <c r="AA76" s="32" t="s">
        <v>230</v>
      </c>
      <c r="AB76" s="32" t="s">
        <v>186</v>
      </c>
      <c r="AC76" s="32" t="s">
        <v>183</v>
      </c>
      <c r="AD76" s="32">
        <v>40.270000000000003</v>
      </c>
      <c r="AE76" s="32">
        <v>2080</v>
      </c>
      <c r="AG76" s="32">
        <v>506018</v>
      </c>
      <c r="AH76" s="32" t="s">
        <v>217</v>
      </c>
      <c r="AI76" s="32" t="s">
        <v>222</v>
      </c>
      <c r="AJ76" s="32" t="s">
        <v>198</v>
      </c>
      <c r="AK76" s="32" t="s">
        <v>183</v>
      </c>
      <c r="AL76" s="32">
        <v>46.05</v>
      </c>
      <c r="AM76" s="32">
        <v>1767.3594100856478</v>
      </c>
      <c r="AO76" s="32">
        <v>506034</v>
      </c>
      <c r="AP76" s="32" t="s">
        <v>166</v>
      </c>
      <c r="AQ76" s="32" t="s">
        <v>224</v>
      </c>
      <c r="AR76" s="32" t="s">
        <v>184</v>
      </c>
      <c r="AS76" s="32" t="s">
        <v>183</v>
      </c>
      <c r="AT76" s="32">
        <v>160.52000000000001</v>
      </c>
      <c r="AU76" s="32">
        <v>1723.2891829425666</v>
      </c>
    </row>
    <row r="77" spans="1:47" x14ac:dyDescent="0.35">
      <c r="A77" s="32">
        <v>506331</v>
      </c>
      <c r="B77" s="32" t="s">
        <v>212</v>
      </c>
      <c r="C77" s="32" t="s">
        <v>229</v>
      </c>
      <c r="D77" s="32" t="s">
        <v>213</v>
      </c>
      <c r="E77" s="32" t="s">
        <v>183</v>
      </c>
      <c r="F77" s="109">
        <v>117.74</v>
      </c>
      <c r="G77" s="72">
        <v>2080</v>
      </c>
      <c r="I77" s="32">
        <v>506435</v>
      </c>
      <c r="J77" s="32" t="s">
        <v>216</v>
      </c>
      <c r="K77" s="32" t="s">
        <v>230</v>
      </c>
      <c r="L77" s="32" t="s">
        <v>186</v>
      </c>
      <c r="M77" s="32" t="s">
        <v>183</v>
      </c>
      <c r="N77" s="32">
        <v>38.979999999999997</v>
      </c>
      <c r="O77" s="32">
        <v>2080</v>
      </c>
      <c r="Q77" s="32">
        <v>506435</v>
      </c>
      <c r="R77" s="32" t="s">
        <v>212</v>
      </c>
      <c r="S77" s="32" t="s">
        <v>230</v>
      </c>
      <c r="T77" s="32" t="s">
        <v>213</v>
      </c>
      <c r="U77" s="32" t="s">
        <v>183</v>
      </c>
      <c r="V77" s="32">
        <v>86.16</v>
      </c>
      <c r="W77" s="32">
        <v>2080</v>
      </c>
      <c r="Y77" s="32">
        <v>506435</v>
      </c>
      <c r="Z77" s="32" t="s">
        <v>212</v>
      </c>
      <c r="AA77" s="32" t="s">
        <v>230</v>
      </c>
      <c r="AB77" s="32" t="s">
        <v>213</v>
      </c>
      <c r="AC77" s="32" t="s">
        <v>183</v>
      </c>
      <c r="AD77" s="32">
        <v>90.16</v>
      </c>
      <c r="AE77" s="32">
        <v>2080</v>
      </c>
      <c r="AG77" s="32">
        <v>506018</v>
      </c>
      <c r="AH77" s="32" t="s">
        <v>208</v>
      </c>
      <c r="AI77" s="32" t="s">
        <v>222</v>
      </c>
      <c r="AJ77" s="32" t="s">
        <v>202</v>
      </c>
      <c r="AK77" s="32" t="s">
        <v>183</v>
      </c>
      <c r="AL77" s="32">
        <v>44.2</v>
      </c>
      <c r="AM77" s="32">
        <v>1766.6519911504531</v>
      </c>
      <c r="AO77" s="32">
        <v>506034</v>
      </c>
      <c r="AP77" s="32" t="s">
        <v>216</v>
      </c>
      <c r="AQ77" s="32" t="s">
        <v>224</v>
      </c>
      <c r="AR77" s="32" t="s">
        <v>186</v>
      </c>
      <c r="AS77" s="32" t="s">
        <v>183</v>
      </c>
      <c r="AT77" s="32">
        <v>46.21</v>
      </c>
      <c r="AU77" s="32">
        <v>2080</v>
      </c>
    </row>
    <row r="78" spans="1:47" x14ac:dyDescent="0.35">
      <c r="A78" s="32">
        <v>506435</v>
      </c>
      <c r="B78" s="32" t="s">
        <v>167</v>
      </c>
      <c r="C78" s="32" t="s">
        <v>230</v>
      </c>
      <c r="D78" s="32" t="s">
        <v>182</v>
      </c>
      <c r="E78" s="32" t="s">
        <v>183</v>
      </c>
      <c r="F78" s="109">
        <v>99.33</v>
      </c>
      <c r="G78" s="72">
        <v>1796.5210526315814</v>
      </c>
      <c r="I78" s="32">
        <v>506435</v>
      </c>
      <c r="J78" s="32" t="s">
        <v>212</v>
      </c>
      <c r="K78" s="32" t="s">
        <v>230</v>
      </c>
      <c r="L78" s="32" t="s">
        <v>213</v>
      </c>
      <c r="M78" s="32" t="s">
        <v>183</v>
      </c>
      <c r="N78" s="32">
        <v>82.31</v>
      </c>
      <c r="O78" s="32">
        <v>2080</v>
      </c>
      <c r="Q78" s="32">
        <v>506435</v>
      </c>
      <c r="R78" s="32" t="s">
        <v>217</v>
      </c>
      <c r="S78" s="32" t="s">
        <v>230</v>
      </c>
      <c r="T78" s="32" t="s">
        <v>198</v>
      </c>
      <c r="U78" s="32" t="s">
        <v>183</v>
      </c>
      <c r="V78" s="32">
        <v>40.630000000000003</v>
      </c>
      <c r="W78" s="32">
        <v>1774.5278367346823</v>
      </c>
      <c r="Y78" s="32">
        <v>506435</v>
      </c>
      <c r="Z78" s="32" t="s">
        <v>217</v>
      </c>
      <c r="AA78" s="32" t="s">
        <v>230</v>
      </c>
      <c r="AB78" s="32" t="s">
        <v>198</v>
      </c>
      <c r="AC78" s="32" t="s">
        <v>183</v>
      </c>
      <c r="AD78" s="32">
        <v>41.08</v>
      </c>
      <c r="AE78" s="32">
        <v>1777.404099905767</v>
      </c>
      <c r="AG78" s="32">
        <v>506018</v>
      </c>
      <c r="AH78" s="32" t="s">
        <v>170</v>
      </c>
      <c r="AI78" s="32" t="s">
        <v>222</v>
      </c>
      <c r="AJ78" s="32" t="s">
        <v>204</v>
      </c>
      <c r="AK78" s="32" t="s">
        <v>183</v>
      </c>
      <c r="AL78" s="32">
        <v>62.72</v>
      </c>
      <c r="AM78" s="32">
        <v>1747.7103448275998</v>
      </c>
      <c r="AO78" s="32">
        <v>506034</v>
      </c>
      <c r="AP78" s="32" t="s">
        <v>212</v>
      </c>
      <c r="AQ78" s="32" t="s">
        <v>224</v>
      </c>
      <c r="AR78" s="32" t="s">
        <v>213</v>
      </c>
      <c r="AS78" s="32" t="s">
        <v>183</v>
      </c>
      <c r="AT78" s="32">
        <v>134.69</v>
      </c>
      <c r="AU78" s="32">
        <v>2080</v>
      </c>
    </row>
    <row r="79" spans="1:47" x14ac:dyDescent="0.35">
      <c r="A79" s="32">
        <v>506435</v>
      </c>
      <c r="B79" s="32" t="s">
        <v>166</v>
      </c>
      <c r="C79" s="32" t="s">
        <v>230</v>
      </c>
      <c r="D79" s="32" t="s">
        <v>184</v>
      </c>
      <c r="E79" s="32" t="s">
        <v>183</v>
      </c>
      <c r="F79" s="109">
        <v>87.27</v>
      </c>
      <c r="G79" s="72">
        <v>1808.6073086844729</v>
      </c>
      <c r="I79" s="32">
        <v>506435</v>
      </c>
      <c r="J79" s="32" t="s">
        <v>217</v>
      </c>
      <c r="K79" s="32" t="s">
        <v>230</v>
      </c>
      <c r="L79" s="32" t="s">
        <v>198</v>
      </c>
      <c r="M79" s="32" t="s">
        <v>183</v>
      </c>
      <c r="N79" s="32">
        <v>38.5</v>
      </c>
      <c r="O79" s="32">
        <v>1774.1379500615999</v>
      </c>
      <c r="Q79" s="32">
        <v>509353</v>
      </c>
      <c r="R79" s="32" t="s">
        <v>166</v>
      </c>
      <c r="S79" s="32" t="s">
        <v>231</v>
      </c>
      <c r="T79" s="32" t="s">
        <v>184</v>
      </c>
      <c r="U79" s="32" t="s">
        <v>183</v>
      </c>
      <c r="V79" s="32">
        <v>112.86</v>
      </c>
      <c r="W79" s="32">
        <v>1724.469607843123</v>
      </c>
      <c r="Y79" s="32">
        <v>509353</v>
      </c>
      <c r="Z79" s="32" t="s">
        <v>166</v>
      </c>
      <c r="AA79" s="32" t="s">
        <v>231</v>
      </c>
      <c r="AB79" s="32" t="s">
        <v>184</v>
      </c>
      <c r="AC79" s="32" t="s">
        <v>183</v>
      </c>
      <c r="AD79" s="32">
        <v>119.59</v>
      </c>
      <c r="AE79" s="32">
        <v>1730.61679653684</v>
      </c>
      <c r="AG79" s="32">
        <v>506033</v>
      </c>
      <c r="AH79" s="32" t="s">
        <v>166</v>
      </c>
      <c r="AI79" s="32" t="s">
        <v>223</v>
      </c>
      <c r="AJ79" s="32" t="s">
        <v>184</v>
      </c>
      <c r="AK79" s="32" t="s">
        <v>183</v>
      </c>
      <c r="AL79" s="32">
        <v>147.53</v>
      </c>
      <c r="AM79" s="32">
        <v>1721.1275563680847</v>
      </c>
      <c r="AO79" s="32">
        <v>506034</v>
      </c>
      <c r="AP79" s="32" t="s">
        <v>217</v>
      </c>
      <c r="AQ79" s="32" t="s">
        <v>224</v>
      </c>
      <c r="AR79" s="32" t="s">
        <v>198</v>
      </c>
      <c r="AS79" s="32" t="s">
        <v>183</v>
      </c>
      <c r="AT79" s="32">
        <v>44.94</v>
      </c>
      <c r="AU79" s="32">
        <v>1771.7913721499915</v>
      </c>
    </row>
    <row r="80" spans="1:47" x14ac:dyDescent="0.35">
      <c r="A80" s="32">
        <v>506435</v>
      </c>
      <c r="B80" s="32" t="s">
        <v>216</v>
      </c>
      <c r="C80" s="32" t="s">
        <v>230</v>
      </c>
      <c r="D80" s="32" t="s">
        <v>186</v>
      </c>
      <c r="E80" s="32" t="s">
        <v>183</v>
      </c>
      <c r="F80" s="109">
        <v>37.82</v>
      </c>
      <c r="G80" s="72">
        <v>2080</v>
      </c>
      <c r="I80" s="32">
        <v>509353</v>
      </c>
      <c r="J80" s="32" t="s">
        <v>166</v>
      </c>
      <c r="K80" s="32" t="s">
        <v>231</v>
      </c>
      <c r="L80" s="32" t="s">
        <v>184</v>
      </c>
      <c r="M80" s="32" t="s">
        <v>183</v>
      </c>
      <c r="N80" s="32">
        <v>105.62</v>
      </c>
      <c r="O80" s="32">
        <v>1716.0991294168352</v>
      </c>
      <c r="Q80" s="32">
        <v>509353</v>
      </c>
      <c r="R80" s="32" t="s">
        <v>212</v>
      </c>
      <c r="S80" s="32" t="s">
        <v>231</v>
      </c>
      <c r="T80" s="32" t="s">
        <v>213</v>
      </c>
      <c r="U80" s="32" t="s">
        <v>183</v>
      </c>
      <c r="V80" s="32">
        <v>102.26</v>
      </c>
      <c r="W80" s="32">
        <v>2080</v>
      </c>
      <c r="Y80" s="32">
        <v>509353</v>
      </c>
      <c r="Z80" s="32" t="s">
        <v>212</v>
      </c>
      <c r="AA80" s="32" t="s">
        <v>231</v>
      </c>
      <c r="AB80" s="32" t="s">
        <v>213</v>
      </c>
      <c r="AC80" s="32" t="s">
        <v>183</v>
      </c>
      <c r="AD80" s="32">
        <v>102.91</v>
      </c>
      <c r="AE80" s="32">
        <v>2080</v>
      </c>
      <c r="AG80" s="32">
        <v>506033</v>
      </c>
      <c r="AH80" s="32" t="s">
        <v>216</v>
      </c>
      <c r="AI80" s="32" t="s">
        <v>223</v>
      </c>
      <c r="AJ80" s="32" t="s">
        <v>186</v>
      </c>
      <c r="AK80" s="32" t="s">
        <v>183</v>
      </c>
      <c r="AL80" s="32">
        <v>38.049999999999997</v>
      </c>
      <c r="AM80" s="32">
        <v>2080</v>
      </c>
      <c r="AO80" s="32">
        <v>506035</v>
      </c>
      <c r="AP80" s="32" t="s">
        <v>166</v>
      </c>
      <c r="AQ80" s="32" t="s">
        <v>225</v>
      </c>
      <c r="AR80" s="32" t="s">
        <v>184</v>
      </c>
      <c r="AS80" s="32" t="s">
        <v>183</v>
      </c>
      <c r="AT80" s="32">
        <v>144</v>
      </c>
      <c r="AU80" s="32">
        <v>1723.2891829425666</v>
      </c>
    </row>
    <row r="81" spans="1:47" x14ac:dyDescent="0.35">
      <c r="A81" s="32">
        <v>506435</v>
      </c>
      <c r="B81" s="32" t="s">
        <v>212</v>
      </c>
      <c r="C81" s="32" t="s">
        <v>230</v>
      </c>
      <c r="D81" s="32" t="s">
        <v>213</v>
      </c>
      <c r="E81" s="32" t="s">
        <v>183</v>
      </c>
      <c r="F81" s="109">
        <v>79.650000000000006</v>
      </c>
      <c r="G81" s="72">
        <v>2080</v>
      </c>
      <c r="I81" s="32">
        <v>509353</v>
      </c>
      <c r="J81" s="32" t="s">
        <v>212</v>
      </c>
      <c r="K81" s="32" t="s">
        <v>231</v>
      </c>
      <c r="L81" s="32" t="s">
        <v>213</v>
      </c>
      <c r="M81" s="32" t="s">
        <v>183</v>
      </c>
      <c r="N81" s="32">
        <v>97.61</v>
      </c>
      <c r="O81" s="32">
        <v>2080</v>
      </c>
      <c r="AG81" s="32">
        <v>506033</v>
      </c>
      <c r="AH81" s="32" t="s">
        <v>212</v>
      </c>
      <c r="AI81" s="32" t="s">
        <v>223</v>
      </c>
      <c r="AJ81" s="32" t="s">
        <v>213</v>
      </c>
      <c r="AK81" s="32" t="s">
        <v>183</v>
      </c>
      <c r="AL81" s="32">
        <v>128.63</v>
      </c>
      <c r="AM81" s="32">
        <v>2080</v>
      </c>
      <c r="AO81" s="32">
        <v>506035</v>
      </c>
      <c r="AP81" s="32" t="s">
        <v>216</v>
      </c>
      <c r="AQ81" s="32" t="s">
        <v>225</v>
      </c>
      <c r="AR81" s="32" t="s">
        <v>186</v>
      </c>
      <c r="AS81" s="32" t="s">
        <v>183</v>
      </c>
      <c r="AT81" s="32">
        <v>50.57</v>
      </c>
      <c r="AU81" s="32">
        <v>2080</v>
      </c>
    </row>
    <row r="82" spans="1:47" x14ac:dyDescent="0.35">
      <c r="A82" s="32">
        <v>506435</v>
      </c>
      <c r="B82" s="32" t="s">
        <v>217</v>
      </c>
      <c r="C82" s="32" t="s">
        <v>230</v>
      </c>
      <c r="D82" s="32" t="s">
        <v>198</v>
      </c>
      <c r="E82" s="32" t="s">
        <v>183</v>
      </c>
      <c r="F82" s="109">
        <v>37.54</v>
      </c>
      <c r="G82" s="72">
        <v>1855.4326424870503</v>
      </c>
      <c r="AG82" s="32">
        <v>506033</v>
      </c>
      <c r="AH82" s="32" t="s">
        <v>217</v>
      </c>
      <c r="AI82" s="32" t="s">
        <v>223</v>
      </c>
      <c r="AJ82" s="32" t="s">
        <v>198</v>
      </c>
      <c r="AK82" s="32" t="s">
        <v>183</v>
      </c>
      <c r="AL82" s="32">
        <v>37.46</v>
      </c>
      <c r="AM82" s="32">
        <v>1767.3594100856478</v>
      </c>
      <c r="AO82" s="32">
        <v>506035</v>
      </c>
      <c r="AP82" s="32" t="s">
        <v>212</v>
      </c>
      <c r="AQ82" s="32" t="s">
        <v>225</v>
      </c>
      <c r="AR82" s="32" t="s">
        <v>213</v>
      </c>
      <c r="AS82" s="32" t="s">
        <v>183</v>
      </c>
      <c r="AT82" s="32">
        <v>125.1</v>
      </c>
      <c r="AU82" s="32">
        <v>2080</v>
      </c>
    </row>
    <row r="83" spans="1:47" x14ac:dyDescent="0.35">
      <c r="A83" s="32">
        <v>509353</v>
      </c>
      <c r="B83" s="32" t="s">
        <v>166</v>
      </c>
      <c r="C83" s="32" t="s">
        <v>231</v>
      </c>
      <c r="D83" s="32" t="s">
        <v>184</v>
      </c>
      <c r="E83" s="32" t="s">
        <v>183</v>
      </c>
      <c r="F83" s="109">
        <v>105.36</v>
      </c>
      <c r="G83" s="72">
        <v>1808.6073086844729</v>
      </c>
      <c r="AG83" s="32">
        <v>506034</v>
      </c>
      <c r="AH83" s="32" t="s">
        <v>166</v>
      </c>
      <c r="AI83" s="32" t="s">
        <v>224</v>
      </c>
      <c r="AJ83" s="32" t="s">
        <v>184</v>
      </c>
      <c r="AK83" s="32" t="s">
        <v>183</v>
      </c>
      <c r="AL83" s="32">
        <v>153.13999999999999</v>
      </c>
      <c r="AM83" s="32">
        <v>1721.1275563680847</v>
      </c>
      <c r="AO83" s="32">
        <v>506035</v>
      </c>
      <c r="AP83" s="32" t="s">
        <v>217</v>
      </c>
      <c r="AQ83" s="32" t="s">
        <v>225</v>
      </c>
      <c r="AR83" s="32" t="s">
        <v>198</v>
      </c>
      <c r="AS83" s="32" t="s">
        <v>183</v>
      </c>
      <c r="AT83" s="32">
        <v>51.51</v>
      </c>
      <c r="AU83" s="32">
        <v>1771.7913721499915</v>
      </c>
    </row>
    <row r="84" spans="1:47" x14ac:dyDescent="0.35">
      <c r="A84" s="32">
        <v>509353</v>
      </c>
      <c r="B84" s="32" t="s">
        <v>216</v>
      </c>
      <c r="C84" s="32" t="s">
        <v>231</v>
      </c>
      <c r="D84" s="32" t="s">
        <v>186</v>
      </c>
      <c r="E84" s="32" t="s">
        <v>183</v>
      </c>
      <c r="F84" s="109">
        <v>38.4</v>
      </c>
      <c r="G84" s="72">
        <v>2080</v>
      </c>
      <c r="AG84" s="32">
        <v>506034</v>
      </c>
      <c r="AH84" s="32" t="s">
        <v>216</v>
      </c>
      <c r="AI84" s="32" t="s">
        <v>224</v>
      </c>
      <c r="AJ84" s="32" t="s">
        <v>186</v>
      </c>
      <c r="AK84" s="32" t="s">
        <v>183</v>
      </c>
      <c r="AL84" s="32">
        <v>45.02</v>
      </c>
      <c r="AM84" s="32">
        <v>2080</v>
      </c>
      <c r="AO84" s="32">
        <v>506036</v>
      </c>
      <c r="AP84" s="32" t="s">
        <v>166</v>
      </c>
      <c r="AQ84" s="32" t="s">
        <v>226</v>
      </c>
      <c r="AR84" s="32" t="s">
        <v>184</v>
      </c>
      <c r="AS84" s="32" t="s">
        <v>183</v>
      </c>
      <c r="AT84" s="32">
        <v>151.91999999999999</v>
      </c>
      <c r="AU84" s="32">
        <v>1723.2891829425666</v>
      </c>
    </row>
    <row r="85" spans="1:47" x14ac:dyDescent="0.35">
      <c r="A85" s="32">
        <v>509353</v>
      </c>
      <c r="B85" s="32" t="s">
        <v>212</v>
      </c>
      <c r="C85" s="32" t="s">
        <v>231</v>
      </c>
      <c r="D85" s="32" t="s">
        <v>213</v>
      </c>
      <c r="E85" s="32" t="s">
        <v>183</v>
      </c>
      <c r="F85" s="109">
        <v>96.99</v>
      </c>
      <c r="G85" s="72">
        <v>2080</v>
      </c>
      <c r="AG85" s="32">
        <v>506034</v>
      </c>
      <c r="AH85" s="32" t="s">
        <v>212</v>
      </c>
      <c r="AI85" s="32" t="s">
        <v>224</v>
      </c>
      <c r="AJ85" s="32" t="s">
        <v>213</v>
      </c>
      <c r="AK85" s="32" t="s">
        <v>183</v>
      </c>
      <c r="AL85" s="32">
        <v>133.53</v>
      </c>
      <c r="AM85" s="32">
        <v>2080</v>
      </c>
      <c r="AO85" s="32">
        <v>506036</v>
      </c>
      <c r="AP85" s="32" t="s">
        <v>212</v>
      </c>
      <c r="AQ85" s="32" t="s">
        <v>226</v>
      </c>
      <c r="AR85" s="32" t="s">
        <v>213</v>
      </c>
      <c r="AS85" s="32" t="s">
        <v>183</v>
      </c>
      <c r="AT85" s="32">
        <v>125.98</v>
      </c>
      <c r="AU85" s="32">
        <v>2080</v>
      </c>
    </row>
    <row r="86" spans="1:47" x14ac:dyDescent="0.35">
      <c r="A86" s="32">
        <v>509353</v>
      </c>
      <c r="B86" s="32" t="s">
        <v>214</v>
      </c>
      <c r="C86" s="32" t="s">
        <v>231</v>
      </c>
      <c r="D86" s="32" t="s">
        <v>194</v>
      </c>
      <c r="E86" s="32" t="s">
        <v>183</v>
      </c>
      <c r="F86" s="109">
        <v>69.13</v>
      </c>
      <c r="G86" s="72">
        <v>2080</v>
      </c>
      <c r="AG86" s="32">
        <v>506034</v>
      </c>
      <c r="AH86" s="32" t="s">
        <v>217</v>
      </c>
      <c r="AI86" s="32" t="s">
        <v>224</v>
      </c>
      <c r="AJ86" s="32" t="s">
        <v>198</v>
      </c>
      <c r="AK86" s="32" t="s">
        <v>183</v>
      </c>
      <c r="AL86" s="32">
        <v>43.82</v>
      </c>
      <c r="AM86" s="32">
        <v>1767.3594100856478</v>
      </c>
      <c r="AO86" s="32">
        <v>506037</v>
      </c>
      <c r="AP86" s="32" t="s">
        <v>167</v>
      </c>
      <c r="AQ86" s="32" t="s">
        <v>227</v>
      </c>
      <c r="AR86" s="32" t="s">
        <v>182</v>
      </c>
      <c r="AS86" s="32" t="s">
        <v>183</v>
      </c>
      <c r="AT86" s="32">
        <v>190.82</v>
      </c>
      <c r="AU86" s="32">
        <v>1708.7565697930768</v>
      </c>
    </row>
    <row r="87" spans="1:47" x14ac:dyDescent="0.35">
      <c r="A87" s="32">
        <v>509353</v>
      </c>
      <c r="B87" s="32" t="s">
        <v>217</v>
      </c>
      <c r="C87" s="32" t="s">
        <v>231</v>
      </c>
      <c r="D87" s="32" t="s">
        <v>198</v>
      </c>
      <c r="E87" s="32" t="s">
        <v>183</v>
      </c>
      <c r="F87" s="109">
        <v>40.6</v>
      </c>
      <c r="G87" s="72">
        <v>1855.4326424870503</v>
      </c>
      <c r="AG87" s="32">
        <v>506035</v>
      </c>
      <c r="AH87" s="32" t="s">
        <v>166</v>
      </c>
      <c r="AI87" s="32" t="s">
        <v>225</v>
      </c>
      <c r="AJ87" s="32" t="s">
        <v>184</v>
      </c>
      <c r="AK87" s="32" t="s">
        <v>183</v>
      </c>
      <c r="AL87" s="32">
        <v>128.25</v>
      </c>
      <c r="AM87" s="32">
        <v>1721.1275563680847</v>
      </c>
      <c r="AO87" s="32">
        <v>506037</v>
      </c>
      <c r="AP87" s="32" t="s">
        <v>166</v>
      </c>
      <c r="AQ87" s="32" t="s">
        <v>227</v>
      </c>
      <c r="AR87" s="32" t="s">
        <v>184</v>
      </c>
      <c r="AS87" s="32" t="s">
        <v>183</v>
      </c>
      <c r="AT87" s="32">
        <v>132.66</v>
      </c>
      <c r="AU87" s="32">
        <v>1723.2891829425666</v>
      </c>
    </row>
    <row r="88" spans="1:47" x14ac:dyDescent="0.35">
      <c r="A88" s="32">
        <v>509353</v>
      </c>
      <c r="B88" s="32" t="s">
        <v>170</v>
      </c>
      <c r="C88" s="32" t="s">
        <v>231</v>
      </c>
      <c r="D88" s="32" t="s">
        <v>204</v>
      </c>
      <c r="E88" s="32" t="s">
        <v>183</v>
      </c>
      <c r="F88" s="109">
        <v>73.09</v>
      </c>
      <c r="G88" s="72">
        <v>1821.0333333333385</v>
      </c>
      <c r="AG88" s="32">
        <v>506035</v>
      </c>
      <c r="AH88" s="32" t="s">
        <v>216</v>
      </c>
      <c r="AI88" s="32" t="s">
        <v>225</v>
      </c>
      <c r="AJ88" s="32" t="s">
        <v>186</v>
      </c>
      <c r="AK88" s="32" t="s">
        <v>183</v>
      </c>
      <c r="AL88" s="32">
        <v>49.27</v>
      </c>
      <c r="AM88" s="32">
        <v>2080</v>
      </c>
      <c r="AO88" s="32">
        <v>506037</v>
      </c>
      <c r="AP88" s="32" t="s">
        <v>212</v>
      </c>
      <c r="AQ88" s="32" t="s">
        <v>227</v>
      </c>
      <c r="AR88" s="32" t="s">
        <v>213</v>
      </c>
      <c r="AS88" s="32" t="s">
        <v>183</v>
      </c>
      <c r="AT88" s="32">
        <v>122.55</v>
      </c>
      <c r="AU88" s="32">
        <v>2080</v>
      </c>
    </row>
    <row r="89" spans="1:47" x14ac:dyDescent="0.35">
      <c r="AG89" s="32">
        <v>506035</v>
      </c>
      <c r="AH89" s="32" t="s">
        <v>212</v>
      </c>
      <c r="AI89" s="32" t="s">
        <v>225</v>
      </c>
      <c r="AJ89" s="32" t="s">
        <v>213</v>
      </c>
      <c r="AK89" s="32" t="s">
        <v>183</v>
      </c>
      <c r="AL89" s="32">
        <v>114.43</v>
      </c>
      <c r="AM89" s="32">
        <v>2080</v>
      </c>
      <c r="AO89" s="32">
        <v>506330</v>
      </c>
      <c r="AP89" s="32" t="s">
        <v>167</v>
      </c>
      <c r="AQ89" s="32" t="s">
        <v>228</v>
      </c>
      <c r="AR89" s="32" t="s">
        <v>182</v>
      </c>
      <c r="AS89" s="32" t="s">
        <v>183</v>
      </c>
      <c r="AT89" s="32">
        <v>202.2</v>
      </c>
      <c r="AU89" s="32">
        <v>1708.7565697930768</v>
      </c>
    </row>
    <row r="90" spans="1:47" x14ac:dyDescent="0.35">
      <c r="AG90" s="32">
        <v>506035</v>
      </c>
      <c r="AH90" s="32" t="s">
        <v>217</v>
      </c>
      <c r="AI90" s="32" t="s">
        <v>225</v>
      </c>
      <c r="AJ90" s="32" t="s">
        <v>198</v>
      </c>
      <c r="AK90" s="32" t="s">
        <v>183</v>
      </c>
      <c r="AL90" s="32">
        <v>50.23</v>
      </c>
      <c r="AM90" s="32">
        <v>1767.3594100856478</v>
      </c>
      <c r="AO90" s="32">
        <v>506331</v>
      </c>
      <c r="AP90" s="32" t="s">
        <v>166</v>
      </c>
      <c r="AQ90" s="32" t="s">
        <v>229</v>
      </c>
      <c r="AR90" s="32" t="s">
        <v>184</v>
      </c>
      <c r="AS90" s="32" t="s">
        <v>183</v>
      </c>
      <c r="AT90" s="32">
        <v>201.44</v>
      </c>
      <c r="AU90" s="32">
        <v>1723.2891829425666</v>
      </c>
    </row>
    <row r="91" spans="1:47" x14ac:dyDescent="0.35">
      <c r="AG91" s="32">
        <v>506036</v>
      </c>
      <c r="AH91" s="32" t="s">
        <v>166</v>
      </c>
      <c r="AI91" s="32" t="s">
        <v>226</v>
      </c>
      <c r="AJ91" s="32" t="s">
        <v>184</v>
      </c>
      <c r="AK91" s="32" t="s">
        <v>183</v>
      </c>
      <c r="AL91" s="32">
        <v>137.6</v>
      </c>
      <c r="AM91" s="32">
        <v>1721.1275563680847</v>
      </c>
      <c r="AO91" s="32">
        <v>506331</v>
      </c>
      <c r="AP91" s="32" t="s">
        <v>212</v>
      </c>
      <c r="AQ91" s="32" t="s">
        <v>229</v>
      </c>
      <c r="AR91" s="32" t="s">
        <v>213</v>
      </c>
      <c r="AS91" s="32" t="s">
        <v>183</v>
      </c>
      <c r="AT91" s="32">
        <v>167.04</v>
      </c>
      <c r="AU91" s="32">
        <v>2080</v>
      </c>
    </row>
    <row r="92" spans="1:47" x14ac:dyDescent="0.35">
      <c r="AG92" s="32">
        <v>506036</v>
      </c>
      <c r="AH92" s="32" t="s">
        <v>212</v>
      </c>
      <c r="AI92" s="32" t="s">
        <v>226</v>
      </c>
      <c r="AJ92" s="32" t="s">
        <v>213</v>
      </c>
      <c r="AK92" s="32" t="s">
        <v>183</v>
      </c>
      <c r="AL92" s="32">
        <v>119.98</v>
      </c>
      <c r="AM92" s="32">
        <v>2080</v>
      </c>
      <c r="AO92" s="32">
        <v>506435</v>
      </c>
      <c r="AP92" s="32" t="s">
        <v>167</v>
      </c>
      <c r="AQ92" s="32" t="s">
        <v>230</v>
      </c>
      <c r="AR92" s="32" t="s">
        <v>182</v>
      </c>
      <c r="AS92" s="32" t="s">
        <v>183</v>
      </c>
      <c r="AT92" s="32">
        <v>119.09</v>
      </c>
      <c r="AU92" s="32">
        <v>1708.7565697930768</v>
      </c>
    </row>
    <row r="93" spans="1:47" x14ac:dyDescent="0.35">
      <c r="AG93" s="32">
        <v>506037</v>
      </c>
      <c r="AH93" s="32" t="s">
        <v>167</v>
      </c>
      <c r="AI93" s="32" t="s">
        <v>227</v>
      </c>
      <c r="AJ93" s="32" t="s">
        <v>182</v>
      </c>
      <c r="AK93" s="32" t="s">
        <v>183</v>
      </c>
      <c r="AL93" s="32">
        <v>185.26</v>
      </c>
      <c r="AM93" s="32">
        <v>1706.9692753623196</v>
      </c>
      <c r="AO93" s="32">
        <v>506435</v>
      </c>
      <c r="AP93" s="32" t="s">
        <v>166</v>
      </c>
      <c r="AQ93" s="32" t="s">
        <v>230</v>
      </c>
      <c r="AR93" s="32" t="s">
        <v>184</v>
      </c>
      <c r="AS93" s="32" t="s">
        <v>183</v>
      </c>
      <c r="AT93" s="32">
        <v>107.63</v>
      </c>
      <c r="AU93" s="32">
        <v>1723.2891829425666</v>
      </c>
    </row>
    <row r="94" spans="1:47" x14ac:dyDescent="0.35">
      <c r="AG94" s="32">
        <v>506037</v>
      </c>
      <c r="AH94" s="32" t="s">
        <v>166</v>
      </c>
      <c r="AI94" s="32" t="s">
        <v>227</v>
      </c>
      <c r="AJ94" s="32" t="s">
        <v>184</v>
      </c>
      <c r="AK94" s="32" t="s">
        <v>183</v>
      </c>
      <c r="AL94" s="32">
        <v>129.28</v>
      </c>
      <c r="AM94" s="32">
        <v>1721.1275563680847</v>
      </c>
      <c r="AO94" s="32">
        <v>506435</v>
      </c>
      <c r="AP94" s="32" t="s">
        <v>216</v>
      </c>
      <c r="AQ94" s="32" t="s">
        <v>230</v>
      </c>
      <c r="AR94" s="32" t="s">
        <v>186</v>
      </c>
      <c r="AS94" s="32" t="s">
        <v>183</v>
      </c>
      <c r="AT94" s="32">
        <v>42.42</v>
      </c>
      <c r="AU94" s="32">
        <v>2080</v>
      </c>
    </row>
    <row r="95" spans="1:47" x14ac:dyDescent="0.35">
      <c r="AG95" s="32">
        <v>506037</v>
      </c>
      <c r="AH95" s="32" t="s">
        <v>212</v>
      </c>
      <c r="AI95" s="32" t="s">
        <v>227</v>
      </c>
      <c r="AJ95" s="32" t="s">
        <v>213</v>
      </c>
      <c r="AK95" s="32" t="s">
        <v>183</v>
      </c>
      <c r="AL95" s="32">
        <v>118.98</v>
      </c>
      <c r="AM95" s="32">
        <v>2080</v>
      </c>
      <c r="AO95" s="32">
        <v>506435</v>
      </c>
      <c r="AP95" s="32" t="s">
        <v>212</v>
      </c>
      <c r="AQ95" s="32" t="s">
        <v>230</v>
      </c>
      <c r="AR95" s="32" t="s">
        <v>213</v>
      </c>
      <c r="AS95" s="32" t="s">
        <v>183</v>
      </c>
      <c r="AT95" s="32">
        <v>89.25</v>
      </c>
      <c r="AU95" s="32">
        <v>2080</v>
      </c>
    </row>
    <row r="96" spans="1:47" x14ac:dyDescent="0.35">
      <c r="AG96" s="32">
        <v>506330</v>
      </c>
      <c r="AH96" s="32" t="s">
        <v>167</v>
      </c>
      <c r="AI96" s="32" t="s">
        <v>228</v>
      </c>
      <c r="AJ96" s="32" t="s">
        <v>182</v>
      </c>
      <c r="AK96" s="32" t="s">
        <v>183</v>
      </c>
      <c r="AL96" s="32">
        <v>196.31</v>
      </c>
      <c r="AM96" s="32">
        <v>1706.9692753623196</v>
      </c>
      <c r="AO96" s="32">
        <v>506435</v>
      </c>
      <c r="AP96" s="32" t="s">
        <v>217</v>
      </c>
      <c r="AQ96" s="32" t="s">
        <v>230</v>
      </c>
      <c r="AR96" s="32" t="s">
        <v>198</v>
      </c>
      <c r="AS96" s="32" t="s">
        <v>183</v>
      </c>
      <c r="AT96" s="32">
        <v>43.21</v>
      </c>
      <c r="AU96" s="32">
        <v>1771.7913721499915</v>
      </c>
    </row>
    <row r="97" spans="33:47" x14ac:dyDescent="0.35">
      <c r="AG97" s="32">
        <v>506435</v>
      </c>
      <c r="AH97" s="32" t="s">
        <v>167</v>
      </c>
      <c r="AI97" s="32" t="s">
        <v>230</v>
      </c>
      <c r="AJ97" s="32" t="s">
        <v>182</v>
      </c>
      <c r="AK97" s="32" t="s">
        <v>183</v>
      </c>
      <c r="AL97" s="32">
        <v>116.06</v>
      </c>
      <c r="AM97" s="32">
        <v>1706.9692753623196</v>
      </c>
      <c r="AO97" s="32">
        <v>509353</v>
      </c>
      <c r="AP97" s="32" t="s">
        <v>166</v>
      </c>
      <c r="AQ97" s="32" t="s">
        <v>231</v>
      </c>
      <c r="AR97" s="32" t="s">
        <v>184</v>
      </c>
      <c r="AS97" s="32" t="s">
        <v>183</v>
      </c>
      <c r="AT97" s="32">
        <v>104.2</v>
      </c>
      <c r="AU97" s="32">
        <v>1723.2891829425666</v>
      </c>
    </row>
    <row r="98" spans="33:47" x14ac:dyDescent="0.35">
      <c r="AG98" s="32">
        <v>506435</v>
      </c>
      <c r="AH98" s="32" t="s">
        <v>166</v>
      </c>
      <c r="AI98" s="32" t="s">
        <v>230</v>
      </c>
      <c r="AJ98" s="32" t="s">
        <v>184</v>
      </c>
      <c r="AK98" s="32" t="s">
        <v>183</v>
      </c>
      <c r="AL98" s="32">
        <v>95.54</v>
      </c>
      <c r="AM98" s="32">
        <v>1721.1275563680847</v>
      </c>
      <c r="AO98" s="32">
        <v>509353</v>
      </c>
      <c r="AP98" s="32" t="s">
        <v>212</v>
      </c>
      <c r="AQ98" s="32" t="s">
        <v>231</v>
      </c>
      <c r="AR98" s="32" t="s">
        <v>213</v>
      </c>
      <c r="AS98" s="32" t="s">
        <v>183</v>
      </c>
      <c r="AT98" s="32">
        <v>89.05</v>
      </c>
      <c r="AU98" s="32">
        <v>2080</v>
      </c>
    </row>
    <row r="99" spans="33:47" x14ac:dyDescent="0.35">
      <c r="AG99" s="32">
        <v>506435</v>
      </c>
      <c r="AH99" s="32" t="s">
        <v>216</v>
      </c>
      <c r="AI99" s="32" t="s">
        <v>230</v>
      </c>
      <c r="AJ99" s="32" t="s">
        <v>186</v>
      </c>
      <c r="AK99" s="32" t="s">
        <v>183</v>
      </c>
      <c r="AL99" s="32">
        <v>41.33</v>
      </c>
      <c r="AM99" s="32">
        <v>2080</v>
      </c>
      <c r="AO99" s="32">
        <v>509353</v>
      </c>
      <c r="AP99" s="32" t="s">
        <v>214</v>
      </c>
      <c r="AQ99" s="32" t="s">
        <v>231</v>
      </c>
      <c r="AR99" s="32" t="s">
        <v>194</v>
      </c>
      <c r="AS99" s="32" t="s">
        <v>183</v>
      </c>
      <c r="AT99" s="32">
        <v>56.46</v>
      </c>
      <c r="AU99" s="32">
        <v>2080</v>
      </c>
    </row>
    <row r="100" spans="33:47" x14ac:dyDescent="0.35">
      <c r="AG100" s="32">
        <v>506435</v>
      </c>
      <c r="AH100" s="32" t="s">
        <v>212</v>
      </c>
      <c r="AI100" s="32" t="s">
        <v>230</v>
      </c>
      <c r="AJ100" s="32" t="s">
        <v>213</v>
      </c>
      <c r="AK100" s="32" t="s">
        <v>183</v>
      </c>
      <c r="AL100" s="32">
        <v>82.52</v>
      </c>
      <c r="AM100" s="32">
        <v>2080</v>
      </c>
      <c r="AO100" s="32">
        <v>509353</v>
      </c>
      <c r="AP100" s="32" t="s">
        <v>170</v>
      </c>
      <c r="AQ100" s="32" t="s">
        <v>231</v>
      </c>
      <c r="AR100" s="32" t="s">
        <v>204</v>
      </c>
      <c r="AS100" s="32" t="s">
        <v>183</v>
      </c>
      <c r="AT100" s="32">
        <v>63.54</v>
      </c>
      <c r="AU100" s="32">
        <v>1748.8293630764765</v>
      </c>
    </row>
    <row r="101" spans="33:47" x14ac:dyDescent="0.35">
      <c r="AG101" s="32">
        <v>506435</v>
      </c>
      <c r="AH101" s="32" t="s">
        <v>217</v>
      </c>
      <c r="AI101" s="32" t="s">
        <v>230</v>
      </c>
      <c r="AJ101" s="32" t="s">
        <v>198</v>
      </c>
      <c r="AK101" s="32" t="s">
        <v>183</v>
      </c>
      <c r="AL101" s="32">
        <v>42.13</v>
      </c>
      <c r="AM101" s="32">
        <v>1767.3594100856478</v>
      </c>
      <c r="AO101" s="32">
        <v>506002</v>
      </c>
      <c r="AP101" s="32" t="s">
        <v>241</v>
      </c>
      <c r="AQ101" s="32" t="s">
        <v>215</v>
      </c>
      <c r="AR101" s="32" t="s">
        <v>182</v>
      </c>
      <c r="AS101" s="32" t="s">
        <v>183</v>
      </c>
      <c r="AT101" s="32">
        <v>161.5</v>
      </c>
      <c r="AU101" s="32">
        <v>1708.7565697930768</v>
      </c>
    </row>
    <row r="102" spans="33:47" x14ac:dyDescent="0.35">
      <c r="AG102" s="32">
        <v>509353</v>
      </c>
      <c r="AH102" s="32" t="s">
        <v>166</v>
      </c>
      <c r="AI102" s="32" t="s">
        <v>231</v>
      </c>
      <c r="AJ102" s="32" t="s">
        <v>184</v>
      </c>
      <c r="AK102" s="32" t="s">
        <v>183</v>
      </c>
      <c r="AL102" s="32">
        <v>104.23</v>
      </c>
      <c r="AM102" s="32">
        <v>1721.1275563680847</v>
      </c>
    </row>
    <row r="103" spans="33:47" x14ac:dyDescent="0.35">
      <c r="AG103" s="32">
        <v>509353</v>
      </c>
      <c r="AH103" s="32" t="s">
        <v>216</v>
      </c>
      <c r="AI103" s="32" t="s">
        <v>231</v>
      </c>
      <c r="AJ103" s="32" t="s">
        <v>186</v>
      </c>
      <c r="AK103" s="32" t="s">
        <v>183</v>
      </c>
      <c r="AL103" s="32">
        <v>43.26</v>
      </c>
      <c r="AM103" s="32">
        <v>2080</v>
      </c>
    </row>
    <row r="104" spans="33:47" x14ac:dyDescent="0.35">
      <c r="AG104" s="32">
        <v>509353</v>
      </c>
      <c r="AH104" s="32" t="s">
        <v>212</v>
      </c>
      <c r="AI104" s="32" t="s">
        <v>231</v>
      </c>
      <c r="AJ104" s="32" t="s">
        <v>213</v>
      </c>
      <c r="AK104" s="32" t="s">
        <v>183</v>
      </c>
      <c r="AL104" s="32">
        <v>91.59</v>
      </c>
      <c r="AM104" s="32">
        <v>2080</v>
      </c>
    </row>
    <row r="105" spans="33:47" x14ac:dyDescent="0.35">
      <c r="AG105" s="32">
        <v>509353</v>
      </c>
      <c r="AH105" s="32" t="s">
        <v>214</v>
      </c>
      <c r="AI105" s="32" t="s">
        <v>231</v>
      </c>
      <c r="AJ105" s="32" t="s">
        <v>194</v>
      </c>
      <c r="AK105" s="32" t="s">
        <v>183</v>
      </c>
      <c r="AL105" s="32">
        <v>56.46</v>
      </c>
      <c r="AM105" s="32">
        <v>2080</v>
      </c>
    </row>
    <row r="106" spans="33:47" x14ac:dyDescent="0.35">
      <c r="AG106" s="32">
        <v>509353</v>
      </c>
      <c r="AH106" s="32" t="s">
        <v>170</v>
      </c>
      <c r="AI106" s="32" t="s">
        <v>231</v>
      </c>
      <c r="AJ106" s="32" t="s">
        <v>204</v>
      </c>
      <c r="AK106" s="32" t="s">
        <v>183</v>
      </c>
      <c r="AL106" s="32">
        <v>61.87</v>
      </c>
      <c r="AM106" s="32">
        <v>1747.7103448275998</v>
      </c>
    </row>
  </sheetData>
  <autoFilter ref="A2:BC88" xr:uid="{00000000-0009-0000-0000-000009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BE220-0386-4754-9E2E-B399294B20ED}">
  <dimension ref="C1:AF30"/>
  <sheetViews>
    <sheetView showGridLines="0" workbookViewId="0">
      <selection activeCell="C2" sqref="C2:F28"/>
    </sheetView>
  </sheetViews>
  <sheetFormatPr defaultColWidth="8.796875" defaultRowHeight="14.5" x14ac:dyDescent="0.35"/>
  <cols>
    <col min="1" max="1" width="2.5" style="32" customWidth="1"/>
    <col min="2" max="2" width="38.19921875" style="32" bestFit="1" customWidth="1"/>
    <col min="3" max="6" width="8.796875" style="32" customWidth="1"/>
    <col min="7" max="7" width="26.19921875" style="32" customWidth="1"/>
    <col min="8" max="8" width="7.5" style="32" customWidth="1"/>
    <col min="9" max="15" width="8.796875" style="32" customWidth="1"/>
    <col min="16" max="16" width="2.5" style="32" customWidth="1"/>
    <col min="17" max="23" width="8.796875" style="32" customWidth="1"/>
    <col min="24" max="24" width="2.5" style="32" customWidth="1"/>
    <col min="25" max="31" width="10.5" style="32" bestFit="1" customWidth="1"/>
    <col min="32" max="32" width="12.5" style="32" bestFit="1" customWidth="1"/>
    <col min="33" max="16384" width="8.796875" style="32"/>
  </cols>
  <sheetData>
    <row r="1" spans="3:32" x14ac:dyDescent="0.35">
      <c r="C1" s="354" t="s">
        <v>761</v>
      </c>
      <c r="D1" s="355"/>
      <c r="E1" s="355"/>
      <c r="F1" s="356"/>
      <c r="G1" s="354" t="s">
        <v>174</v>
      </c>
      <c r="H1" s="356"/>
      <c r="I1" s="357" t="s">
        <v>762</v>
      </c>
      <c r="J1" s="358"/>
      <c r="K1" s="358"/>
      <c r="L1" s="358"/>
      <c r="M1" s="358"/>
      <c r="N1" s="358"/>
      <c r="O1" s="359"/>
      <c r="Q1" s="357" t="s">
        <v>179</v>
      </c>
      <c r="R1" s="358"/>
      <c r="S1" s="358"/>
      <c r="T1" s="358"/>
      <c r="U1" s="358"/>
      <c r="V1" s="358"/>
      <c r="W1" s="359"/>
      <c r="Y1" s="357" t="s">
        <v>111</v>
      </c>
      <c r="Z1" s="358"/>
      <c r="AA1" s="358"/>
      <c r="AB1" s="358"/>
      <c r="AC1" s="358"/>
      <c r="AD1" s="358"/>
      <c r="AE1" s="359"/>
    </row>
    <row r="2" spans="3:32" x14ac:dyDescent="0.35">
      <c r="C2" s="110"/>
      <c r="F2" s="111"/>
      <c r="G2" s="110"/>
      <c r="H2" s="111"/>
      <c r="I2" s="112">
        <v>2015</v>
      </c>
      <c r="J2" s="113">
        <v>2016</v>
      </c>
      <c r="K2" s="113">
        <v>2017</v>
      </c>
      <c r="L2" s="113">
        <v>2018</v>
      </c>
      <c r="M2" s="113">
        <v>2019</v>
      </c>
      <c r="N2" s="113">
        <v>2020</v>
      </c>
      <c r="O2" s="114">
        <v>2021</v>
      </c>
      <c r="Q2" s="112">
        <v>2015</v>
      </c>
      <c r="R2" s="113">
        <v>2016</v>
      </c>
      <c r="S2" s="113">
        <v>2017</v>
      </c>
      <c r="T2" s="113">
        <v>2018</v>
      </c>
      <c r="U2" s="113">
        <v>2019</v>
      </c>
      <c r="V2" s="113">
        <v>2020</v>
      </c>
      <c r="W2" s="114">
        <v>2021</v>
      </c>
      <c r="Y2" s="112">
        <v>2015</v>
      </c>
      <c r="Z2" s="113">
        <v>2016</v>
      </c>
      <c r="AA2" s="113">
        <v>2017</v>
      </c>
      <c r="AB2" s="113">
        <v>2018</v>
      </c>
      <c r="AC2" s="113">
        <v>2019</v>
      </c>
      <c r="AD2" s="113">
        <v>2020</v>
      </c>
      <c r="AE2" s="114">
        <v>2021</v>
      </c>
    </row>
    <row r="3" spans="3:32" x14ac:dyDescent="0.35">
      <c r="C3" s="110"/>
      <c r="F3" s="111"/>
      <c r="G3" s="110" t="s">
        <v>166</v>
      </c>
      <c r="H3" s="111"/>
      <c r="I3" s="110"/>
      <c r="N3" s="32">
        <v>145.94999999999999</v>
      </c>
      <c r="O3" s="111">
        <v>127.96</v>
      </c>
      <c r="Q3" s="115"/>
      <c r="R3" s="116"/>
      <c r="S3" s="116"/>
      <c r="T3" s="116"/>
      <c r="U3" s="116"/>
      <c r="V3" s="116">
        <v>1723.2891829425666</v>
      </c>
      <c r="W3" s="117">
        <v>1724.4882681564245</v>
      </c>
      <c r="Y3" s="115">
        <v>0</v>
      </c>
      <c r="Z3" s="116">
        <v>0</v>
      </c>
      <c r="AA3" s="116">
        <v>0</v>
      </c>
      <c r="AB3" s="116">
        <v>0</v>
      </c>
      <c r="AC3" s="116">
        <v>0</v>
      </c>
      <c r="AD3" s="116">
        <v>251514.05625046758</v>
      </c>
      <c r="AE3" s="117">
        <v>220665.51879329607</v>
      </c>
      <c r="AF3" s="118"/>
    </row>
    <row r="4" spans="3:32" x14ac:dyDescent="0.35">
      <c r="C4" s="110"/>
      <c r="F4" s="111"/>
      <c r="G4" s="110" t="s">
        <v>166</v>
      </c>
      <c r="H4" s="111"/>
      <c r="I4" s="110">
        <v>120.26</v>
      </c>
      <c r="J4" s="32">
        <v>124.29</v>
      </c>
      <c r="K4" s="32">
        <v>130.27000000000001</v>
      </c>
      <c r="L4" s="32">
        <v>136.93</v>
      </c>
      <c r="M4" s="32">
        <v>147.53</v>
      </c>
      <c r="N4" s="32">
        <v>156.06</v>
      </c>
      <c r="O4" s="111">
        <v>157</v>
      </c>
      <c r="Q4" s="115">
        <v>1808.6073086844729</v>
      </c>
      <c r="R4" s="116">
        <v>1716.0991294168352</v>
      </c>
      <c r="S4" s="116">
        <v>1724.469607843123</v>
      </c>
      <c r="T4" s="116">
        <v>1730.61679653684</v>
      </c>
      <c r="U4" s="116">
        <v>1721.1275563680847</v>
      </c>
      <c r="V4" s="116">
        <v>1723.2891829425666</v>
      </c>
      <c r="W4" s="117">
        <v>1724.4882681564245</v>
      </c>
      <c r="Y4" s="115">
        <v>217503.11494239472</v>
      </c>
      <c r="Z4" s="116">
        <v>213293.96079521847</v>
      </c>
      <c r="AA4" s="116">
        <v>224646.65581372366</v>
      </c>
      <c r="AB4" s="116">
        <v>236973.3579497895</v>
      </c>
      <c r="AC4" s="116">
        <v>253917.94839098354</v>
      </c>
      <c r="AD4" s="116">
        <v>268936.50989001693</v>
      </c>
      <c r="AE4" s="117">
        <v>270744.65810055862</v>
      </c>
      <c r="AF4" s="118"/>
    </row>
    <row r="5" spans="3:32" x14ac:dyDescent="0.35">
      <c r="C5" s="110"/>
      <c r="F5" s="111"/>
      <c r="G5" s="110" t="s">
        <v>167</v>
      </c>
      <c r="H5" s="111"/>
      <c r="I5" s="110">
        <v>283.49</v>
      </c>
      <c r="J5" s="32">
        <v>300.02</v>
      </c>
      <c r="K5" s="32">
        <v>335.8</v>
      </c>
      <c r="L5" s="32">
        <v>336.1</v>
      </c>
      <c r="M5" s="32">
        <v>345.38</v>
      </c>
      <c r="N5" s="32">
        <v>367.68</v>
      </c>
      <c r="O5" s="111"/>
      <c r="Q5" s="115">
        <v>1796.5210526315814</v>
      </c>
      <c r="R5" s="116">
        <v>1700.4862704495281</v>
      </c>
      <c r="S5" s="116">
        <v>1710.2124637681156</v>
      </c>
      <c r="T5" s="116">
        <v>1716.3733333333346</v>
      </c>
      <c r="U5" s="116">
        <v>1706.9692753623196</v>
      </c>
      <c r="V5" s="116">
        <v>1708.7565697930768</v>
      </c>
      <c r="W5" s="117"/>
      <c r="Y5" s="115">
        <v>509295.75321052701</v>
      </c>
      <c r="Z5" s="116">
        <v>510179.89086026739</v>
      </c>
      <c r="AA5" s="116">
        <v>574289.34533333324</v>
      </c>
      <c r="AB5" s="116">
        <v>576873.07733333379</v>
      </c>
      <c r="AC5" s="116">
        <v>589553.04832463793</v>
      </c>
      <c r="AD5" s="116">
        <v>628275.6155815185</v>
      </c>
      <c r="AE5" s="117">
        <v>0</v>
      </c>
      <c r="AF5" s="118"/>
    </row>
    <row r="6" spans="3:32" x14ac:dyDescent="0.35">
      <c r="C6" s="110"/>
      <c r="F6" s="111"/>
      <c r="G6" s="110" t="s">
        <v>166</v>
      </c>
      <c r="H6" s="111" t="s">
        <v>167</v>
      </c>
      <c r="I6" s="110">
        <v>89.33</v>
      </c>
      <c r="J6" s="32">
        <v>92.95</v>
      </c>
      <c r="K6" s="32">
        <v>107.49</v>
      </c>
      <c r="L6" s="32">
        <v>119.77</v>
      </c>
      <c r="M6" s="32">
        <v>147.65</v>
      </c>
      <c r="N6" s="32">
        <v>161.5</v>
      </c>
      <c r="O6" s="111">
        <v>175.22</v>
      </c>
      <c r="Q6" s="115">
        <v>1808.6073086844729</v>
      </c>
      <c r="R6" s="116">
        <v>1716.0991294168352</v>
      </c>
      <c r="S6" s="116">
        <v>1724.469607843123</v>
      </c>
      <c r="T6" s="116">
        <v>1716.3733333333346</v>
      </c>
      <c r="U6" s="116">
        <v>1706.9692753623196</v>
      </c>
      <c r="V6" s="116">
        <v>1708.7565697930768</v>
      </c>
      <c r="W6" s="117">
        <v>142.33333333333334</v>
      </c>
      <c r="Y6" s="115">
        <v>161562.89088478396</v>
      </c>
      <c r="Z6" s="116">
        <v>159511.41407929483</v>
      </c>
      <c r="AA6" s="116">
        <v>185363.23814705727</v>
      </c>
      <c r="AB6" s="116">
        <v>205570.03413333348</v>
      </c>
      <c r="AC6" s="116">
        <v>252034.01350724651</v>
      </c>
      <c r="AD6" s="116">
        <v>275964.18602158187</v>
      </c>
      <c r="AE6" s="117">
        <v>24939.646666666667</v>
      </c>
      <c r="AF6" s="118"/>
    </row>
    <row r="7" spans="3:32" x14ac:dyDescent="0.35">
      <c r="C7" s="110"/>
      <c r="F7" s="111"/>
      <c r="G7" s="110" t="s">
        <v>167</v>
      </c>
      <c r="H7" s="111" t="s">
        <v>166</v>
      </c>
      <c r="I7" s="110">
        <v>178.73</v>
      </c>
      <c r="J7" s="32">
        <v>180.13</v>
      </c>
      <c r="K7" s="32">
        <v>181.51</v>
      </c>
      <c r="O7" s="111"/>
      <c r="Q7" s="115">
        <v>1796.5210526315814</v>
      </c>
      <c r="R7" s="116">
        <v>1700.4862704495281</v>
      </c>
      <c r="S7" s="116">
        <v>1710.2124637681156</v>
      </c>
      <c r="W7" s="111"/>
      <c r="Y7" s="115">
        <v>321092.20773684251</v>
      </c>
      <c r="Z7" s="116">
        <v>306308.59189607349</v>
      </c>
      <c r="AA7" s="116">
        <v>310420.66429855063</v>
      </c>
      <c r="AB7" s="116">
        <v>0</v>
      </c>
      <c r="AC7" s="116">
        <v>0</v>
      </c>
      <c r="AD7" s="116">
        <v>0</v>
      </c>
      <c r="AE7" s="117">
        <v>0</v>
      </c>
      <c r="AF7" s="118"/>
    </row>
    <row r="8" spans="3:32" x14ac:dyDescent="0.35">
      <c r="C8" s="110"/>
      <c r="F8" s="111"/>
      <c r="G8" s="110" t="s">
        <v>167</v>
      </c>
      <c r="H8" s="111"/>
      <c r="I8" s="110">
        <v>202.77</v>
      </c>
      <c r="J8" s="32">
        <v>210.7</v>
      </c>
      <c r="K8" s="32">
        <v>212.4</v>
      </c>
      <c r="L8" s="32">
        <v>217.63</v>
      </c>
      <c r="O8" s="111"/>
      <c r="Q8" s="115">
        <v>1796.5210526315814</v>
      </c>
      <c r="R8" s="116">
        <v>1700.4862704495281</v>
      </c>
      <c r="S8" s="116">
        <v>1710.2124637681156</v>
      </c>
      <c r="T8" s="116">
        <v>1716.3733333333346</v>
      </c>
      <c r="U8" s="116"/>
      <c r="V8" s="116"/>
      <c r="W8" s="117"/>
      <c r="Y8" s="115">
        <v>364280.57384210575</v>
      </c>
      <c r="Z8" s="116">
        <v>358292.45718371554</v>
      </c>
      <c r="AA8" s="116">
        <v>363249.12730434776</v>
      </c>
      <c r="AB8" s="116">
        <v>373534.32853333361</v>
      </c>
      <c r="AC8" s="116">
        <v>0</v>
      </c>
      <c r="AD8" s="116">
        <v>0</v>
      </c>
      <c r="AE8" s="117">
        <v>0</v>
      </c>
      <c r="AF8" s="118"/>
    </row>
    <row r="9" spans="3:32" x14ac:dyDescent="0.35">
      <c r="C9" s="110"/>
      <c r="F9" s="111"/>
      <c r="G9" s="110" t="s">
        <v>167</v>
      </c>
      <c r="H9" s="111"/>
      <c r="I9" s="110">
        <v>177.94</v>
      </c>
      <c r="J9" s="32">
        <v>185.71</v>
      </c>
      <c r="K9" s="32">
        <v>192.83</v>
      </c>
      <c r="L9" s="32">
        <v>201.53</v>
      </c>
      <c r="M9" s="32">
        <v>211.52</v>
      </c>
      <c r="N9" s="32">
        <v>222.66</v>
      </c>
      <c r="O9" s="111">
        <v>226.74</v>
      </c>
      <c r="Q9" s="115">
        <v>1796.5210526315814</v>
      </c>
      <c r="R9" s="116">
        <v>1700.4862704495281</v>
      </c>
      <c r="S9" s="116">
        <v>1710.2124637681156</v>
      </c>
      <c r="T9" s="116">
        <v>1716.3733333333346</v>
      </c>
      <c r="U9" s="116">
        <v>1706.9692753623196</v>
      </c>
      <c r="V9" s="116">
        <v>1708.7565697930768</v>
      </c>
      <c r="W9" s="117">
        <v>142.33333333333334</v>
      </c>
      <c r="Y9" s="115">
        <v>319672.95610526361</v>
      </c>
      <c r="Z9" s="116">
        <v>315797.30528518185</v>
      </c>
      <c r="AA9" s="116">
        <v>329780.26938840578</v>
      </c>
      <c r="AB9" s="116">
        <v>345900.71786666691</v>
      </c>
      <c r="AC9" s="116">
        <v>361058.14112463786</v>
      </c>
      <c r="AD9" s="116">
        <v>380471.73783012648</v>
      </c>
      <c r="AE9" s="117">
        <v>32272.660000000003</v>
      </c>
      <c r="AF9" s="118"/>
    </row>
    <row r="10" spans="3:32" x14ac:dyDescent="0.35">
      <c r="C10" s="110"/>
      <c r="F10" s="111"/>
      <c r="G10" s="110" t="s">
        <v>166</v>
      </c>
      <c r="H10" s="111"/>
      <c r="I10" s="110">
        <v>127.99</v>
      </c>
      <c r="J10" s="32">
        <v>131.88</v>
      </c>
      <c r="K10" s="32">
        <v>138.29</v>
      </c>
      <c r="L10" s="32">
        <v>144.56</v>
      </c>
      <c r="M10" s="32">
        <v>153.13999999999999</v>
      </c>
      <c r="N10" s="32">
        <v>160.52000000000001</v>
      </c>
      <c r="O10" s="111">
        <v>158.32</v>
      </c>
      <c r="Q10" s="115">
        <v>1808.6073086844729</v>
      </c>
      <c r="R10" s="116">
        <v>1716.0991294168352</v>
      </c>
      <c r="S10" s="116">
        <v>1724.469607843123</v>
      </c>
      <c r="T10" s="116">
        <v>1730.61679653684</v>
      </c>
      <c r="U10" s="116">
        <v>1721.1275563680847</v>
      </c>
      <c r="V10" s="116">
        <v>1723.2891829425666</v>
      </c>
      <c r="W10" s="117">
        <v>1724.4882681564245</v>
      </c>
      <c r="Y10" s="115">
        <v>231483.64943852567</v>
      </c>
      <c r="Z10" s="116">
        <v>226319.15318749222</v>
      </c>
      <c r="AA10" s="116">
        <v>238476.90206862547</v>
      </c>
      <c r="AB10" s="116">
        <v>250177.96410736558</v>
      </c>
      <c r="AC10" s="116">
        <v>263573.47398220847</v>
      </c>
      <c r="AD10" s="116">
        <v>276622.37964594079</v>
      </c>
      <c r="AE10" s="117">
        <v>273020.98261452513</v>
      </c>
      <c r="AF10" s="118"/>
    </row>
    <row r="11" spans="3:32" x14ac:dyDescent="0.35">
      <c r="C11" s="110"/>
      <c r="F11" s="111"/>
      <c r="G11" s="110" t="s">
        <v>166</v>
      </c>
      <c r="H11" s="111"/>
      <c r="I11" s="110">
        <v>127.99</v>
      </c>
      <c r="J11" s="32">
        <v>131.88</v>
      </c>
      <c r="K11" s="32">
        <v>138.29</v>
      </c>
      <c r="L11" s="32">
        <v>144.56</v>
      </c>
      <c r="M11" s="32">
        <v>153.13999999999999</v>
      </c>
      <c r="N11" s="32">
        <v>160.52000000000001</v>
      </c>
      <c r="O11" s="111">
        <v>158.32</v>
      </c>
      <c r="Q11" s="115">
        <v>1808.6073086844729</v>
      </c>
      <c r="R11" s="116">
        <v>1716.0991294168352</v>
      </c>
      <c r="S11" s="116">
        <v>1724.469607843123</v>
      </c>
      <c r="T11" s="116">
        <v>1730.61679653684</v>
      </c>
      <c r="U11" s="116">
        <v>1721.1275563680847</v>
      </c>
      <c r="V11" s="116">
        <v>1723.2891829425666</v>
      </c>
      <c r="W11" s="117">
        <v>1724.4882681564245</v>
      </c>
      <c r="Y11" s="115">
        <v>231483.64943852567</v>
      </c>
      <c r="Z11" s="116">
        <v>226319.15318749222</v>
      </c>
      <c r="AA11" s="116">
        <v>238476.90206862547</v>
      </c>
      <c r="AB11" s="116">
        <v>250177.96410736558</v>
      </c>
      <c r="AC11" s="116">
        <v>263573.47398220847</v>
      </c>
      <c r="AD11" s="116">
        <v>276622.37964594079</v>
      </c>
      <c r="AE11" s="117">
        <v>273020.98261452513</v>
      </c>
      <c r="AF11" s="118"/>
    </row>
    <row r="12" spans="3:32" x14ac:dyDescent="0.35">
      <c r="C12" s="110"/>
      <c r="F12" s="111"/>
      <c r="G12" s="110" t="s">
        <v>166</v>
      </c>
      <c r="H12" s="111"/>
      <c r="I12" s="110">
        <v>114.86</v>
      </c>
      <c r="J12" s="32">
        <v>118.93</v>
      </c>
      <c r="K12" s="32">
        <v>124.66</v>
      </c>
      <c r="L12" s="32">
        <v>131.43</v>
      </c>
      <c r="M12" s="32">
        <v>139.72</v>
      </c>
      <c r="N12" s="32">
        <v>153.54</v>
      </c>
      <c r="O12" s="111">
        <v>162.04</v>
      </c>
      <c r="Q12" s="115">
        <v>1808.6073086844729</v>
      </c>
      <c r="R12" s="116">
        <v>1716.0991294168352</v>
      </c>
      <c r="S12" s="116">
        <v>1724.469607843123</v>
      </c>
      <c r="T12" s="116">
        <v>1730.61679653684</v>
      </c>
      <c r="U12" s="116">
        <v>1721.1275563680847</v>
      </c>
      <c r="V12" s="116">
        <v>1723.2891829425666</v>
      </c>
      <c r="W12" s="117">
        <v>1724.4882681564245</v>
      </c>
      <c r="Y12" s="115">
        <v>207736.63547549854</v>
      </c>
      <c r="Z12" s="116">
        <v>204095.66946154422</v>
      </c>
      <c r="AA12" s="116">
        <v>214972.38131372372</v>
      </c>
      <c r="AB12" s="116">
        <v>227454.96556883689</v>
      </c>
      <c r="AC12" s="116">
        <v>240475.94217574879</v>
      </c>
      <c r="AD12" s="116">
        <v>264593.82114900165</v>
      </c>
      <c r="AE12" s="117">
        <v>279436.07897206699</v>
      </c>
      <c r="AF12" s="118"/>
    </row>
    <row r="13" spans="3:32" x14ac:dyDescent="0.35">
      <c r="C13" s="110"/>
      <c r="F13" s="111"/>
      <c r="G13" s="110" t="s">
        <v>166</v>
      </c>
      <c r="H13" s="111"/>
      <c r="I13" s="110">
        <v>122.82</v>
      </c>
      <c r="J13" s="32">
        <v>128.9</v>
      </c>
      <c r="K13" s="32">
        <v>137.9</v>
      </c>
      <c r="L13" s="32">
        <v>143.54</v>
      </c>
      <c r="O13" s="111"/>
      <c r="Q13" s="115">
        <v>1808.6073086844729</v>
      </c>
      <c r="R13" s="116">
        <v>1716.0991294168352</v>
      </c>
      <c r="S13" s="116">
        <v>1724.469607843123</v>
      </c>
      <c r="T13" s="116">
        <v>1730.61679653684</v>
      </c>
      <c r="U13" s="116"/>
      <c r="V13" s="116"/>
      <c r="W13" s="117"/>
      <c r="Y13" s="115">
        <v>222133.14965262695</v>
      </c>
      <c r="Z13" s="116">
        <v>221205.17778183008</v>
      </c>
      <c r="AA13" s="116">
        <v>237804.35892156666</v>
      </c>
      <c r="AB13" s="116">
        <v>248412.73497489799</v>
      </c>
      <c r="AC13" s="116">
        <v>0</v>
      </c>
      <c r="AD13" s="116">
        <v>0</v>
      </c>
      <c r="AE13" s="117">
        <v>0</v>
      </c>
      <c r="AF13" s="118"/>
    </row>
    <row r="14" spans="3:32" x14ac:dyDescent="0.35">
      <c r="C14" s="110"/>
      <c r="F14" s="111"/>
      <c r="G14" s="110" t="s">
        <v>166</v>
      </c>
      <c r="H14" s="111"/>
      <c r="I14" s="110">
        <v>98.9</v>
      </c>
      <c r="J14" s="32">
        <v>114.93</v>
      </c>
      <c r="K14" s="32">
        <v>145.28</v>
      </c>
      <c r="L14" s="32">
        <v>112.16</v>
      </c>
      <c r="O14" s="111"/>
      <c r="Q14" s="115">
        <v>1808.6073086844729</v>
      </c>
      <c r="R14" s="116">
        <v>1716.0991294168352</v>
      </c>
      <c r="S14" s="116">
        <v>1724.469607843123</v>
      </c>
      <c r="T14" s="116">
        <v>1730.61679653684</v>
      </c>
      <c r="U14" s="116"/>
      <c r="V14" s="116"/>
      <c r="W14" s="117"/>
      <c r="Y14" s="115">
        <v>178871.26282889437</v>
      </c>
      <c r="Z14" s="116">
        <v>197231.27294387689</v>
      </c>
      <c r="AA14" s="116">
        <v>250530.94462744892</v>
      </c>
      <c r="AB14" s="116">
        <v>194105.97989957198</v>
      </c>
      <c r="AC14" s="116">
        <v>0</v>
      </c>
      <c r="AD14" s="116">
        <v>0</v>
      </c>
      <c r="AE14" s="117">
        <v>0</v>
      </c>
      <c r="AF14" s="118"/>
    </row>
    <row r="15" spans="3:32" x14ac:dyDescent="0.35">
      <c r="C15" s="110"/>
      <c r="F15" s="111"/>
      <c r="G15" s="110" t="s">
        <v>763</v>
      </c>
      <c r="H15" s="111"/>
      <c r="I15" s="110"/>
      <c r="L15" s="32">
        <v>179.87</v>
      </c>
      <c r="M15" s="32">
        <v>201.44</v>
      </c>
      <c r="N15" s="32">
        <v>201.44</v>
      </c>
      <c r="O15" s="111">
        <v>198.68</v>
      </c>
      <c r="Q15" s="115"/>
      <c r="R15" s="116"/>
      <c r="S15" s="116"/>
      <c r="T15" s="116">
        <v>1716.3733333333346</v>
      </c>
      <c r="U15" s="116">
        <v>1723</v>
      </c>
      <c r="V15" s="116">
        <v>1723.2891829425666</v>
      </c>
      <c r="W15" s="117">
        <v>1724.4882681564245</v>
      </c>
      <c r="Y15" s="115">
        <v>0</v>
      </c>
      <c r="Z15" s="116">
        <v>0</v>
      </c>
      <c r="AA15" s="116">
        <v>0</v>
      </c>
      <c r="AB15" s="116">
        <v>308724.07146666688</v>
      </c>
      <c r="AC15" s="116">
        <v>347081.12</v>
      </c>
      <c r="AD15" s="116">
        <v>347139.37301195064</v>
      </c>
      <c r="AE15" s="117">
        <v>342621.32911731844</v>
      </c>
      <c r="AF15" s="118"/>
    </row>
    <row r="16" spans="3:32" x14ac:dyDescent="0.35">
      <c r="C16" s="110"/>
      <c r="F16" s="111"/>
      <c r="G16" s="110" t="s">
        <v>166</v>
      </c>
      <c r="H16" s="111"/>
      <c r="I16" s="110">
        <v>112.17</v>
      </c>
      <c r="J16" s="32">
        <v>123.25</v>
      </c>
      <c r="K16" s="32">
        <v>126.74</v>
      </c>
      <c r="L16" s="32">
        <v>130.66999999999999</v>
      </c>
      <c r="M16" s="32">
        <v>137.6</v>
      </c>
      <c r="N16" s="32">
        <v>151.91999999999999</v>
      </c>
      <c r="O16" s="111">
        <v>159.58000000000001</v>
      </c>
      <c r="Q16" s="115">
        <v>1808.6073086844729</v>
      </c>
      <c r="R16" s="116">
        <v>1716.0991294168352</v>
      </c>
      <c r="S16" s="116">
        <v>1724.469607843123</v>
      </c>
      <c r="T16" s="116">
        <v>1730.61679653684</v>
      </c>
      <c r="U16" s="116">
        <v>1721.1275563680847</v>
      </c>
      <c r="V16" s="116">
        <v>1723.2891829425666</v>
      </c>
      <c r="W16" s="117">
        <v>1724.4882681564245</v>
      </c>
      <c r="Y16" s="115">
        <v>202871.48181513732</v>
      </c>
      <c r="Z16" s="116">
        <v>211509.21770062495</v>
      </c>
      <c r="AA16" s="116">
        <v>218559.27809803741</v>
      </c>
      <c r="AB16" s="116">
        <v>226139.69680346886</v>
      </c>
      <c r="AC16" s="116">
        <v>236827.15175624844</v>
      </c>
      <c r="AD16" s="116">
        <v>261802.0926726347</v>
      </c>
      <c r="AE16" s="117">
        <v>275193.83783240226</v>
      </c>
      <c r="AF16" s="118"/>
    </row>
    <row r="17" spans="3:32" x14ac:dyDescent="0.35">
      <c r="C17" s="110"/>
      <c r="F17" s="111"/>
      <c r="G17" s="110" t="s">
        <v>166</v>
      </c>
      <c r="H17" s="111"/>
      <c r="I17" s="110">
        <v>87.27</v>
      </c>
      <c r="J17" s="32">
        <v>89.93</v>
      </c>
      <c r="K17" s="32">
        <v>95.67</v>
      </c>
      <c r="L17" s="32">
        <v>101.59</v>
      </c>
      <c r="M17" s="32">
        <v>95.54</v>
      </c>
      <c r="N17" s="32">
        <v>107.63</v>
      </c>
      <c r="O17" s="111">
        <v>109.47</v>
      </c>
      <c r="Q17" s="115">
        <v>1808.6073086844729</v>
      </c>
      <c r="R17" s="116">
        <v>1716.0991294168352</v>
      </c>
      <c r="S17" s="116">
        <v>1724.469607843123</v>
      </c>
      <c r="T17" s="116">
        <v>1730.61679653684</v>
      </c>
      <c r="U17" s="116">
        <v>1721.1275563680847</v>
      </c>
      <c r="V17" s="116">
        <v>1723.2891829425666</v>
      </c>
      <c r="W17" s="117">
        <v>1724.4882681564245</v>
      </c>
      <c r="Y17" s="115">
        <v>157837.15982889393</v>
      </c>
      <c r="Z17" s="116">
        <v>154328.794708456</v>
      </c>
      <c r="AA17" s="116">
        <v>164980.00738235158</v>
      </c>
      <c r="AB17" s="116">
        <v>175813.36036017758</v>
      </c>
      <c r="AC17" s="116">
        <v>164436.52673540683</v>
      </c>
      <c r="AD17" s="116">
        <v>185477.61476010844</v>
      </c>
      <c r="AE17" s="117">
        <v>188779.7307150838</v>
      </c>
      <c r="AF17" s="118"/>
    </row>
    <row r="18" spans="3:32" x14ac:dyDescent="0.35">
      <c r="C18" s="110"/>
      <c r="F18" s="111"/>
      <c r="G18" s="110" t="s">
        <v>169</v>
      </c>
      <c r="H18" s="111" t="s">
        <v>166</v>
      </c>
      <c r="I18" s="110"/>
      <c r="L18" s="32">
        <v>101.24</v>
      </c>
      <c r="M18" s="32">
        <v>128.25</v>
      </c>
      <c r="N18" s="32">
        <v>144</v>
      </c>
      <c r="O18" s="111">
        <v>150.35</v>
      </c>
      <c r="Q18" s="115"/>
      <c r="R18" s="116"/>
      <c r="S18" s="116"/>
      <c r="T18" s="116">
        <v>1721.6996059113342</v>
      </c>
      <c r="U18" s="116">
        <v>1721.1275563680847</v>
      </c>
      <c r="V18" s="116">
        <v>1723.2891829425666</v>
      </c>
      <c r="W18" s="117">
        <v>1724.4882681564245</v>
      </c>
      <c r="Y18" s="115">
        <v>0</v>
      </c>
      <c r="Z18" s="116">
        <v>0</v>
      </c>
      <c r="AA18" s="116">
        <v>0</v>
      </c>
      <c r="AB18" s="116">
        <v>174304.86810246346</v>
      </c>
      <c r="AC18" s="116">
        <v>220734.60910420687</v>
      </c>
      <c r="AD18" s="116">
        <v>248153.64234372959</v>
      </c>
      <c r="AE18" s="117">
        <v>259276.81111731843</v>
      </c>
      <c r="AF18" s="118"/>
    </row>
    <row r="19" spans="3:32" x14ac:dyDescent="0.35">
      <c r="C19" s="110"/>
      <c r="F19" s="111"/>
      <c r="G19" s="110" t="s">
        <v>166</v>
      </c>
      <c r="H19" s="111"/>
      <c r="I19" s="110"/>
      <c r="M19" s="32">
        <v>146.80000000000001</v>
      </c>
      <c r="N19" s="32">
        <v>169.41</v>
      </c>
      <c r="O19" s="111">
        <v>173.35</v>
      </c>
      <c r="Q19" s="115"/>
      <c r="R19" s="116"/>
      <c r="S19" s="116"/>
      <c r="T19" s="116"/>
      <c r="U19" s="116">
        <v>1721.1275563680847</v>
      </c>
      <c r="V19" s="116">
        <v>1723.2891829425666</v>
      </c>
      <c r="W19" s="117">
        <v>1724.4882681564245</v>
      </c>
      <c r="Y19" s="115">
        <v>0</v>
      </c>
      <c r="Z19" s="116">
        <v>0</v>
      </c>
      <c r="AA19" s="116">
        <v>0</v>
      </c>
      <c r="AB19" s="116">
        <v>0</v>
      </c>
      <c r="AC19" s="116">
        <v>252661.52527483486</v>
      </c>
      <c r="AD19" s="116">
        <v>291942.42048230022</v>
      </c>
      <c r="AE19" s="117">
        <v>298940.04128491617</v>
      </c>
      <c r="AF19" s="118"/>
    </row>
    <row r="20" spans="3:32" x14ac:dyDescent="0.35">
      <c r="C20" s="110"/>
      <c r="F20" s="111"/>
      <c r="G20" s="110" t="s">
        <v>166</v>
      </c>
      <c r="H20" s="111"/>
      <c r="I20" s="110">
        <v>137.78</v>
      </c>
      <c r="J20" s="32">
        <v>142.65</v>
      </c>
      <c r="K20" s="32">
        <v>145.28</v>
      </c>
      <c r="O20" s="111"/>
      <c r="Q20" s="115">
        <v>1808.6073086844729</v>
      </c>
      <c r="R20" s="116">
        <v>1716.0991294168352</v>
      </c>
      <c r="S20" s="116">
        <v>1724.469607843123</v>
      </c>
      <c r="T20" s="116"/>
      <c r="U20" s="116"/>
      <c r="V20" s="116"/>
      <c r="W20" s="117"/>
      <c r="Y20" s="115">
        <v>249189.91499054668</v>
      </c>
      <c r="Z20" s="116">
        <v>244801.54081131157</v>
      </c>
      <c r="AA20" s="116">
        <v>250530.94462744892</v>
      </c>
      <c r="AB20" s="116">
        <v>0</v>
      </c>
      <c r="AC20" s="116">
        <v>0</v>
      </c>
      <c r="AD20" s="116">
        <v>0</v>
      </c>
      <c r="AE20" s="117">
        <v>0</v>
      </c>
      <c r="AF20" s="118"/>
    </row>
    <row r="21" spans="3:32" x14ac:dyDescent="0.35">
      <c r="C21" s="110"/>
      <c r="F21" s="111"/>
      <c r="G21" s="110" t="s">
        <v>166</v>
      </c>
      <c r="H21" s="111"/>
      <c r="I21" s="110">
        <v>126.63</v>
      </c>
      <c r="J21" s="32">
        <v>130.97999999999999</v>
      </c>
      <c r="K21" s="32">
        <v>136.01</v>
      </c>
      <c r="L21" s="32">
        <v>137.91</v>
      </c>
      <c r="M21" s="32">
        <v>146.80000000000001</v>
      </c>
      <c r="O21" s="111"/>
      <c r="Q21" s="115">
        <v>1808.6073086844729</v>
      </c>
      <c r="R21" s="116">
        <v>1716.0991294168352</v>
      </c>
      <c r="S21" s="116">
        <v>1724.469607843123</v>
      </c>
      <c r="T21" s="116">
        <v>1730.61679653684</v>
      </c>
      <c r="U21" s="116">
        <v>1721.1275563680847</v>
      </c>
      <c r="V21" s="116"/>
      <c r="W21" s="117"/>
      <c r="Y21" s="115">
        <v>229023.9434987148</v>
      </c>
      <c r="Z21" s="116">
        <v>224774.66397101706</v>
      </c>
      <c r="AA21" s="116">
        <v>234545.11136274313</v>
      </c>
      <c r="AB21" s="116">
        <v>238669.36241039558</v>
      </c>
      <c r="AC21" s="116">
        <v>252661.52527483486</v>
      </c>
      <c r="AD21" s="116">
        <v>0</v>
      </c>
      <c r="AE21" s="117">
        <v>0</v>
      </c>
      <c r="AF21" s="118"/>
    </row>
    <row r="22" spans="3:32" x14ac:dyDescent="0.35">
      <c r="C22" s="110"/>
      <c r="F22" s="111"/>
      <c r="G22" s="110" t="s">
        <v>166</v>
      </c>
      <c r="H22" s="111"/>
      <c r="I22" s="110">
        <v>99.5</v>
      </c>
      <c r="J22" s="32">
        <v>114</v>
      </c>
      <c r="K22" s="32">
        <v>114.04</v>
      </c>
      <c r="L22" s="32">
        <v>112.47</v>
      </c>
      <c r="M22" s="32">
        <v>121.17</v>
      </c>
      <c r="N22" s="32">
        <v>123.76</v>
      </c>
      <c r="O22" s="111">
        <v>122.12</v>
      </c>
      <c r="Q22" s="115">
        <v>1808.6073086844729</v>
      </c>
      <c r="R22" s="116">
        <v>1716.0991294168352</v>
      </c>
      <c r="S22" s="116">
        <v>1724.469607843123</v>
      </c>
      <c r="T22" s="116">
        <v>1730.61679653684</v>
      </c>
      <c r="U22" s="116">
        <v>1721.1275563680847</v>
      </c>
      <c r="V22" s="116">
        <v>1723.2891829425666</v>
      </c>
      <c r="W22" s="117">
        <v>1724.4882681564245</v>
      </c>
      <c r="Y22" s="115">
        <v>179956.42721410506</v>
      </c>
      <c r="Z22" s="116">
        <v>195635.30075351923</v>
      </c>
      <c r="AA22" s="116">
        <v>196658.51407842975</v>
      </c>
      <c r="AB22" s="116">
        <v>194642.47110649839</v>
      </c>
      <c r="AC22" s="116">
        <v>208549.02600512083</v>
      </c>
      <c r="AD22" s="116">
        <v>213274.26928097205</v>
      </c>
      <c r="AE22" s="117">
        <v>210594.50730726257</v>
      </c>
      <c r="AF22" s="118"/>
    </row>
    <row r="23" spans="3:32" x14ac:dyDescent="0.35">
      <c r="C23" s="110"/>
      <c r="F23" s="111"/>
      <c r="G23" s="110" t="s">
        <v>166</v>
      </c>
      <c r="H23" s="111" t="s">
        <v>167</v>
      </c>
      <c r="I23" s="110">
        <v>112.02</v>
      </c>
      <c r="J23" s="32">
        <v>152.13999999999999</v>
      </c>
      <c r="K23" s="32">
        <v>161.85</v>
      </c>
      <c r="L23" s="32">
        <v>136.6</v>
      </c>
      <c r="M23" s="32">
        <v>212.15</v>
      </c>
      <c r="N23" s="32">
        <v>227.14</v>
      </c>
      <c r="O23" s="111">
        <v>376.06</v>
      </c>
      <c r="Q23" s="115">
        <v>1808.6073086844729</v>
      </c>
      <c r="R23" s="116">
        <v>1716.0991294168352</v>
      </c>
      <c r="S23" s="116">
        <v>1724.469607843123</v>
      </c>
      <c r="T23" s="116">
        <v>1730.61679653684</v>
      </c>
      <c r="U23" s="116">
        <v>1706.9692753623196</v>
      </c>
      <c r="V23" s="116">
        <v>1723.2891829425666</v>
      </c>
      <c r="W23" s="117">
        <v>1708.1764705882354</v>
      </c>
      <c r="Y23" s="115">
        <v>202600.19071883464</v>
      </c>
      <c r="Z23" s="116">
        <v>261087.32154947729</v>
      </c>
      <c r="AA23" s="116">
        <v>279105.40602940944</v>
      </c>
      <c r="AB23" s="116">
        <v>236402.25440693233</v>
      </c>
      <c r="AC23" s="116">
        <v>362133.53176811611</v>
      </c>
      <c r="AD23" s="116">
        <v>391427.90501357458</v>
      </c>
      <c r="AE23" s="117">
        <v>642376.84352941182</v>
      </c>
      <c r="AF23" s="118"/>
    </row>
    <row r="24" spans="3:32" x14ac:dyDescent="0.35">
      <c r="C24" s="110"/>
      <c r="F24" s="111"/>
      <c r="G24" s="110" t="s">
        <v>166</v>
      </c>
      <c r="H24" s="111" t="s">
        <v>170</v>
      </c>
      <c r="I24" s="110">
        <v>63.97</v>
      </c>
      <c r="J24" s="32">
        <v>66.12</v>
      </c>
      <c r="K24" s="32">
        <v>161.85</v>
      </c>
      <c r="L24" s="32">
        <v>136.6</v>
      </c>
      <c r="M24" s="32">
        <v>76.67</v>
      </c>
      <c r="N24" s="32">
        <v>93.53</v>
      </c>
      <c r="O24" s="111">
        <v>104.96</v>
      </c>
      <c r="Q24" s="115">
        <v>1821.0333333333385</v>
      </c>
      <c r="R24" s="116">
        <v>1738.0276641323062</v>
      </c>
      <c r="S24" s="116">
        <v>1724.469607843123</v>
      </c>
      <c r="T24" s="116">
        <v>1730.61679653684</v>
      </c>
      <c r="U24" s="116">
        <v>1721.1275563680847</v>
      </c>
      <c r="V24" s="116">
        <v>1723.2891829425666</v>
      </c>
      <c r="W24" s="117">
        <v>1724.4882681564245</v>
      </c>
      <c r="Y24" s="115">
        <v>116491.50233333366</v>
      </c>
      <c r="Z24" s="116">
        <v>114918.38915242809</v>
      </c>
      <c r="AA24" s="116">
        <v>279105.40602940944</v>
      </c>
      <c r="AB24" s="116">
        <v>236402.25440693233</v>
      </c>
      <c r="AC24" s="116">
        <v>131958.84974674106</v>
      </c>
      <c r="AD24" s="116">
        <v>161179.23728061825</v>
      </c>
      <c r="AE24" s="117">
        <v>181002.2886256983</v>
      </c>
      <c r="AF24" s="118"/>
    </row>
    <row r="25" spans="3:32" x14ac:dyDescent="0.35">
      <c r="C25" s="110"/>
      <c r="F25" s="111"/>
      <c r="G25" s="110" t="s">
        <v>166</v>
      </c>
      <c r="H25" s="111"/>
      <c r="I25" s="110"/>
      <c r="M25" s="32">
        <v>76.67</v>
      </c>
      <c r="N25" s="32">
        <v>93.53</v>
      </c>
      <c r="O25" s="111">
        <v>104.96</v>
      </c>
      <c r="Q25" s="115"/>
      <c r="R25" s="116"/>
      <c r="S25" s="116"/>
      <c r="T25" s="116"/>
      <c r="U25" s="116">
        <v>1721.1275563680847</v>
      </c>
      <c r="V25" s="116">
        <v>1723.2891829425666</v>
      </c>
      <c r="W25" s="117">
        <v>1724.4882681564245</v>
      </c>
      <c r="Y25" s="115">
        <v>0</v>
      </c>
      <c r="Z25" s="116">
        <v>0</v>
      </c>
      <c r="AA25" s="116">
        <v>0</v>
      </c>
      <c r="AB25" s="116">
        <v>0</v>
      </c>
      <c r="AC25" s="116">
        <v>131958.84974674106</v>
      </c>
      <c r="AD25" s="116">
        <v>161179.23728061825</v>
      </c>
      <c r="AE25" s="117">
        <v>181002.2886256983</v>
      </c>
      <c r="AF25" s="118"/>
    </row>
    <row r="26" spans="3:32" x14ac:dyDescent="0.35">
      <c r="C26" s="110"/>
      <c r="F26" s="111"/>
      <c r="G26" s="110" t="s">
        <v>166</v>
      </c>
      <c r="H26" s="111"/>
      <c r="I26" s="110">
        <v>105.36</v>
      </c>
      <c r="J26" s="32">
        <v>105.62</v>
      </c>
      <c r="K26" s="32">
        <v>112.86</v>
      </c>
      <c r="L26" s="32">
        <v>119.59</v>
      </c>
      <c r="M26" s="32">
        <v>140.94999999999999</v>
      </c>
      <c r="N26" s="32">
        <v>145.94999999999999</v>
      </c>
      <c r="O26" s="111">
        <v>127.96</v>
      </c>
      <c r="Q26" s="115">
        <v>1808.6073086844729</v>
      </c>
      <c r="R26" s="116">
        <v>1716.0991294168352</v>
      </c>
      <c r="S26" s="116">
        <v>1724.469607843123</v>
      </c>
      <c r="T26" s="116">
        <v>1730.61679653684</v>
      </c>
      <c r="U26" s="116">
        <v>1721.1275563680847</v>
      </c>
      <c r="V26" s="116">
        <v>1723.2891829425666</v>
      </c>
      <c r="W26" s="117">
        <v>1724.4882681564245</v>
      </c>
      <c r="Y26" s="115">
        <v>190554.86604299606</v>
      </c>
      <c r="Z26" s="116">
        <v>181254.39004900615</v>
      </c>
      <c r="AA26" s="116">
        <v>194623.63994117486</v>
      </c>
      <c r="AB26" s="116">
        <v>206964.4626978407</v>
      </c>
      <c r="AC26" s="116">
        <v>242592.92907008153</v>
      </c>
      <c r="AD26" s="116">
        <v>251514.05625046758</v>
      </c>
      <c r="AE26" s="117">
        <v>220665.51879329607</v>
      </c>
      <c r="AF26" s="118"/>
    </row>
    <row r="27" spans="3:32" x14ac:dyDescent="0.35">
      <c r="C27" s="110"/>
      <c r="F27" s="111"/>
      <c r="G27" s="110" t="s">
        <v>166</v>
      </c>
      <c r="H27" s="111" t="s">
        <v>169</v>
      </c>
      <c r="I27" s="110">
        <v>112.02</v>
      </c>
      <c r="J27" s="32">
        <v>152.13999999999999</v>
      </c>
      <c r="K27" s="32">
        <v>161.85</v>
      </c>
      <c r="L27" s="32">
        <v>117.48</v>
      </c>
      <c r="O27" s="111"/>
      <c r="Q27" s="115">
        <v>1808.6073086844729</v>
      </c>
      <c r="R27" s="116">
        <v>1716.0991294168352</v>
      </c>
      <c r="S27" s="116">
        <v>1724.469607843123</v>
      </c>
      <c r="T27" s="116">
        <v>1726.2550349650371</v>
      </c>
      <c r="U27" s="116"/>
      <c r="V27" s="116"/>
      <c r="W27" s="117"/>
      <c r="Y27" s="115">
        <v>202600.19071883464</v>
      </c>
      <c r="Z27" s="116">
        <v>261087.32154947729</v>
      </c>
      <c r="AA27" s="116">
        <v>279105.40602940944</v>
      </c>
      <c r="AB27" s="116">
        <v>202800.44150769257</v>
      </c>
      <c r="AC27" s="116">
        <v>0</v>
      </c>
      <c r="AD27" s="116">
        <v>0</v>
      </c>
      <c r="AE27" s="117">
        <v>0</v>
      </c>
      <c r="AF27" s="118"/>
    </row>
    <row r="28" spans="3:32" ht="15" thickBot="1" x14ac:dyDescent="0.4">
      <c r="C28" s="119"/>
      <c r="D28" s="120"/>
      <c r="E28" s="120"/>
      <c r="F28" s="121"/>
      <c r="G28" s="119" t="s">
        <v>167</v>
      </c>
      <c r="H28" s="121"/>
      <c r="I28" s="119">
        <v>194.08</v>
      </c>
      <c r="J28" s="120">
        <v>195.29</v>
      </c>
      <c r="K28" s="120">
        <v>196.87</v>
      </c>
      <c r="L28" s="120"/>
      <c r="M28" s="120"/>
      <c r="N28" s="120"/>
      <c r="O28" s="121"/>
      <c r="Q28" s="122">
        <v>1796.5210526315814</v>
      </c>
      <c r="R28" s="123">
        <v>1700.4862704495281</v>
      </c>
      <c r="S28" s="123">
        <v>1710.2124637681156</v>
      </c>
      <c r="T28" s="123"/>
      <c r="U28" s="123"/>
      <c r="V28" s="123"/>
      <c r="W28" s="124"/>
      <c r="Y28" s="122">
        <v>348668.80589473731</v>
      </c>
      <c r="Z28" s="123">
        <v>332087.96375608834</v>
      </c>
      <c r="AA28" s="123">
        <v>336689.52774202893</v>
      </c>
      <c r="AB28" s="123">
        <v>0</v>
      </c>
      <c r="AC28" s="123">
        <v>0</v>
      </c>
      <c r="AD28" s="123">
        <v>0</v>
      </c>
      <c r="AE28" s="124">
        <v>0</v>
      </c>
      <c r="AF28" s="118"/>
    </row>
    <row r="29" spans="3:32" ht="15" thickBot="1" x14ac:dyDescent="0.4">
      <c r="Y29" s="125">
        <f>SUM(Y3:Y28)</f>
        <v>5044910.3266121224</v>
      </c>
      <c r="Z29" s="125">
        <f t="shared" ref="Z29:AE29" si="0">SUM(Z3:Z28)</f>
        <v>5120038.9506633915</v>
      </c>
      <c r="AA29" s="125">
        <f t="shared" si="0"/>
        <v>5601914.0306058517</v>
      </c>
      <c r="AB29" s="125">
        <f t="shared" si="0"/>
        <v>5110044.3677435629</v>
      </c>
      <c r="AC29" s="125">
        <f t="shared" si="0"/>
        <v>4775781.6859700046</v>
      </c>
      <c r="AD29" s="125">
        <f t="shared" si="0"/>
        <v>5136090.534391569</v>
      </c>
      <c r="AE29" s="125">
        <f t="shared" si="0"/>
        <v>4174553.7247100454</v>
      </c>
      <c r="AF29" s="126">
        <f>SUM(Y29:AE29)</f>
        <v>34963333.620696552</v>
      </c>
    </row>
    <row r="30" spans="3:32" ht="15" thickTop="1" x14ac:dyDescent="0.35"/>
  </sheetData>
  <mergeCells count="5">
    <mergeCell ref="C1:F1"/>
    <mergeCell ref="G1:H1"/>
    <mergeCell ref="I1:O1"/>
    <mergeCell ref="Q1:W1"/>
    <mergeCell ref="Y1:AE1"/>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D9A8-7FC7-4F40-8F1A-28F16FA6DA9E}">
  <dimension ref="B1:AL74"/>
  <sheetViews>
    <sheetView showGridLines="0" topLeftCell="A18" workbookViewId="0">
      <selection activeCell="C2" sqref="C2"/>
    </sheetView>
  </sheetViews>
  <sheetFormatPr defaultColWidth="8.796875" defaultRowHeight="14.5" x14ac:dyDescent="0.35"/>
  <cols>
    <col min="1" max="1" width="3" style="32" customWidth="1"/>
    <col min="2" max="2" width="31" style="32" customWidth="1"/>
    <col min="3" max="3" width="10.19921875" style="32" customWidth="1"/>
    <col min="4" max="4" width="11" style="32" customWidth="1"/>
    <col min="5" max="5" width="8.796875" style="32" customWidth="1"/>
    <col min="6" max="14" width="9.19921875" style="32" customWidth="1"/>
    <col min="15" max="15" width="3" style="32" customWidth="1"/>
    <col min="16" max="19" width="9.19921875" style="32" customWidth="1"/>
    <col min="20" max="20" width="11.5" style="32" customWidth="1"/>
    <col min="21" max="22" width="9.19921875" style="32" customWidth="1"/>
    <col min="23" max="23" width="2.5" style="32" customWidth="1"/>
    <col min="24" max="30" width="11.5" style="32" customWidth="1"/>
    <col min="31" max="31" width="12.5" style="32" bestFit="1" customWidth="1"/>
    <col min="32" max="32" width="11.19921875" style="32" bestFit="1" customWidth="1"/>
    <col min="33" max="16384" width="8.796875" style="32"/>
  </cols>
  <sheetData>
    <row r="1" spans="2:38" x14ac:dyDescent="0.35">
      <c r="B1" s="127" t="s">
        <v>386</v>
      </c>
      <c r="C1" s="354" t="s">
        <v>761</v>
      </c>
      <c r="D1" s="355"/>
      <c r="E1" s="356"/>
      <c r="F1" s="354" t="s">
        <v>174</v>
      </c>
      <c r="G1" s="356"/>
      <c r="H1" s="354" t="s">
        <v>762</v>
      </c>
      <c r="I1" s="355"/>
      <c r="J1" s="355"/>
      <c r="K1" s="355"/>
      <c r="L1" s="355"/>
      <c r="M1" s="355"/>
      <c r="N1" s="356"/>
      <c r="P1" s="354" t="s">
        <v>179</v>
      </c>
      <c r="Q1" s="355"/>
      <c r="R1" s="355"/>
      <c r="S1" s="355"/>
      <c r="T1" s="355"/>
      <c r="U1" s="355"/>
      <c r="V1" s="356"/>
      <c r="X1" s="354" t="s">
        <v>764</v>
      </c>
      <c r="Y1" s="355"/>
      <c r="Z1" s="355"/>
      <c r="AA1" s="355"/>
      <c r="AB1" s="355"/>
      <c r="AC1" s="355"/>
      <c r="AD1" s="356"/>
    </row>
    <row r="2" spans="2:38" x14ac:dyDescent="0.35">
      <c r="B2" s="128"/>
      <c r="C2" s="129"/>
      <c r="D2" s="35"/>
      <c r="E2" s="130"/>
      <c r="F2" s="129"/>
      <c r="G2" s="130"/>
      <c r="H2" s="112">
        <v>2015</v>
      </c>
      <c r="I2" s="113">
        <v>2016</v>
      </c>
      <c r="J2" s="113">
        <v>2017</v>
      </c>
      <c r="K2" s="113">
        <v>2018</v>
      </c>
      <c r="L2" s="113">
        <v>2019</v>
      </c>
      <c r="M2" s="113">
        <v>2020</v>
      </c>
      <c r="N2" s="114">
        <v>2021</v>
      </c>
      <c r="P2" s="112">
        <v>2015</v>
      </c>
      <c r="Q2" s="113">
        <v>2016</v>
      </c>
      <c r="R2" s="113">
        <v>2017</v>
      </c>
      <c r="S2" s="113">
        <v>2018</v>
      </c>
      <c r="T2" s="113">
        <v>2019</v>
      </c>
      <c r="U2" s="113">
        <v>2020</v>
      </c>
      <c r="V2" s="114">
        <v>2021</v>
      </c>
      <c r="X2" s="112">
        <v>2015</v>
      </c>
      <c r="Y2" s="113">
        <v>2016</v>
      </c>
      <c r="Z2" s="113">
        <v>2017</v>
      </c>
      <c r="AA2" s="113">
        <v>2018</v>
      </c>
      <c r="AB2" s="113">
        <v>2019</v>
      </c>
      <c r="AC2" s="113">
        <v>2020</v>
      </c>
      <c r="AD2" s="114">
        <v>2021</v>
      </c>
    </row>
    <row r="3" spans="2:38" x14ac:dyDescent="0.35">
      <c r="B3" s="131"/>
      <c r="C3" s="110"/>
      <c r="E3" s="111"/>
      <c r="F3" s="110" t="s">
        <v>166</v>
      </c>
      <c r="G3" s="111"/>
      <c r="H3" s="110">
        <v>120.26</v>
      </c>
      <c r="I3" s="32">
        <v>124.29</v>
      </c>
      <c r="J3" s="32">
        <v>130.27000000000001</v>
      </c>
      <c r="K3" s="32">
        <v>136.93</v>
      </c>
      <c r="L3" s="32">
        <v>147.53</v>
      </c>
      <c r="M3" s="32">
        <v>156.06</v>
      </c>
      <c r="N3" s="111">
        <v>157</v>
      </c>
      <c r="P3" s="115">
        <v>1808.6073086844729</v>
      </c>
      <c r="Q3" s="116">
        <v>1716.0991294168352</v>
      </c>
      <c r="R3" s="116">
        <v>1724.469607843123</v>
      </c>
      <c r="S3" s="116">
        <v>1730.61679653684</v>
      </c>
      <c r="T3" s="116">
        <v>1721.1275563680847</v>
      </c>
      <c r="U3" s="116">
        <v>1723.2891829425666</v>
      </c>
      <c r="V3" s="117">
        <v>1724.4882681564245</v>
      </c>
      <c r="X3" s="115">
        <v>217503.11494239472</v>
      </c>
      <c r="Y3" s="116">
        <v>213293.96079521847</v>
      </c>
      <c r="Z3" s="116">
        <v>224646.65581372366</v>
      </c>
      <c r="AA3" s="116">
        <v>236973.3579497895</v>
      </c>
      <c r="AB3" s="116">
        <v>253917.94839098354</v>
      </c>
      <c r="AC3" s="116">
        <v>268936.50989001693</v>
      </c>
      <c r="AD3" s="117">
        <v>270744.65810055862</v>
      </c>
      <c r="AE3" s="33"/>
      <c r="AF3" s="33"/>
      <c r="AG3" s="33"/>
      <c r="AH3" s="33"/>
      <c r="AI3" s="33"/>
      <c r="AJ3" s="33"/>
      <c r="AK3" s="33"/>
      <c r="AL3" s="33"/>
    </row>
    <row r="4" spans="2:38" x14ac:dyDescent="0.35">
      <c r="B4" s="131"/>
      <c r="C4" s="110"/>
      <c r="E4" s="111"/>
      <c r="F4" s="110" t="s">
        <v>167</v>
      </c>
      <c r="G4" s="111" t="s">
        <v>166</v>
      </c>
      <c r="H4" s="110">
        <v>178.73</v>
      </c>
      <c r="I4" s="32">
        <v>180.13</v>
      </c>
      <c r="J4" s="32">
        <v>181.51</v>
      </c>
      <c r="N4" s="111"/>
      <c r="P4" s="115">
        <v>1796.5210526315814</v>
      </c>
      <c r="Q4" s="116">
        <v>1700.4862704495281</v>
      </c>
      <c r="R4" s="116">
        <v>1710.2124637681156</v>
      </c>
      <c r="V4" s="111"/>
      <c r="X4" s="115">
        <v>321092.20773684251</v>
      </c>
      <c r="Y4" s="116">
        <v>306308.59189607349</v>
      </c>
      <c r="Z4" s="116">
        <v>310420.66429855063</v>
      </c>
      <c r="AA4" s="116">
        <v>0</v>
      </c>
      <c r="AB4" s="116">
        <v>0</v>
      </c>
      <c r="AC4" s="116">
        <v>0</v>
      </c>
      <c r="AD4" s="117">
        <v>0</v>
      </c>
      <c r="AE4" s="33"/>
      <c r="AF4" s="33"/>
      <c r="AG4" s="33"/>
      <c r="AH4" s="33"/>
      <c r="AI4" s="33"/>
      <c r="AJ4" s="33"/>
      <c r="AK4" s="33"/>
      <c r="AL4" s="33"/>
    </row>
    <row r="5" spans="2:38" x14ac:dyDescent="0.35">
      <c r="B5" s="131"/>
      <c r="C5" s="110"/>
      <c r="E5" s="111"/>
      <c r="F5" s="110" t="s">
        <v>166</v>
      </c>
      <c r="G5" s="111"/>
      <c r="H5" s="110">
        <v>127.99</v>
      </c>
      <c r="I5" s="32">
        <v>131.88</v>
      </c>
      <c r="J5" s="32">
        <v>138.29</v>
      </c>
      <c r="K5" s="32">
        <v>144.56</v>
      </c>
      <c r="L5" s="32">
        <v>153.13999999999999</v>
      </c>
      <c r="M5" s="32">
        <v>160.52000000000001</v>
      </c>
      <c r="N5" s="111">
        <v>158.32</v>
      </c>
      <c r="P5" s="115">
        <v>1808.6073086844729</v>
      </c>
      <c r="Q5" s="116">
        <v>1716.0991294168352</v>
      </c>
      <c r="R5" s="116">
        <v>1724.469607843123</v>
      </c>
      <c r="S5" s="116">
        <v>1730.61679653684</v>
      </c>
      <c r="T5" s="116">
        <v>1721.1275563680847</v>
      </c>
      <c r="U5" s="116">
        <v>1723.2891829425666</v>
      </c>
      <c r="V5" s="117">
        <v>1724.4882681564245</v>
      </c>
      <c r="X5" s="115">
        <v>231483.64943852567</v>
      </c>
      <c r="Y5" s="116">
        <v>226319.15318749222</v>
      </c>
      <c r="Z5" s="116">
        <v>238476.90206862547</v>
      </c>
      <c r="AA5" s="116">
        <v>250177.96410736558</v>
      </c>
      <c r="AB5" s="116">
        <v>263573.47398220847</v>
      </c>
      <c r="AC5" s="116">
        <v>276622.37964594079</v>
      </c>
      <c r="AD5" s="117">
        <v>273020.98261452513</v>
      </c>
      <c r="AE5" s="33"/>
      <c r="AF5" s="33"/>
      <c r="AG5" s="33"/>
      <c r="AH5" s="33"/>
      <c r="AI5" s="33"/>
      <c r="AJ5" s="33"/>
      <c r="AK5" s="33"/>
      <c r="AL5" s="33"/>
    </row>
    <row r="6" spans="2:38" x14ac:dyDescent="0.35">
      <c r="B6" s="131"/>
      <c r="C6" s="110"/>
      <c r="E6" s="111"/>
      <c r="F6" s="110" t="s">
        <v>166</v>
      </c>
      <c r="G6" s="111"/>
      <c r="H6" s="110">
        <v>127.99</v>
      </c>
      <c r="I6" s="32">
        <v>131.88</v>
      </c>
      <c r="J6" s="32">
        <v>138.29</v>
      </c>
      <c r="K6" s="32">
        <v>144.56</v>
      </c>
      <c r="L6" s="32">
        <v>153.13999999999999</v>
      </c>
      <c r="M6" s="32">
        <v>160.52000000000001</v>
      </c>
      <c r="N6" s="111">
        <v>158.32</v>
      </c>
      <c r="P6" s="115">
        <v>1808.6073086844729</v>
      </c>
      <c r="Q6" s="116">
        <v>1716.0991294168352</v>
      </c>
      <c r="R6" s="116">
        <v>1724.469607843123</v>
      </c>
      <c r="S6" s="116">
        <v>1730.61679653684</v>
      </c>
      <c r="T6" s="116">
        <v>1721.1275563680847</v>
      </c>
      <c r="U6" s="116">
        <v>1723.2891829425666</v>
      </c>
      <c r="V6" s="117">
        <v>1724.4882681564245</v>
      </c>
      <c r="X6" s="115">
        <v>231483.64943852567</v>
      </c>
      <c r="Y6" s="116">
        <v>226319.15318749222</v>
      </c>
      <c r="Z6" s="116">
        <v>238476.90206862547</v>
      </c>
      <c r="AA6" s="116">
        <v>250177.96410736558</v>
      </c>
      <c r="AB6" s="116">
        <v>263573.47398220847</v>
      </c>
      <c r="AC6" s="116">
        <v>276622.37964594079</v>
      </c>
      <c r="AD6" s="117">
        <v>273020.98261452513</v>
      </c>
      <c r="AE6" s="33"/>
      <c r="AF6" s="33"/>
      <c r="AG6" s="33"/>
      <c r="AH6" s="33"/>
      <c r="AI6" s="33"/>
      <c r="AJ6" s="33"/>
      <c r="AK6" s="33"/>
      <c r="AL6" s="33"/>
    </row>
    <row r="7" spans="2:38" x14ac:dyDescent="0.35">
      <c r="B7" s="131"/>
      <c r="C7" s="110"/>
      <c r="E7" s="111"/>
      <c r="F7" s="110" t="s">
        <v>166</v>
      </c>
      <c r="G7" s="111"/>
      <c r="H7" s="110">
        <v>122.82</v>
      </c>
      <c r="I7" s="32">
        <v>128.9</v>
      </c>
      <c r="J7" s="32">
        <v>137.9</v>
      </c>
      <c r="K7" s="32">
        <v>143.54</v>
      </c>
      <c r="N7" s="111"/>
      <c r="P7" s="115">
        <v>1808.6073086844729</v>
      </c>
      <c r="Q7" s="116">
        <v>1716.0991294168352</v>
      </c>
      <c r="R7" s="116">
        <v>1724.469607843123</v>
      </c>
      <c r="S7" s="116">
        <v>1730.61679653684</v>
      </c>
      <c r="T7" s="116"/>
      <c r="U7" s="116"/>
      <c r="V7" s="117"/>
      <c r="X7" s="115">
        <v>222133.14965262695</v>
      </c>
      <c r="Y7" s="116">
        <v>221205.17778183008</v>
      </c>
      <c r="Z7" s="116">
        <v>237804.35892156666</v>
      </c>
      <c r="AA7" s="116">
        <v>248412.73497489799</v>
      </c>
      <c r="AB7" s="116">
        <v>0</v>
      </c>
      <c r="AC7" s="116">
        <v>0</v>
      </c>
      <c r="AD7" s="117">
        <v>0</v>
      </c>
      <c r="AE7" s="33"/>
      <c r="AF7" s="33"/>
      <c r="AG7" s="33"/>
      <c r="AH7" s="33"/>
      <c r="AI7" s="33"/>
      <c r="AJ7" s="33"/>
      <c r="AK7" s="33"/>
      <c r="AL7" s="33"/>
    </row>
    <row r="8" spans="2:38" x14ac:dyDescent="0.35">
      <c r="B8" s="131"/>
      <c r="C8" s="110"/>
      <c r="F8" s="110" t="s">
        <v>166</v>
      </c>
      <c r="G8" s="111"/>
      <c r="H8" s="110">
        <v>98.9</v>
      </c>
      <c r="I8" s="32">
        <v>114.93</v>
      </c>
      <c r="J8" s="32">
        <v>145.28</v>
      </c>
      <c r="K8" s="32">
        <v>112.16</v>
      </c>
      <c r="N8" s="111"/>
      <c r="P8" s="115">
        <v>1808.6073086844729</v>
      </c>
      <c r="Q8" s="116">
        <v>1716.0991294168352</v>
      </c>
      <c r="R8" s="116">
        <v>1724.469607843123</v>
      </c>
      <c r="S8" s="116">
        <v>1730.61679653684</v>
      </c>
      <c r="T8" s="116"/>
      <c r="U8" s="116"/>
      <c r="V8" s="117"/>
      <c r="X8" s="115">
        <v>178871.26282889437</v>
      </c>
      <c r="Y8" s="116">
        <v>197231.27294387689</v>
      </c>
      <c r="Z8" s="116">
        <v>250530.94462744892</v>
      </c>
      <c r="AA8" s="116">
        <v>194105.97989957198</v>
      </c>
      <c r="AB8" s="116">
        <v>0</v>
      </c>
      <c r="AC8" s="116">
        <v>0</v>
      </c>
      <c r="AD8" s="117">
        <v>0</v>
      </c>
      <c r="AE8" s="33"/>
      <c r="AF8" s="33"/>
      <c r="AG8" s="33"/>
      <c r="AH8" s="33"/>
      <c r="AI8" s="33"/>
      <c r="AJ8" s="33"/>
      <c r="AK8" s="33"/>
      <c r="AL8" s="33"/>
    </row>
    <row r="9" spans="2:38" x14ac:dyDescent="0.35">
      <c r="B9" s="131"/>
      <c r="C9" s="110"/>
      <c r="E9" s="111"/>
      <c r="F9" s="110" t="s">
        <v>167</v>
      </c>
      <c r="G9" s="111"/>
      <c r="H9" s="110"/>
      <c r="K9" s="32">
        <v>179.87</v>
      </c>
      <c r="L9" s="32">
        <v>201.44</v>
      </c>
      <c r="M9" s="32">
        <v>201.44</v>
      </c>
      <c r="N9" s="111">
        <v>198.68</v>
      </c>
      <c r="P9" s="115"/>
      <c r="Q9" s="116"/>
      <c r="R9" s="116"/>
      <c r="S9" s="116">
        <v>1716.3733333333346</v>
      </c>
      <c r="T9" s="116">
        <v>1723</v>
      </c>
      <c r="U9" s="116">
        <v>1723.2891829425666</v>
      </c>
      <c r="V9" s="117">
        <v>1724.4882681564245</v>
      </c>
      <c r="X9" s="115">
        <v>0</v>
      </c>
      <c r="Y9" s="116">
        <v>0</v>
      </c>
      <c r="Z9" s="116">
        <v>0</v>
      </c>
      <c r="AA9" s="116">
        <v>308724.07146666688</v>
      </c>
      <c r="AB9" s="116">
        <v>347081.12</v>
      </c>
      <c r="AC9" s="116">
        <v>347139.37301195064</v>
      </c>
      <c r="AD9" s="117">
        <v>342621.32911731844</v>
      </c>
      <c r="AE9" s="33"/>
      <c r="AF9" s="33"/>
      <c r="AG9" s="33"/>
      <c r="AH9" s="33"/>
      <c r="AI9" s="33"/>
      <c r="AJ9" s="33"/>
      <c r="AK9" s="33"/>
      <c r="AL9" s="33"/>
    </row>
    <row r="10" spans="2:38" x14ac:dyDescent="0.35">
      <c r="B10" s="131"/>
      <c r="C10" s="110"/>
      <c r="E10" s="111"/>
      <c r="F10" s="110" t="s">
        <v>166</v>
      </c>
      <c r="G10" s="111"/>
      <c r="H10" s="110">
        <v>112.17</v>
      </c>
      <c r="I10" s="32">
        <v>123.25</v>
      </c>
      <c r="J10" s="32">
        <v>126.74</v>
      </c>
      <c r="K10" s="32">
        <v>130.66999999999999</v>
      </c>
      <c r="L10" s="32">
        <v>137.6</v>
      </c>
      <c r="M10" s="32">
        <v>151.91999999999999</v>
      </c>
      <c r="N10" s="111">
        <v>159.58000000000001</v>
      </c>
      <c r="P10" s="115">
        <v>1808.6073086844729</v>
      </c>
      <c r="Q10" s="116">
        <v>1716.0991294168352</v>
      </c>
      <c r="R10" s="116">
        <v>1724.469607843123</v>
      </c>
      <c r="S10" s="116">
        <v>1730.61679653684</v>
      </c>
      <c r="T10" s="116">
        <v>1721.1275563680847</v>
      </c>
      <c r="U10" s="116">
        <v>1723.2891829425666</v>
      </c>
      <c r="V10" s="117">
        <v>1724.4882681564245</v>
      </c>
      <c r="X10" s="115">
        <v>202871.48181513732</v>
      </c>
      <c r="Y10" s="116">
        <v>211509.21770062495</v>
      </c>
      <c r="Z10" s="116">
        <v>218559.27809803741</v>
      </c>
      <c r="AA10" s="116">
        <v>226139.69680346886</v>
      </c>
      <c r="AB10" s="116">
        <v>236827.15175624844</v>
      </c>
      <c r="AC10" s="116">
        <v>261802.0926726347</v>
      </c>
      <c r="AD10" s="117">
        <v>275193.83783240226</v>
      </c>
      <c r="AE10" s="33"/>
      <c r="AF10" s="33"/>
      <c r="AG10" s="33"/>
      <c r="AH10" s="33"/>
      <c r="AI10" s="33"/>
      <c r="AJ10" s="33"/>
      <c r="AK10" s="33"/>
      <c r="AL10" s="33"/>
    </row>
    <row r="11" spans="2:38" x14ac:dyDescent="0.35">
      <c r="B11" s="131"/>
      <c r="C11" s="110"/>
      <c r="E11" s="111"/>
      <c r="F11" s="110" t="s">
        <v>169</v>
      </c>
      <c r="G11" s="111" t="s">
        <v>166</v>
      </c>
      <c r="H11" s="110"/>
      <c r="K11" s="32">
        <v>101.24</v>
      </c>
      <c r="L11" s="32">
        <v>128.25</v>
      </c>
      <c r="M11" s="32">
        <v>144</v>
      </c>
      <c r="N11" s="111">
        <v>150.35</v>
      </c>
      <c r="P11" s="115"/>
      <c r="Q11" s="116"/>
      <c r="R11" s="116"/>
      <c r="S11" s="116">
        <v>1721.6996059113342</v>
      </c>
      <c r="T11" s="116">
        <v>1721.1275563680847</v>
      </c>
      <c r="U11" s="116">
        <v>1723.2891829425666</v>
      </c>
      <c r="V11" s="117">
        <v>1724.4882681564245</v>
      </c>
      <c r="X11" s="115">
        <v>0</v>
      </c>
      <c r="Y11" s="116">
        <v>0</v>
      </c>
      <c r="Z11" s="116">
        <v>0</v>
      </c>
      <c r="AA11" s="116">
        <v>174304.86810246346</v>
      </c>
      <c r="AB11" s="116">
        <v>220734.60910420687</v>
      </c>
      <c r="AC11" s="116">
        <v>248153.64234372959</v>
      </c>
      <c r="AD11" s="117">
        <v>259276.81111731843</v>
      </c>
      <c r="AE11" s="33"/>
      <c r="AF11" s="33"/>
      <c r="AG11" s="33"/>
      <c r="AH11" s="33"/>
      <c r="AI11" s="33"/>
      <c r="AJ11" s="33"/>
      <c r="AK11" s="33"/>
      <c r="AL11" s="33"/>
    </row>
    <row r="12" spans="2:38" x14ac:dyDescent="0.35">
      <c r="B12" s="131"/>
      <c r="C12" s="110"/>
      <c r="E12" s="111"/>
      <c r="F12" s="110" t="s">
        <v>166</v>
      </c>
      <c r="G12" s="111"/>
      <c r="H12" s="110">
        <v>137.78</v>
      </c>
      <c r="I12" s="32">
        <v>142.65</v>
      </c>
      <c r="J12" s="32">
        <v>145.28</v>
      </c>
      <c r="N12" s="111"/>
      <c r="P12" s="115">
        <v>1808.6073086844729</v>
      </c>
      <c r="Q12" s="116">
        <v>1716.0991294168352</v>
      </c>
      <c r="R12" s="116">
        <v>1724.469607843123</v>
      </c>
      <c r="S12" s="116"/>
      <c r="T12" s="116"/>
      <c r="U12" s="116"/>
      <c r="V12" s="117"/>
      <c r="X12" s="115">
        <v>249189.91499054668</v>
      </c>
      <c r="Y12" s="116">
        <v>244801.54081131157</v>
      </c>
      <c r="Z12" s="116">
        <v>250530.94462744892</v>
      </c>
      <c r="AA12" s="116">
        <v>0</v>
      </c>
      <c r="AB12" s="116">
        <v>0</v>
      </c>
      <c r="AC12" s="116">
        <v>0</v>
      </c>
      <c r="AD12" s="117">
        <v>0</v>
      </c>
      <c r="AE12" s="33"/>
      <c r="AF12" s="33"/>
      <c r="AG12" s="33"/>
      <c r="AH12" s="33"/>
      <c r="AI12" s="33"/>
      <c r="AJ12" s="33"/>
      <c r="AK12" s="33"/>
      <c r="AL12" s="33"/>
    </row>
    <row r="13" spans="2:38" x14ac:dyDescent="0.35">
      <c r="B13" s="131"/>
      <c r="C13" s="110"/>
      <c r="E13" s="111"/>
      <c r="F13" s="110" t="s">
        <v>166</v>
      </c>
      <c r="G13" s="111" t="s">
        <v>167</v>
      </c>
      <c r="H13" s="110">
        <v>112.02</v>
      </c>
      <c r="I13" s="32">
        <v>152.13999999999999</v>
      </c>
      <c r="J13" s="32">
        <v>161.85</v>
      </c>
      <c r="K13" s="32">
        <v>136.6</v>
      </c>
      <c r="L13" s="32">
        <v>212.15</v>
      </c>
      <c r="M13" s="32">
        <v>227.14</v>
      </c>
      <c r="N13" s="111">
        <v>376.06</v>
      </c>
      <c r="P13" s="115">
        <v>1808.6073086844729</v>
      </c>
      <c r="Q13" s="116">
        <v>1716.0991294168352</v>
      </c>
      <c r="R13" s="116">
        <v>1724.469607843123</v>
      </c>
      <c r="S13" s="116">
        <v>1730.61679653684</v>
      </c>
      <c r="T13" s="116">
        <v>1706.9692753623196</v>
      </c>
      <c r="U13" s="116">
        <v>1723.2891829425666</v>
      </c>
      <c r="V13" s="117">
        <v>1708.1764705882354</v>
      </c>
      <c r="X13" s="115">
        <v>202600.19071883464</v>
      </c>
      <c r="Y13" s="116">
        <v>261087.32154947729</v>
      </c>
      <c r="Z13" s="116">
        <v>279105.40602940944</v>
      </c>
      <c r="AA13" s="116">
        <v>236402.25440693233</v>
      </c>
      <c r="AB13" s="116">
        <v>0</v>
      </c>
      <c r="AC13" s="116">
        <v>0</v>
      </c>
      <c r="AD13" s="117">
        <v>0</v>
      </c>
      <c r="AE13" s="33"/>
      <c r="AF13" s="33"/>
      <c r="AG13" s="33"/>
      <c r="AH13" s="33"/>
      <c r="AI13" s="33"/>
      <c r="AJ13" s="33"/>
      <c r="AK13" s="33"/>
      <c r="AL13" s="33"/>
    </row>
    <row r="14" spans="2:38" x14ac:dyDescent="0.35">
      <c r="B14" s="131"/>
      <c r="C14" s="110"/>
      <c r="E14" s="111"/>
      <c r="F14" s="110" t="s">
        <v>166</v>
      </c>
      <c r="G14" s="111" t="s">
        <v>170</v>
      </c>
      <c r="H14" s="110">
        <v>63.97</v>
      </c>
      <c r="I14" s="32">
        <v>66.12</v>
      </c>
      <c r="J14" s="32">
        <v>161.85</v>
      </c>
      <c r="K14" s="32">
        <v>136.6</v>
      </c>
      <c r="L14" s="32">
        <v>76.67</v>
      </c>
      <c r="M14" s="32">
        <v>93.53</v>
      </c>
      <c r="N14" s="111">
        <v>104.96</v>
      </c>
      <c r="P14" s="115">
        <v>1821.0333333333385</v>
      </c>
      <c r="Q14" s="116">
        <v>1738.0276641323062</v>
      </c>
      <c r="R14" s="116">
        <v>1724.469607843123</v>
      </c>
      <c r="S14" s="116">
        <v>1730.61679653684</v>
      </c>
      <c r="T14" s="116">
        <v>1721.1275563680847</v>
      </c>
      <c r="U14" s="116">
        <v>1723.2891829425666</v>
      </c>
      <c r="V14" s="117">
        <v>1724.4882681564245</v>
      </c>
      <c r="X14" s="115">
        <v>116491.50233333366</v>
      </c>
      <c r="Y14" s="116">
        <v>114918.38915242809</v>
      </c>
      <c r="Z14" s="116">
        <v>279105.40602940944</v>
      </c>
      <c r="AA14" s="116">
        <v>236402.25440693233</v>
      </c>
      <c r="AB14" s="116">
        <v>131958.84974674106</v>
      </c>
      <c r="AC14" s="116">
        <v>161179.23728061825</v>
      </c>
      <c r="AD14" s="117">
        <v>181002.2886256983</v>
      </c>
      <c r="AE14" s="33"/>
      <c r="AF14" s="33"/>
      <c r="AG14" s="33"/>
      <c r="AH14" s="33"/>
      <c r="AI14" s="33"/>
      <c r="AJ14" s="33"/>
      <c r="AK14" s="33"/>
      <c r="AL14" s="33"/>
    </row>
    <row r="15" spans="2:38" x14ac:dyDescent="0.35">
      <c r="B15" s="131"/>
      <c r="C15" s="110"/>
      <c r="E15" s="111"/>
      <c r="F15" s="110" t="s">
        <v>166</v>
      </c>
      <c r="G15" s="111"/>
      <c r="H15" s="110"/>
      <c r="L15" s="32">
        <v>76.67</v>
      </c>
      <c r="M15" s="32">
        <v>93.53</v>
      </c>
      <c r="N15" s="111">
        <v>104.96</v>
      </c>
      <c r="P15" s="115"/>
      <c r="Q15" s="116"/>
      <c r="R15" s="116"/>
      <c r="S15" s="116"/>
      <c r="T15" s="116">
        <v>1721.1275563680847</v>
      </c>
      <c r="U15" s="116">
        <v>1723.2891829425666</v>
      </c>
      <c r="V15" s="117">
        <v>1724.4882681564245</v>
      </c>
      <c r="X15" s="115">
        <v>0</v>
      </c>
      <c r="Y15" s="116">
        <v>0</v>
      </c>
      <c r="Z15" s="116">
        <v>0</v>
      </c>
      <c r="AA15" s="116">
        <v>0</v>
      </c>
      <c r="AB15" s="116">
        <v>131958.84974674106</v>
      </c>
      <c r="AC15" s="116">
        <v>161179.23728061825</v>
      </c>
      <c r="AD15" s="117">
        <v>181002.2886256983</v>
      </c>
      <c r="AE15" s="33"/>
      <c r="AF15" s="33"/>
      <c r="AG15" s="33"/>
      <c r="AH15" s="33"/>
      <c r="AI15" s="33"/>
      <c r="AJ15" s="33"/>
      <c r="AK15" s="33"/>
      <c r="AL15" s="33"/>
    </row>
    <row r="16" spans="2:38" x14ac:dyDescent="0.35">
      <c r="B16" s="131"/>
      <c r="C16" s="110"/>
      <c r="E16" s="111"/>
      <c r="F16" s="110" t="s">
        <v>166</v>
      </c>
      <c r="G16" s="111" t="s">
        <v>169</v>
      </c>
      <c r="H16" s="110">
        <v>112.02</v>
      </c>
      <c r="I16" s="32">
        <v>152.13999999999999</v>
      </c>
      <c r="J16" s="32">
        <v>161.85</v>
      </c>
      <c r="K16" s="32">
        <v>117.48</v>
      </c>
      <c r="N16" s="111"/>
      <c r="P16" s="115">
        <v>1808.6073086844729</v>
      </c>
      <c r="Q16" s="116">
        <v>1716.0991294168352</v>
      </c>
      <c r="R16" s="116">
        <v>1724.469607843123</v>
      </c>
      <c r="S16" s="116">
        <v>1726.2550349650371</v>
      </c>
      <c r="T16" s="116"/>
      <c r="U16" s="116"/>
      <c r="V16" s="117"/>
      <c r="X16" s="115">
        <v>202600.19071883464</v>
      </c>
      <c r="Y16" s="116">
        <v>261087.32154947729</v>
      </c>
      <c r="Z16" s="116">
        <v>279105.40602940944</v>
      </c>
      <c r="AA16" s="116">
        <v>202800.44150769257</v>
      </c>
      <c r="AB16" s="116">
        <v>0</v>
      </c>
      <c r="AC16" s="116">
        <v>0</v>
      </c>
      <c r="AD16" s="117">
        <v>0</v>
      </c>
      <c r="AE16" s="33"/>
      <c r="AF16" s="33"/>
      <c r="AG16" s="33"/>
      <c r="AH16" s="33"/>
      <c r="AI16" s="33"/>
      <c r="AJ16" s="33"/>
      <c r="AK16" s="33"/>
      <c r="AL16" s="33"/>
    </row>
    <row r="17" spans="2:38" x14ac:dyDescent="0.35">
      <c r="B17" s="132"/>
      <c r="C17" s="119"/>
      <c r="D17" s="120"/>
      <c r="E17" s="121"/>
      <c r="F17" s="119" t="s">
        <v>166</v>
      </c>
      <c r="G17" s="121"/>
      <c r="H17" s="119">
        <v>126.63</v>
      </c>
      <c r="I17" s="120">
        <v>130.97999999999999</v>
      </c>
      <c r="J17" s="120">
        <v>136.01</v>
      </c>
      <c r="K17" s="120">
        <v>137.91</v>
      </c>
      <c r="L17" s="120">
        <v>146.80000000000001</v>
      </c>
      <c r="M17" s="120"/>
      <c r="N17" s="121"/>
      <c r="P17" s="122">
        <v>1808.6073086844729</v>
      </c>
      <c r="Q17" s="123">
        <v>1716.0991294168352</v>
      </c>
      <c r="R17" s="123">
        <v>1724.469607843123</v>
      </c>
      <c r="S17" s="123">
        <v>1730.61679653684</v>
      </c>
      <c r="T17" s="123">
        <v>1721.1275563680847</v>
      </c>
      <c r="U17" s="123"/>
      <c r="V17" s="124"/>
      <c r="X17" s="122">
        <v>229023.9434987148</v>
      </c>
      <c r="Y17" s="123">
        <v>0</v>
      </c>
      <c r="Z17" s="123">
        <v>0</v>
      </c>
      <c r="AA17" s="123">
        <v>0</v>
      </c>
      <c r="AB17" s="123">
        <v>0</v>
      </c>
      <c r="AC17" s="123">
        <v>0</v>
      </c>
      <c r="AD17" s="124">
        <v>0</v>
      </c>
      <c r="AE17" s="33"/>
      <c r="AF17" s="33"/>
      <c r="AG17" s="33"/>
      <c r="AH17" s="33"/>
      <c r="AI17" s="33"/>
      <c r="AJ17" s="33"/>
      <c r="AK17" s="33"/>
      <c r="AL17" s="33"/>
    </row>
    <row r="18" spans="2:38" ht="15" thickBot="1" x14ac:dyDescent="0.4">
      <c r="X18" s="133">
        <f t="shared" ref="X18:AD18" si="0">SUM(X3:X17)</f>
        <v>2605344.258113212</v>
      </c>
      <c r="Y18" s="134">
        <f t="shared" si="0"/>
        <v>2484081.1005553026</v>
      </c>
      <c r="Z18" s="134">
        <f t="shared" si="0"/>
        <v>2806762.868612255</v>
      </c>
      <c r="AA18" s="134">
        <f t="shared" si="0"/>
        <v>2564621.5877331467</v>
      </c>
      <c r="AB18" s="134">
        <f t="shared" si="0"/>
        <v>1849625.4767093379</v>
      </c>
      <c r="AC18" s="134">
        <f t="shared" si="0"/>
        <v>2001634.8517714497</v>
      </c>
      <c r="AD18" s="134">
        <f t="shared" si="0"/>
        <v>2055883.1786480446</v>
      </c>
      <c r="AE18" s="135">
        <f>SUM(X18:AD18)</f>
        <v>16367953.322142748</v>
      </c>
    </row>
    <row r="19" spans="2:38" ht="15.5" thickTop="1" thickBot="1" x14ac:dyDescent="0.4">
      <c r="B19" s="136" t="s">
        <v>765</v>
      </c>
    </row>
    <row r="20" spans="2:38" x14ac:dyDescent="0.35">
      <c r="B20" s="137" t="s">
        <v>766</v>
      </c>
      <c r="C20" s="137" t="s">
        <v>767</v>
      </c>
      <c r="D20" s="137" t="s">
        <v>768</v>
      </c>
      <c r="E20" s="138" t="s">
        <v>72</v>
      </c>
      <c r="F20" s="139" t="s">
        <v>769</v>
      </c>
    </row>
    <row r="21" spans="2:38" x14ac:dyDescent="0.35">
      <c r="B21" s="139" t="s">
        <v>680</v>
      </c>
      <c r="C21" s="139" t="s">
        <v>679</v>
      </c>
      <c r="D21" s="139" t="s">
        <v>770</v>
      </c>
      <c r="E21" s="140" t="s">
        <v>771</v>
      </c>
      <c r="F21" s="141">
        <v>1</v>
      </c>
    </row>
    <row r="22" spans="2:38" x14ac:dyDescent="0.35">
      <c r="B22" s="139" t="s">
        <v>741</v>
      </c>
      <c r="C22" s="139" t="s">
        <v>740</v>
      </c>
      <c r="D22" s="139" t="s">
        <v>770</v>
      </c>
      <c r="E22" s="140" t="s">
        <v>771</v>
      </c>
      <c r="F22" s="141">
        <v>1</v>
      </c>
    </row>
    <row r="23" spans="2:38" x14ac:dyDescent="0.35">
      <c r="B23" s="139" t="s">
        <v>670</v>
      </c>
      <c r="C23" s="139" t="s">
        <v>669</v>
      </c>
      <c r="D23" s="139" t="s">
        <v>770</v>
      </c>
      <c r="E23" s="140" t="s">
        <v>771</v>
      </c>
      <c r="F23" s="141">
        <v>1</v>
      </c>
      <c r="T23" s="39"/>
    </row>
    <row r="24" spans="2:38" x14ac:dyDescent="0.35">
      <c r="B24" s="139" t="s">
        <v>670</v>
      </c>
      <c r="C24" s="139" t="s">
        <v>669</v>
      </c>
      <c r="D24" s="139" t="s">
        <v>772</v>
      </c>
      <c r="E24" s="140" t="s">
        <v>771</v>
      </c>
      <c r="F24" s="141">
        <v>1</v>
      </c>
    </row>
    <row r="25" spans="2:38" x14ac:dyDescent="0.35">
      <c r="B25" s="139" t="s">
        <v>670</v>
      </c>
      <c r="C25" s="139" t="s">
        <v>669</v>
      </c>
      <c r="D25" s="139" t="s">
        <v>773</v>
      </c>
      <c r="E25" s="140" t="s">
        <v>771</v>
      </c>
      <c r="F25" s="141">
        <v>1</v>
      </c>
    </row>
    <row r="26" spans="2:38" x14ac:dyDescent="0.35">
      <c r="B26" s="139" t="s">
        <v>670</v>
      </c>
      <c r="C26" s="139" t="s">
        <v>669</v>
      </c>
      <c r="D26" s="139" t="s">
        <v>774</v>
      </c>
      <c r="E26" s="140" t="s">
        <v>771</v>
      </c>
      <c r="F26" s="141">
        <v>1</v>
      </c>
    </row>
    <row r="27" spans="2:38" x14ac:dyDescent="0.35">
      <c r="B27" s="139" t="s">
        <v>737</v>
      </c>
      <c r="C27" s="139" t="s">
        <v>736</v>
      </c>
      <c r="D27" s="139" t="s">
        <v>770</v>
      </c>
      <c r="E27" s="140" t="s">
        <v>771</v>
      </c>
      <c r="F27" s="141">
        <v>1</v>
      </c>
    </row>
    <row r="28" spans="2:38" x14ac:dyDescent="0.35">
      <c r="B28" s="139" t="s">
        <v>737</v>
      </c>
      <c r="C28" s="139" t="s">
        <v>736</v>
      </c>
      <c r="D28" s="139" t="s">
        <v>772</v>
      </c>
      <c r="E28" s="140" t="s">
        <v>771</v>
      </c>
      <c r="F28" s="141">
        <v>1</v>
      </c>
    </row>
    <row r="29" spans="2:38" x14ac:dyDescent="0.35">
      <c r="B29" s="139" t="s">
        <v>737</v>
      </c>
      <c r="C29" s="139" t="s">
        <v>736</v>
      </c>
      <c r="D29" s="139" t="s">
        <v>773</v>
      </c>
      <c r="E29" s="140" t="s">
        <v>771</v>
      </c>
      <c r="F29" s="141">
        <v>1</v>
      </c>
    </row>
    <row r="30" spans="2:38" x14ac:dyDescent="0.35">
      <c r="B30" s="139" t="s">
        <v>737</v>
      </c>
      <c r="C30" s="139" t="s">
        <v>736</v>
      </c>
      <c r="D30" s="139" t="s">
        <v>774</v>
      </c>
      <c r="E30" s="140" t="s">
        <v>771</v>
      </c>
      <c r="F30" s="141">
        <v>1</v>
      </c>
    </row>
    <row r="31" spans="2:38" x14ac:dyDescent="0.35">
      <c r="B31" s="139" t="s">
        <v>458</v>
      </c>
      <c r="C31" s="139" t="s">
        <v>457</v>
      </c>
      <c r="D31" s="139" t="s">
        <v>770</v>
      </c>
      <c r="E31" s="140" t="s">
        <v>771</v>
      </c>
      <c r="F31" s="141">
        <v>1</v>
      </c>
    </row>
    <row r="32" spans="2:38" x14ac:dyDescent="0.35">
      <c r="B32" s="139" t="s">
        <v>458</v>
      </c>
      <c r="C32" s="139" t="s">
        <v>457</v>
      </c>
      <c r="D32" s="139" t="s">
        <v>772</v>
      </c>
      <c r="E32" s="140" t="s">
        <v>771</v>
      </c>
      <c r="F32" s="141">
        <v>1</v>
      </c>
    </row>
    <row r="33" spans="2:6" x14ac:dyDescent="0.35">
      <c r="B33" s="139" t="s">
        <v>458</v>
      </c>
      <c r="C33" s="139" t="s">
        <v>457</v>
      </c>
      <c r="D33" s="139" t="s">
        <v>773</v>
      </c>
      <c r="E33" s="140" t="s">
        <v>771</v>
      </c>
      <c r="F33" s="141">
        <v>1</v>
      </c>
    </row>
    <row r="34" spans="2:6" x14ac:dyDescent="0.35">
      <c r="B34" s="139" t="s">
        <v>458</v>
      </c>
      <c r="C34" s="139" t="s">
        <v>457</v>
      </c>
      <c r="D34" s="139" t="s">
        <v>774</v>
      </c>
      <c r="E34" s="140" t="s">
        <v>771</v>
      </c>
      <c r="F34" s="141">
        <v>1</v>
      </c>
    </row>
    <row r="35" spans="2:6" x14ac:dyDescent="0.35">
      <c r="B35" s="139" t="s">
        <v>394</v>
      </c>
      <c r="C35" s="139" t="s">
        <v>393</v>
      </c>
      <c r="D35" s="139" t="s">
        <v>770</v>
      </c>
      <c r="E35" s="140" t="s">
        <v>771</v>
      </c>
      <c r="F35" s="141">
        <v>1</v>
      </c>
    </row>
    <row r="36" spans="2:6" x14ac:dyDescent="0.35">
      <c r="B36" s="139" t="s">
        <v>394</v>
      </c>
      <c r="C36" s="139" t="s">
        <v>393</v>
      </c>
      <c r="D36" s="139" t="s">
        <v>772</v>
      </c>
      <c r="E36" s="140" t="s">
        <v>771</v>
      </c>
      <c r="F36" s="141">
        <v>1</v>
      </c>
    </row>
    <row r="37" spans="2:6" x14ac:dyDescent="0.35">
      <c r="B37" s="139" t="s">
        <v>394</v>
      </c>
      <c r="C37" s="139" t="s">
        <v>393</v>
      </c>
      <c r="D37" s="139" t="s">
        <v>773</v>
      </c>
      <c r="E37" s="140" t="s">
        <v>771</v>
      </c>
      <c r="F37" s="141">
        <v>1</v>
      </c>
    </row>
    <row r="38" spans="2:6" x14ac:dyDescent="0.35">
      <c r="B38" s="139" t="s">
        <v>394</v>
      </c>
      <c r="C38" s="139" t="s">
        <v>393</v>
      </c>
      <c r="D38" s="139" t="s">
        <v>774</v>
      </c>
      <c r="E38" s="140" t="s">
        <v>771</v>
      </c>
      <c r="F38" s="141">
        <v>1</v>
      </c>
    </row>
    <row r="39" spans="2:6" x14ac:dyDescent="0.35">
      <c r="B39" s="139" t="s">
        <v>704</v>
      </c>
      <c r="C39" s="139" t="s">
        <v>703</v>
      </c>
      <c r="D39" s="139" t="s">
        <v>770</v>
      </c>
      <c r="E39" s="140" t="s">
        <v>771</v>
      </c>
      <c r="F39" s="141">
        <v>1</v>
      </c>
    </row>
    <row r="40" spans="2:6" x14ac:dyDescent="0.35">
      <c r="B40" s="139" t="s">
        <v>704</v>
      </c>
      <c r="C40" s="139" t="s">
        <v>703</v>
      </c>
      <c r="D40" s="139" t="s">
        <v>772</v>
      </c>
      <c r="E40" s="140" t="s">
        <v>771</v>
      </c>
      <c r="F40" s="141">
        <v>1</v>
      </c>
    </row>
    <row r="41" spans="2:6" x14ac:dyDescent="0.35">
      <c r="B41" s="139" t="s">
        <v>704</v>
      </c>
      <c r="C41" s="139" t="s">
        <v>703</v>
      </c>
      <c r="D41" s="139" t="s">
        <v>773</v>
      </c>
      <c r="E41" s="140" t="s">
        <v>771</v>
      </c>
      <c r="F41" s="141">
        <v>1</v>
      </c>
    </row>
    <row r="42" spans="2:6" x14ac:dyDescent="0.35">
      <c r="B42" s="139" t="s">
        <v>704</v>
      </c>
      <c r="C42" s="139" t="s">
        <v>703</v>
      </c>
      <c r="D42" s="139" t="s">
        <v>774</v>
      </c>
      <c r="E42" s="140" t="s">
        <v>771</v>
      </c>
      <c r="F42" s="141">
        <v>1</v>
      </c>
    </row>
    <row r="43" spans="2:6" x14ac:dyDescent="0.35">
      <c r="B43" s="139" t="s">
        <v>691</v>
      </c>
      <c r="C43" s="139" t="s">
        <v>690</v>
      </c>
      <c r="D43" s="139" t="s">
        <v>770</v>
      </c>
      <c r="E43" s="140" t="s">
        <v>771</v>
      </c>
      <c r="F43" s="141">
        <v>1</v>
      </c>
    </row>
    <row r="44" spans="2:6" x14ac:dyDescent="0.35">
      <c r="B44" s="139" t="s">
        <v>691</v>
      </c>
      <c r="C44" s="139" t="s">
        <v>690</v>
      </c>
      <c r="D44" s="139" t="s">
        <v>772</v>
      </c>
      <c r="E44" s="140" t="s">
        <v>771</v>
      </c>
      <c r="F44" s="141">
        <v>1</v>
      </c>
    </row>
    <row r="45" spans="2:6" x14ac:dyDescent="0.35">
      <c r="B45" s="139" t="s">
        <v>691</v>
      </c>
      <c r="C45" s="139" t="s">
        <v>690</v>
      </c>
      <c r="D45" s="139" t="s">
        <v>773</v>
      </c>
      <c r="E45" s="140" t="s">
        <v>771</v>
      </c>
      <c r="F45" s="141">
        <v>1</v>
      </c>
    </row>
    <row r="46" spans="2:6" x14ac:dyDescent="0.35">
      <c r="B46" s="139" t="s">
        <v>691</v>
      </c>
      <c r="C46" s="139" t="s">
        <v>690</v>
      </c>
      <c r="D46" s="139" t="s">
        <v>774</v>
      </c>
      <c r="E46" s="140" t="s">
        <v>771</v>
      </c>
      <c r="F46" s="141">
        <v>1</v>
      </c>
    </row>
    <row r="47" spans="2:6" x14ac:dyDescent="0.35">
      <c r="B47" s="139" t="s">
        <v>684</v>
      </c>
      <c r="C47" s="139" t="s">
        <v>683</v>
      </c>
      <c r="D47" s="139" t="s">
        <v>770</v>
      </c>
      <c r="E47" s="140" t="s">
        <v>771</v>
      </c>
      <c r="F47" s="141">
        <v>1</v>
      </c>
    </row>
    <row r="48" spans="2:6" x14ac:dyDescent="0.35">
      <c r="B48" s="139" t="s">
        <v>684</v>
      </c>
      <c r="C48" s="139" t="s">
        <v>683</v>
      </c>
      <c r="D48" s="139" t="s">
        <v>772</v>
      </c>
      <c r="E48" s="140" t="s">
        <v>771</v>
      </c>
      <c r="F48" s="141">
        <v>1</v>
      </c>
    </row>
    <row r="49" spans="2:6" x14ac:dyDescent="0.35">
      <c r="B49" s="139" t="s">
        <v>653</v>
      </c>
      <c r="C49" s="139" t="s">
        <v>652</v>
      </c>
      <c r="D49" s="139" t="s">
        <v>770</v>
      </c>
      <c r="E49" s="140" t="s">
        <v>771</v>
      </c>
      <c r="F49" s="141">
        <v>1</v>
      </c>
    </row>
    <row r="50" spans="2:6" x14ac:dyDescent="0.35">
      <c r="B50" s="139" t="s">
        <v>653</v>
      </c>
      <c r="C50" s="139" t="s">
        <v>652</v>
      </c>
      <c r="D50" s="139" t="s">
        <v>772</v>
      </c>
      <c r="E50" s="140" t="s">
        <v>771</v>
      </c>
      <c r="F50" s="141">
        <v>1</v>
      </c>
    </row>
    <row r="51" spans="2:6" x14ac:dyDescent="0.35">
      <c r="B51" s="139" t="s">
        <v>653</v>
      </c>
      <c r="C51" s="139" t="s">
        <v>652</v>
      </c>
      <c r="D51" s="139" t="s">
        <v>773</v>
      </c>
      <c r="E51" s="140" t="s">
        <v>771</v>
      </c>
      <c r="F51" s="141">
        <v>1</v>
      </c>
    </row>
    <row r="52" spans="2:6" x14ac:dyDescent="0.35">
      <c r="B52" s="139" t="s">
        <v>653</v>
      </c>
      <c r="C52" s="139" t="s">
        <v>652</v>
      </c>
      <c r="D52" s="139" t="s">
        <v>774</v>
      </c>
      <c r="E52" s="140" t="s">
        <v>771</v>
      </c>
      <c r="F52" s="141">
        <v>1</v>
      </c>
    </row>
    <row r="53" spans="2:6" x14ac:dyDescent="0.35">
      <c r="B53" s="139" t="s">
        <v>670</v>
      </c>
      <c r="C53" s="139" t="s">
        <v>669</v>
      </c>
      <c r="D53" s="142" t="s">
        <v>775</v>
      </c>
      <c r="E53" s="140" t="s">
        <v>771</v>
      </c>
      <c r="F53" s="141">
        <v>1</v>
      </c>
    </row>
    <row r="54" spans="2:6" x14ac:dyDescent="0.35">
      <c r="B54" s="139" t="s">
        <v>670</v>
      </c>
      <c r="C54" s="139" t="s">
        <v>669</v>
      </c>
      <c r="D54" s="142" t="s">
        <v>776</v>
      </c>
      <c r="E54" s="140" t="s">
        <v>771</v>
      </c>
      <c r="F54" s="141">
        <v>1</v>
      </c>
    </row>
    <row r="55" spans="2:6" x14ac:dyDescent="0.35">
      <c r="B55" s="139" t="s">
        <v>670</v>
      </c>
      <c r="C55" s="139" t="s">
        <v>669</v>
      </c>
      <c r="D55" s="142" t="s">
        <v>777</v>
      </c>
      <c r="E55" s="140" t="s">
        <v>771</v>
      </c>
      <c r="F55" s="141">
        <v>1</v>
      </c>
    </row>
    <row r="56" spans="2:6" x14ac:dyDescent="0.35">
      <c r="B56" s="139" t="s">
        <v>737</v>
      </c>
      <c r="C56" s="139" t="s">
        <v>736</v>
      </c>
      <c r="D56" s="142" t="s">
        <v>775</v>
      </c>
      <c r="E56" s="140" t="s">
        <v>771</v>
      </c>
      <c r="F56" s="141">
        <v>1</v>
      </c>
    </row>
    <row r="57" spans="2:6" x14ac:dyDescent="0.35">
      <c r="B57" s="139" t="s">
        <v>737</v>
      </c>
      <c r="C57" s="139" t="s">
        <v>736</v>
      </c>
      <c r="D57" s="142" t="s">
        <v>776</v>
      </c>
      <c r="E57" s="140" t="s">
        <v>771</v>
      </c>
      <c r="F57" s="141">
        <v>1</v>
      </c>
    </row>
    <row r="58" spans="2:6" x14ac:dyDescent="0.35">
      <c r="B58" s="139" t="s">
        <v>737</v>
      </c>
      <c r="C58" s="139" t="s">
        <v>736</v>
      </c>
      <c r="D58" s="142" t="s">
        <v>777</v>
      </c>
      <c r="E58" s="140" t="s">
        <v>771</v>
      </c>
      <c r="F58" s="141">
        <v>1</v>
      </c>
    </row>
    <row r="59" spans="2:6" x14ac:dyDescent="0.35">
      <c r="B59" s="139" t="s">
        <v>458</v>
      </c>
      <c r="C59" s="139" t="s">
        <v>457</v>
      </c>
      <c r="D59" s="142" t="s">
        <v>775</v>
      </c>
      <c r="E59" s="140" t="s">
        <v>771</v>
      </c>
      <c r="F59" s="141">
        <v>1</v>
      </c>
    </row>
    <row r="60" spans="2:6" x14ac:dyDescent="0.35">
      <c r="B60" s="139" t="s">
        <v>458</v>
      </c>
      <c r="C60" s="139" t="s">
        <v>457</v>
      </c>
      <c r="D60" s="142" t="s">
        <v>776</v>
      </c>
      <c r="E60" s="140" t="s">
        <v>771</v>
      </c>
      <c r="F60" s="141">
        <v>1</v>
      </c>
    </row>
    <row r="61" spans="2:6" x14ac:dyDescent="0.35">
      <c r="B61" s="139" t="s">
        <v>458</v>
      </c>
      <c r="C61" s="139" t="s">
        <v>457</v>
      </c>
      <c r="D61" s="142" t="s">
        <v>777</v>
      </c>
      <c r="E61" s="140" t="s">
        <v>771</v>
      </c>
      <c r="F61" s="141">
        <v>1</v>
      </c>
    </row>
    <row r="62" spans="2:6" x14ac:dyDescent="0.35">
      <c r="B62" s="139" t="s">
        <v>394</v>
      </c>
      <c r="C62" s="139" t="s">
        <v>393</v>
      </c>
      <c r="D62" s="142" t="s">
        <v>775</v>
      </c>
      <c r="E62" s="140" t="s">
        <v>771</v>
      </c>
      <c r="F62" s="141">
        <v>1</v>
      </c>
    </row>
    <row r="63" spans="2:6" x14ac:dyDescent="0.35">
      <c r="B63" s="139" t="s">
        <v>394</v>
      </c>
      <c r="C63" s="139" t="s">
        <v>393</v>
      </c>
      <c r="D63" s="142" t="s">
        <v>776</v>
      </c>
      <c r="E63" s="140" t="s">
        <v>771</v>
      </c>
      <c r="F63" s="141">
        <v>1</v>
      </c>
    </row>
    <row r="64" spans="2:6" x14ac:dyDescent="0.35">
      <c r="B64" s="139" t="s">
        <v>394</v>
      </c>
      <c r="C64" s="139" t="s">
        <v>393</v>
      </c>
      <c r="D64" s="142" t="s">
        <v>777</v>
      </c>
      <c r="E64" s="140" t="s">
        <v>771</v>
      </c>
      <c r="F64" s="141">
        <v>1</v>
      </c>
    </row>
    <row r="65" spans="2:6" x14ac:dyDescent="0.35">
      <c r="B65" s="139" t="s">
        <v>704</v>
      </c>
      <c r="C65" s="139" t="s">
        <v>703</v>
      </c>
      <c r="D65" s="142" t="s">
        <v>775</v>
      </c>
      <c r="E65" s="140" t="s">
        <v>771</v>
      </c>
      <c r="F65" s="141">
        <v>1</v>
      </c>
    </row>
    <row r="66" spans="2:6" x14ac:dyDescent="0.35">
      <c r="B66" s="139" t="s">
        <v>704</v>
      </c>
      <c r="C66" s="139" t="s">
        <v>703</v>
      </c>
      <c r="D66" s="142" t="s">
        <v>776</v>
      </c>
      <c r="E66" s="140" t="s">
        <v>771</v>
      </c>
      <c r="F66" s="141">
        <v>1</v>
      </c>
    </row>
    <row r="67" spans="2:6" x14ac:dyDescent="0.35">
      <c r="B67" s="139" t="s">
        <v>704</v>
      </c>
      <c r="C67" s="139" t="s">
        <v>703</v>
      </c>
      <c r="D67" s="142" t="s">
        <v>777</v>
      </c>
      <c r="E67" s="140" t="s">
        <v>771</v>
      </c>
      <c r="F67" s="141">
        <v>1</v>
      </c>
    </row>
    <row r="68" spans="2:6" x14ac:dyDescent="0.35">
      <c r="B68" s="139" t="s">
        <v>691</v>
      </c>
      <c r="C68" s="139" t="s">
        <v>690</v>
      </c>
      <c r="D68" s="142" t="s">
        <v>775</v>
      </c>
      <c r="E68" s="140" t="s">
        <v>771</v>
      </c>
      <c r="F68" s="141">
        <v>1</v>
      </c>
    </row>
    <row r="69" spans="2:6" x14ac:dyDescent="0.35">
      <c r="B69" s="139" t="s">
        <v>691</v>
      </c>
      <c r="C69" s="139" t="s">
        <v>690</v>
      </c>
      <c r="D69" s="142" t="s">
        <v>776</v>
      </c>
      <c r="E69" s="140" t="s">
        <v>771</v>
      </c>
      <c r="F69" s="141">
        <v>1</v>
      </c>
    </row>
    <row r="70" spans="2:6" x14ac:dyDescent="0.35">
      <c r="B70" s="139" t="s">
        <v>691</v>
      </c>
      <c r="C70" s="139" t="s">
        <v>690</v>
      </c>
      <c r="D70" s="142" t="s">
        <v>777</v>
      </c>
      <c r="E70" s="140" t="s">
        <v>771</v>
      </c>
      <c r="F70" s="141">
        <v>1</v>
      </c>
    </row>
    <row r="71" spans="2:6" x14ac:dyDescent="0.35">
      <c r="B71" s="139" t="s">
        <v>684</v>
      </c>
      <c r="C71" s="139" t="s">
        <v>683</v>
      </c>
      <c r="D71" s="142" t="s">
        <v>777</v>
      </c>
      <c r="E71" s="140" t="s">
        <v>771</v>
      </c>
      <c r="F71" s="141">
        <v>1</v>
      </c>
    </row>
    <row r="72" spans="2:6" x14ac:dyDescent="0.35">
      <c r="B72" s="139" t="s">
        <v>653</v>
      </c>
      <c r="C72" s="139" t="s">
        <v>652</v>
      </c>
      <c r="D72" s="142" t="s">
        <v>775</v>
      </c>
      <c r="E72" s="140" t="s">
        <v>771</v>
      </c>
      <c r="F72" s="141">
        <v>1</v>
      </c>
    </row>
    <row r="73" spans="2:6" x14ac:dyDescent="0.35">
      <c r="B73" s="139" t="s">
        <v>653</v>
      </c>
      <c r="C73" s="139" t="s">
        <v>652</v>
      </c>
      <c r="D73" s="142" t="s">
        <v>776</v>
      </c>
      <c r="E73" s="140" t="s">
        <v>771</v>
      </c>
      <c r="F73" s="141">
        <v>1</v>
      </c>
    </row>
    <row r="74" spans="2:6" x14ac:dyDescent="0.35">
      <c r="B74" s="139" t="s">
        <v>653</v>
      </c>
      <c r="C74" s="139" t="s">
        <v>652</v>
      </c>
      <c r="D74" s="142" t="s">
        <v>777</v>
      </c>
      <c r="E74" s="140" t="s">
        <v>771</v>
      </c>
      <c r="F74" s="141">
        <v>1</v>
      </c>
    </row>
  </sheetData>
  <autoFilter ref="B20:F74" xr:uid="{00000000-0009-0000-0000-00000B000000}"/>
  <mergeCells count="5">
    <mergeCell ref="C1:E1"/>
    <mergeCell ref="F1:G1"/>
    <mergeCell ref="H1:N1"/>
    <mergeCell ref="P1:V1"/>
    <mergeCell ref="X1:AD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CE059-B268-470A-AA0B-CDA2391AD2C5}">
  <dimension ref="B2:AE7"/>
  <sheetViews>
    <sheetView showGridLines="0" workbookViewId="0">
      <selection activeCell="C4" sqref="C4:C5"/>
    </sheetView>
  </sheetViews>
  <sheetFormatPr defaultColWidth="8.796875" defaultRowHeight="14.5" x14ac:dyDescent="0.35"/>
  <cols>
    <col min="1" max="1" width="3.5" style="32" customWidth="1"/>
    <col min="2" max="2" width="40.5" style="32" bestFit="1" customWidth="1"/>
    <col min="3" max="14" width="9.19921875" style="32" customWidth="1"/>
    <col min="15" max="15" width="3.5" style="32" customWidth="1"/>
    <col min="16" max="22" width="9.19921875" style="32" customWidth="1"/>
    <col min="23" max="23" width="3.5" style="32" customWidth="1"/>
    <col min="24" max="29" width="11.5" style="32" bestFit="1" customWidth="1"/>
    <col min="30" max="30" width="10" style="32" bestFit="1" customWidth="1"/>
    <col min="31" max="32" width="12.5" style="32" bestFit="1" customWidth="1"/>
    <col min="33" max="16384" width="8.796875" style="32"/>
  </cols>
  <sheetData>
    <row r="2" spans="2:31" x14ac:dyDescent="0.35">
      <c r="B2" s="127" t="s">
        <v>386</v>
      </c>
      <c r="C2" s="354" t="s">
        <v>761</v>
      </c>
      <c r="D2" s="355"/>
      <c r="E2" s="356"/>
      <c r="F2" s="354" t="s">
        <v>174</v>
      </c>
      <c r="G2" s="356"/>
      <c r="H2" s="354" t="s">
        <v>762</v>
      </c>
      <c r="I2" s="355"/>
      <c r="J2" s="355"/>
      <c r="K2" s="355"/>
      <c r="L2" s="355"/>
      <c r="M2" s="355"/>
      <c r="N2" s="356"/>
      <c r="P2" s="354" t="s">
        <v>179</v>
      </c>
      <c r="Q2" s="355"/>
      <c r="R2" s="355"/>
      <c r="S2" s="355"/>
      <c r="T2" s="355"/>
      <c r="U2" s="355"/>
      <c r="V2" s="356"/>
      <c r="X2" s="354" t="s">
        <v>111</v>
      </c>
      <c r="Y2" s="355"/>
      <c r="Z2" s="355"/>
      <c r="AA2" s="355"/>
      <c r="AB2" s="355"/>
      <c r="AC2" s="355"/>
      <c r="AD2" s="356"/>
    </row>
    <row r="3" spans="2:31" x14ac:dyDescent="0.35">
      <c r="B3" s="143"/>
      <c r="C3" s="320"/>
      <c r="D3" s="321"/>
      <c r="E3" s="322"/>
      <c r="F3" s="320"/>
      <c r="G3" s="322"/>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12">
        <v>2015</v>
      </c>
      <c r="Y3" s="113">
        <v>2016</v>
      </c>
      <c r="Z3" s="113">
        <v>2017</v>
      </c>
      <c r="AA3" s="113">
        <v>2018</v>
      </c>
      <c r="AB3" s="113">
        <v>2019</v>
      </c>
      <c r="AC3" s="113">
        <v>2020</v>
      </c>
      <c r="AD3" s="114">
        <v>2021</v>
      </c>
    </row>
    <row r="4" spans="2:31" x14ac:dyDescent="0.35">
      <c r="B4" s="144"/>
      <c r="C4" s="110"/>
      <c r="E4" s="111"/>
      <c r="F4" s="110" t="s">
        <v>167</v>
      </c>
      <c r="G4" s="111"/>
      <c r="H4" s="110">
        <v>202.77</v>
      </c>
      <c r="I4" s="32">
        <v>210.7</v>
      </c>
      <c r="J4" s="32">
        <v>212.4</v>
      </c>
      <c r="K4" s="32">
        <v>217.63</v>
      </c>
      <c r="N4" s="111"/>
      <c r="P4" s="115">
        <v>1796.5210526315814</v>
      </c>
      <c r="Q4" s="116">
        <v>1700.4862704495281</v>
      </c>
      <c r="R4" s="116">
        <v>1710.2124637681156</v>
      </c>
      <c r="S4" s="116">
        <v>1716.3733333333346</v>
      </c>
      <c r="T4" s="116"/>
      <c r="U4" s="116"/>
      <c r="V4" s="117"/>
      <c r="X4" s="115">
        <v>364280.57384210575</v>
      </c>
      <c r="Y4" s="116">
        <v>358292.45718371554</v>
      </c>
      <c r="Z4" s="116">
        <v>363249.12730434776</v>
      </c>
      <c r="AA4" s="116">
        <v>373534.32853333361</v>
      </c>
      <c r="AB4" s="116"/>
      <c r="AC4" s="116"/>
      <c r="AD4" s="117"/>
      <c r="AE4" s="118"/>
    </row>
    <row r="5" spans="2:31" x14ac:dyDescent="0.35">
      <c r="B5" s="145"/>
      <c r="C5" s="119"/>
      <c r="D5" s="120"/>
      <c r="E5" s="121"/>
      <c r="F5" s="119" t="s">
        <v>166</v>
      </c>
      <c r="G5" s="121"/>
      <c r="H5" s="119">
        <v>99.5</v>
      </c>
      <c r="I5" s="120">
        <v>114</v>
      </c>
      <c r="J5" s="120">
        <v>114.04</v>
      </c>
      <c r="K5" s="120">
        <v>112.47</v>
      </c>
      <c r="L5" s="120">
        <v>121.17</v>
      </c>
      <c r="M5" s="120">
        <v>123.76</v>
      </c>
      <c r="N5" s="121">
        <v>122.12</v>
      </c>
      <c r="P5" s="122">
        <v>1808.6073086844729</v>
      </c>
      <c r="Q5" s="123">
        <v>1716.0991294168352</v>
      </c>
      <c r="R5" s="123">
        <v>1724.469607843123</v>
      </c>
      <c r="S5" s="123">
        <v>1730.61679653684</v>
      </c>
      <c r="T5" s="123">
        <v>1721.1275563680847</v>
      </c>
      <c r="U5" s="123">
        <v>1723.2891829425666</v>
      </c>
      <c r="V5" s="124">
        <v>1724.4882681564245</v>
      </c>
      <c r="X5" s="122">
        <v>179956.42721410506</v>
      </c>
      <c r="Y5" s="123">
        <v>195635.30075351923</v>
      </c>
      <c r="Z5" s="123">
        <v>196658.51407842975</v>
      </c>
      <c r="AA5" s="123">
        <v>194642.47110649839</v>
      </c>
      <c r="AB5" s="123">
        <v>208549.02600512083</v>
      </c>
      <c r="AC5" s="123">
        <v>213274.26928097205</v>
      </c>
      <c r="AD5" s="124">
        <v>210594.50730726257</v>
      </c>
      <c r="AE5" s="118"/>
    </row>
    <row r="6" spans="2:31" ht="15" thickBot="1" x14ac:dyDescent="0.4">
      <c r="X6" s="146">
        <f t="shared" ref="X6:AD6" si="0">SUM(X4:X5)</f>
        <v>544237.00105621084</v>
      </c>
      <c r="Y6" s="146">
        <f t="shared" si="0"/>
        <v>553927.75793723483</v>
      </c>
      <c r="Z6" s="146">
        <f t="shared" si="0"/>
        <v>559907.64138277748</v>
      </c>
      <c r="AA6" s="146">
        <f t="shared" si="0"/>
        <v>568176.799639832</v>
      </c>
      <c r="AB6" s="146">
        <f t="shared" si="0"/>
        <v>208549.02600512083</v>
      </c>
      <c r="AC6" s="146">
        <f t="shared" si="0"/>
        <v>213274.26928097205</v>
      </c>
      <c r="AD6" s="146">
        <f t="shared" si="0"/>
        <v>210594.50730726257</v>
      </c>
      <c r="AE6" s="135">
        <f>SUM(X6:AD6)</f>
        <v>2858667.0026094108</v>
      </c>
    </row>
    <row r="7" spans="2:31" ht="15" thickTop="1" x14ac:dyDescent="0.35"/>
  </sheetData>
  <mergeCells count="5">
    <mergeCell ref="C2:E2"/>
    <mergeCell ref="F2:G2"/>
    <mergeCell ref="H2:N2"/>
    <mergeCell ref="P2:V2"/>
    <mergeCell ref="X2:AD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099E-EA67-4351-B6C6-BF62F06EB382}">
  <dimension ref="B2:AM64"/>
  <sheetViews>
    <sheetView showGridLines="0" topLeftCell="A5" workbookViewId="0">
      <selection activeCell="J18" sqref="J18:J21"/>
    </sheetView>
  </sheetViews>
  <sheetFormatPr defaultColWidth="8.796875" defaultRowHeight="14.5" x14ac:dyDescent="0.35"/>
  <cols>
    <col min="1" max="1" width="3.5" style="32" customWidth="1"/>
    <col min="2" max="2" width="30.5" style="32" customWidth="1"/>
    <col min="3" max="3" width="11.5" style="32" customWidth="1"/>
    <col min="4" max="7" width="8.796875" style="32" customWidth="1"/>
    <col min="8" max="8" width="13.5" style="32" customWidth="1"/>
    <col min="9" max="9" width="11" style="32" customWidth="1"/>
    <col min="10" max="12" width="8.796875" style="32" customWidth="1"/>
    <col min="13" max="14" width="11.5" style="32" customWidth="1"/>
    <col min="15" max="15" width="3.5" style="32" customWidth="1"/>
    <col min="16" max="22" width="8.796875" style="32" customWidth="1"/>
    <col min="23" max="23" width="3.5" style="32" customWidth="1"/>
    <col min="24" max="29" width="11.5" style="32" customWidth="1"/>
    <col min="30" max="30" width="12.5" style="32" customWidth="1"/>
    <col min="31" max="31" width="3.5" style="32" customWidth="1"/>
    <col min="32" max="34" width="11.19921875" style="32" bestFit="1" customWidth="1"/>
    <col min="35" max="35" width="11.5" style="32" bestFit="1" customWidth="1"/>
    <col min="36" max="36" width="11.19921875" style="32" bestFit="1" customWidth="1"/>
    <col min="37" max="38" width="13.5" style="32" customWidth="1"/>
    <col min="39" max="39" width="12.5" style="32" bestFit="1" customWidth="1"/>
    <col min="40" max="16384" width="8.796875" style="32"/>
  </cols>
  <sheetData>
    <row r="2" spans="2:39" x14ac:dyDescent="0.35">
      <c r="C2" s="354" t="s">
        <v>761</v>
      </c>
      <c r="D2" s="355"/>
      <c r="E2" s="356"/>
      <c r="F2" s="354" t="s">
        <v>174</v>
      </c>
      <c r="G2" s="356"/>
      <c r="H2" s="354" t="s">
        <v>762</v>
      </c>
      <c r="I2" s="355"/>
      <c r="J2" s="355"/>
      <c r="K2" s="355"/>
      <c r="L2" s="355"/>
      <c r="M2" s="355"/>
      <c r="N2" s="356"/>
      <c r="P2" s="354" t="s">
        <v>179</v>
      </c>
      <c r="Q2" s="355"/>
      <c r="R2" s="355"/>
      <c r="S2" s="355"/>
      <c r="T2" s="355"/>
      <c r="U2" s="355"/>
      <c r="V2" s="356"/>
      <c r="X2" s="357" t="s">
        <v>111</v>
      </c>
      <c r="Y2" s="358"/>
      <c r="Z2" s="358"/>
      <c r="AA2" s="358"/>
      <c r="AB2" s="358"/>
      <c r="AC2" s="358"/>
      <c r="AD2" s="359"/>
      <c r="AF2" s="357" t="s">
        <v>778</v>
      </c>
      <c r="AG2" s="358"/>
      <c r="AH2" s="358"/>
      <c r="AI2" s="358"/>
      <c r="AJ2" s="358"/>
      <c r="AK2" s="358"/>
      <c r="AL2" s="359"/>
      <c r="AM2" s="147"/>
    </row>
    <row r="3" spans="2:39" x14ac:dyDescent="0.35">
      <c r="C3" s="148"/>
      <c r="D3" s="147"/>
      <c r="E3" s="149"/>
      <c r="F3" s="148"/>
      <c r="G3" s="149"/>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50">
        <v>2015</v>
      </c>
      <c r="Y3" s="151">
        <v>2016</v>
      </c>
      <c r="Z3" s="151">
        <v>2017</v>
      </c>
      <c r="AA3" s="151">
        <v>2018</v>
      </c>
      <c r="AB3" s="151">
        <v>2019</v>
      </c>
      <c r="AC3" s="151">
        <v>2020</v>
      </c>
      <c r="AD3" s="152">
        <v>2021</v>
      </c>
      <c r="AE3" s="111"/>
      <c r="AF3" s="150">
        <v>2015</v>
      </c>
      <c r="AG3" s="151">
        <v>2016</v>
      </c>
      <c r="AH3" s="151">
        <v>2017</v>
      </c>
      <c r="AI3" s="151">
        <v>2018</v>
      </c>
      <c r="AJ3" s="151">
        <v>2019</v>
      </c>
      <c r="AK3" s="151">
        <v>2020</v>
      </c>
      <c r="AL3" s="152">
        <v>2021</v>
      </c>
      <c r="AM3" s="153"/>
    </row>
    <row r="4" spans="2:39" x14ac:dyDescent="0.35">
      <c r="C4" s="110"/>
      <c r="E4" s="111"/>
      <c r="F4" s="110" t="s">
        <v>166</v>
      </c>
      <c r="G4" s="111"/>
      <c r="H4" s="110">
        <v>114.86</v>
      </c>
      <c r="I4" s="32">
        <v>118.93</v>
      </c>
      <c r="J4" s="32">
        <v>124.66</v>
      </c>
      <c r="K4" s="32">
        <v>131.43</v>
      </c>
      <c r="L4" s="32">
        <v>139.72</v>
      </c>
      <c r="M4" s="32">
        <v>153.54</v>
      </c>
      <c r="N4" s="111">
        <v>162.04</v>
      </c>
      <c r="P4" s="115">
        <v>1808.6073086844729</v>
      </c>
      <c r="Q4" s="116">
        <v>1716.0991294168352</v>
      </c>
      <c r="R4" s="116">
        <v>1724.469607843123</v>
      </c>
      <c r="S4" s="116">
        <v>1730.61679653684</v>
      </c>
      <c r="T4" s="116">
        <v>1721.1275563680847</v>
      </c>
      <c r="U4" s="116">
        <v>1723.2891829425666</v>
      </c>
      <c r="V4" s="117">
        <v>1724.4882681564245</v>
      </c>
      <c r="X4" s="154">
        <f>+H4*P4</f>
        <v>207736.63547549854</v>
      </c>
      <c r="Y4" s="155">
        <f t="shared" ref="Y4:AA4" si="0">+I4*Q4</f>
        <v>204095.66946154422</v>
      </c>
      <c r="Z4" s="155">
        <f t="shared" si="0"/>
        <v>214972.38131372372</v>
      </c>
      <c r="AA4" s="155">
        <f t="shared" si="0"/>
        <v>227454.96556883689</v>
      </c>
      <c r="AB4" s="155">
        <v>240475.94217574879</v>
      </c>
      <c r="AC4" s="155">
        <v>264593.82114900165</v>
      </c>
      <c r="AD4" s="156">
        <v>279436.07897206699</v>
      </c>
      <c r="AF4" s="154">
        <v>207736.63547549854</v>
      </c>
      <c r="AG4" s="155">
        <f>204095.669461544++C22</f>
        <v>204095.66946154399</v>
      </c>
      <c r="AH4" s="155">
        <f>214972.381313724+C25</f>
        <v>214972.38131372401</v>
      </c>
      <c r="AI4" s="155">
        <v>227454.96556883689</v>
      </c>
      <c r="AJ4" s="155">
        <v>240475.94217574879</v>
      </c>
      <c r="AK4" s="155">
        <v>264593.82114900165</v>
      </c>
      <c r="AL4" s="156">
        <v>279436.07897206699</v>
      </c>
      <c r="AM4" s="116">
        <f>SUM(AF4:AL4)</f>
        <v>1638765.4941164209</v>
      </c>
    </row>
    <row r="5" spans="2:39" x14ac:dyDescent="0.35">
      <c r="C5" s="110"/>
      <c r="E5" s="111"/>
      <c r="F5" s="110" t="s">
        <v>166</v>
      </c>
      <c r="G5" s="111"/>
      <c r="H5" s="110"/>
      <c r="M5" s="32">
        <v>145.94999999999999</v>
      </c>
      <c r="N5" s="111">
        <v>127.96</v>
      </c>
      <c r="P5" s="115"/>
      <c r="Q5" s="116"/>
      <c r="R5" s="116"/>
      <c r="S5" s="116"/>
      <c r="T5" s="116"/>
      <c r="U5" s="116">
        <v>1723.2891829425666</v>
      </c>
      <c r="V5" s="117">
        <v>1724.4882681564245</v>
      </c>
      <c r="X5" s="115">
        <v>0</v>
      </c>
      <c r="Y5" s="116">
        <v>0</v>
      </c>
      <c r="Z5" s="116">
        <v>0</v>
      </c>
      <c r="AA5" s="116">
        <v>0</v>
      </c>
      <c r="AB5" s="116">
        <v>0</v>
      </c>
      <c r="AC5" s="116">
        <v>251514.05625046758</v>
      </c>
      <c r="AD5" s="117">
        <v>220665.51879329607</v>
      </c>
      <c r="AF5" s="115">
        <v>0</v>
      </c>
      <c r="AG5" s="116">
        <v>0</v>
      </c>
      <c r="AH5" s="116">
        <v>0</v>
      </c>
      <c r="AI5" s="116">
        <v>0</v>
      </c>
      <c r="AJ5" s="116">
        <v>0</v>
      </c>
      <c r="AK5" s="116">
        <v>251514.05625046758</v>
      </c>
      <c r="AL5" s="117">
        <v>220665.51879329607</v>
      </c>
      <c r="AM5" s="116">
        <f t="shared" ref="AM5:AM14" si="1">SUM(AF5:AL5)</f>
        <v>472179.57504376362</v>
      </c>
    </row>
    <row r="6" spans="2:39" x14ac:dyDescent="0.35">
      <c r="C6" s="110"/>
      <c r="E6" s="111"/>
      <c r="F6" s="110" t="s">
        <v>166</v>
      </c>
      <c r="G6" s="111"/>
      <c r="H6" s="110"/>
      <c r="L6" s="32">
        <v>146.80000000000001</v>
      </c>
      <c r="M6" s="32">
        <v>169.41</v>
      </c>
      <c r="N6" s="111">
        <v>173.35</v>
      </c>
      <c r="P6" s="115"/>
      <c r="Q6" s="116"/>
      <c r="R6" s="116"/>
      <c r="S6" s="116"/>
      <c r="T6" s="116">
        <v>1721.1275563680847</v>
      </c>
      <c r="U6" s="116">
        <v>1723.2891829425666</v>
      </c>
      <c r="V6" s="117">
        <v>1724.4882681564245</v>
      </c>
      <c r="X6" s="115">
        <v>0</v>
      </c>
      <c r="Y6" s="116">
        <v>0</v>
      </c>
      <c r="Z6" s="116">
        <v>0</v>
      </c>
      <c r="AA6" s="116">
        <v>0</v>
      </c>
      <c r="AB6" s="116">
        <v>252661.52527483486</v>
      </c>
      <c r="AC6" s="116">
        <v>291942.42048230022</v>
      </c>
      <c r="AD6" s="117">
        <v>298940.04128491617</v>
      </c>
      <c r="AF6" s="115">
        <v>0</v>
      </c>
      <c r="AG6" s="116">
        <v>0</v>
      </c>
      <c r="AH6" s="116">
        <v>0</v>
      </c>
      <c r="AI6" s="116">
        <v>0</v>
      </c>
      <c r="AJ6" s="116">
        <v>252661.52527483486</v>
      </c>
      <c r="AK6" s="116">
        <v>291942.42048230022</v>
      </c>
      <c r="AL6" s="117">
        <v>298940.04128491617</v>
      </c>
      <c r="AM6" s="116">
        <f t="shared" si="1"/>
        <v>843543.98704205127</v>
      </c>
    </row>
    <row r="7" spans="2:39" x14ac:dyDescent="0.35">
      <c r="C7" s="110"/>
      <c r="E7" s="111"/>
      <c r="F7" s="110" t="s">
        <v>166</v>
      </c>
      <c r="G7" s="111"/>
      <c r="H7" s="110">
        <v>87.27</v>
      </c>
      <c r="I7" s="32">
        <v>89.93</v>
      </c>
      <c r="J7" s="32">
        <v>95.67</v>
      </c>
      <c r="K7" s="32">
        <v>101.59</v>
      </c>
      <c r="L7" s="32">
        <v>95.54</v>
      </c>
      <c r="M7" s="32">
        <v>107.63</v>
      </c>
      <c r="N7" s="111">
        <v>109.47</v>
      </c>
      <c r="P7" s="115">
        <v>1808.6073086844729</v>
      </c>
      <c r="Q7" s="116">
        <v>1716.0991294168352</v>
      </c>
      <c r="R7" s="116">
        <v>1724.469607843123</v>
      </c>
      <c r="S7" s="116">
        <v>1730.61679653684</v>
      </c>
      <c r="T7" s="116">
        <v>1721.1275563680847</v>
      </c>
      <c r="U7" s="116">
        <v>1723.2891829425666</v>
      </c>
      <c r="V7" s="117">
        <v>1724.4882681564245</v>
      </c>
      <c r="X7" s="115">
        <f t="shared" ref="X7:AD11" si="2">+H7*P7</f>
        <v>157837.15982889393</v>
      </c>
      <c r="Y7" s="116">
        <f t="shared" si="2"/>
        <v>154328.794708456</v>
      </c>
      <c r="Z7" s="116">
        <f t="shared" si="2"/>
        <v>164980.00738235158</v>
      </c>
      <c r="AA7" s="116">
        <f t="shared" si="2"/>
        <v>175813.36036017758</v>
      </c>
      <c r="AB7" s="116">
        <f t="shared" si="2"/>
        <v>164436.52673540683</v>
      </c>
      <c r="AC7" s="116">
        <f t="shared" si="2"/>
        <v>185477.61476010844</v>
      </c>
      <c r="AD7" s="117">
        <f t="shared" si="2"/>
        <v>188779.7307150838</v>
      </c>
      <c r="AF7" s="115">
        <v>157837.15982889393</v>
      </c>
      <c r="AG7" s="116">
        <v>154328.794708456</v>
      </c>
      <c r="AH7" s="116">
        <v>164980.00738235158</v>
      </c>
      <c r="AI7" s="116">
        <v>175813.36036017758</v>
      </c>
      <c r="AJ7" s="116">
        <v>164436.52673540683</v>
      </c>
      <c r="AK7" s="116">
        <v>185477.61476010844</v>
      </c>
      <c r="AL7" s="117">
        <v>188779.7307150838</v>
      </c>
      <c r="AM7" s="116">
        <f t="shared" si="1"/>
        <v>1191653.1944904781</v>
      </c>
    </row>
    <row r="8" spans="2:39" x14ac:dyDescent="0.35">
      <c r="C8" s="110"/>
      <c r="E8" s="111"/>
      <c r="F8" s="110" t="s">
        <v>166</v>
      </c>
      <c r="G8" s="111"/>
      <c r="H8" s="110">
        <v>126.63</v>
      </c>
      <c r="I8" s="32">
        <v>130.97999999999999</v>
      </c>
      <c r="J8" s="32">
        <v>136.01</v>
      </c>
      <c r="K8" s="32">
        <v>137.91</v>
      </c>
      <c r="L8" s="32">
        <v>146.80000000000001</v>
      </c>
      <c r="N8" s="111"/>
      <c r="P8" s="115">
        <v>1808.6073086844729</v>
      </c>
      <c r="Q8" s="116">
        <v>1716.0991294168352</v>
      </c>
      <c r="R8" s="116">
        <v>1724.469607843123</v>
      </c>
      <c r="S8" s="116">
        <v>1730.61679653684</v>
      </c>
      <c r="T8" s="116">
        <v>1721.1275563680847</v>
      </c>
      <c r="U8" s="116"/>
      <c r="V8" s="117"/>
      <c r="X8" s="115">
        <v>0</v>
      </c>
      <c r="Y8" s="116">
        <f>+I8*Q8</f>
        <v>224774.66397101706</v>
      </c>
      <c r="Z8" s="116">
        <f t="shared" si="2"/>
        <v>234545.11136274313</v>
      </c>
      <c r="AA8" s="116">
        <f t="shared" si="2"/>
        <v>238669.36241039558</v>
      </c>
      <c r="AB8" s="116">
        <v>252661.52527483486</v>
      </c>
      <c r="AC8" s="116">
        <v>0</v>
      </c>
      <c r="AD8" s="117">
        <v>0</v>
      </c>
      <c r="AF8" s="115">
        <v>0</v>
      </c>
      <c r="AG8" s="116">
        <v>224774.66397101706</v>
      </c>
      <c r="AH8" s="116">
        <v>234545.11136274313</v>
      </c>
      <c r="AI8" s="116">
        <v>238669.36241039558</v>
      </c>
      <c r="AJ8" s="116">
        <v>252661.52527483486</v>
      </c>
      <c r="AK8" s="116">
        <v>0</v>
      </c>
      <c r="AL8" s="117">
        <v>0</v>
      </c>
      <c r="AM8" s="116">
        <f t="shared" si="1"/>
        <v>950650.66301899054</v>
      </c>
    </row>
    <row r="9" spans="2:39" x14ac:dyDescent="0.35">
      <c r="B9" s="157"/>
      <c r="C9" s="110"/>
      <c r="E9" s="111"/>
      <c r="F9" s="110" t="s">
        <v>167</v>
      </c>
      <c r="G9" s="111"/>
      <c r="H9" s="110">
        <v>283.49</v>
      </c>
      <c r="I9" s="32">
        <v>300.02</v>
      </c>
      <c r="J9" s="32">
        <v>335.8</v>
      </c>
      <c r="K9" s="32">
        <v>336.1</v>
      </c>
      <c r="L9" s="32">
        <v>345.38</v>
      </c>
      <c r="M9" s="32">
        <v>367.68</v>
      </c>
      <c r="N9" s="111"/>
      <c r="P9" s="115">
        <v>1796.5210526315814</v>
      </c>
      <c r="Q9" s="116">
        <v>1700.4862704495281</v>
      </c>
      <c r="R9" s="116">
        <v>1710.2124637681156</v>
      </c>
      <c r="S9" s="116">
        <v>1716.3733333333346</v>
      </c>
      <c r="T9" s="116">
        <v>1706.9692753623196</v>
      </c>
      <c r="U9" s="116">
        <v>1708.7565697930768</v>
      </c>
      <c r="V9" s="117"/>
      <c r="X9" s="115">
        <v>509295.75321052701</v>
      </c>
      <c r="Y9" s="116">
        <v>510179.89086026739</v>
      </c>
      <c r="Z9" s="116">
        <v>574289.34533333324</v>
      </c>
      <c r="AA9" s="116">
        <v>576873.07733333379</v>
      </c>
      <c r="AB9" s="116">
        <v>589553.04832463793</v>
      </c>
      <c r="AC9" s="116">
        <v>628275.6155815185</v>
      </c>
      <c r="AD9" s="117"/>
      <c r="AF9" s="158">
        <v>509295.75321052701</v>
      </c>
      <c r="AG9" s="159">
        <v>510179.89086026739</v>
      </c>
      <c r="AH9" s="159">
        <v>574289.34533333324</v>
      </c>
      <c r="AI9" s="159">
        <v>576873.07733333379</v>
      </c>
      <c r="AJ9" s="159">
        <v>589553.04832463793</v>
      </c>
      <c r="AK9" s="159">
        <v>628275.6155815185</v>
      </c>
      <c r="AL9" s="160">
        <v>0</v>
      </c>
      <c r="AM9" s="116">
        <f t="shared" si="1"/>
        <v>3388466.7306436179</v>
      </c>
    </row>
    <row r="10" spans="2:39" x14ac:dyDescent="0.35">
      <c r="B10" s="157"/>
      <c r="C10" s="110"/>
      <c r="E10" s="111"/>
      <c r="F10" s="110" t="s">
        <v>167</v>
      </c>
      <c r="G10" s="111"/>
      <c r="H10" s="110">
        <v>177.94</v>
      </c>
      <c r="I10" s="32">
        <v>185.71</v>
      </c>
      <c r="J10" s="32">
        <v>192.83</v>
      </c>
      <c r="K10" s="32">
        <v>201.53</v>
      </c>
      <c r="L10" s="32">
        <v>211.52</v>
      </c>
      <c r="M10" s="32">
        <v>222.66</v>
      </c>
      <c r="N10" s="111">
        <v>226.74</v>
      </c>
      <c r="P10" s="115">
        <v>1796.5210526315814</v>
      </c>
      <c r="Q10" s="116">
        <v>1700.4862704495281</v>
      </c>
      <c r="R10" s="116">
        <v>1710.2124637681156</v>
      </c>
      <c r="S10" s="116">
        <v>1716.3733333333346</v>
      </c>
      <c r="T10" s="116">
        <v>1706.9692753623196</v>
      </c>
      <c r="U10" s="116">
        <v>1708.7565697930768</v>
      </c>
      <c r="V10" s="117">
        <v>142.33333333333334</v>
      </c>
      <c r="X10" s="115">
        <v>319672.95610526361</v>
      </c>
      <c r="Y10" s="116">
        <v>315797.30528518185</v>
      </c>
      <c r="Z10" s="116">
        <v>329780.26938840578</v>
      </c>
      <c r="AA10" s="116">
        <v>345900.71786666691</v>
      </c>
      <c r="AB10" s="116">
        <v>361058.14112463786</v>
      </c>
      <c r="AC10" s="116">
        <v>380471.73783012648</v>
      </c>
      <c r="AD10" s="117">
        <v>32272.660000000003</v>
      </c>
      <c r="AF10" s="158">
        <v>319672.95610526361</v>
      </c>
      <c r="AG10" s="159">
        <v>315797.30528518185</v>
      </c>
      <c r="AH10" s="159">
        <v>329780.26938840578</v>
      </c>
      <c r="AI10" s="159">
        <v>345900.71786666691</v>
      </c>
      <c r="AJ10" s="159">
        <v>361058.14112463786</v>
      </c>
      <c r="AK10" s="159">
        <v>380471.73783012648</v>
      </c>
      <c r="AL10" s="160">
        <v>32272.660000000003</v>
      </c>
      <c r="AM10" s="116">
        <f t="shared" si="1"/>
        <v>2084953.7876002823</v>
      </c>
    </row>
    <row r="11" spans="2:39" x14ac:dyDescent="0.35">
      <c r="B11" s="157"/>
      <c r="C11" s="110"/>
      <c r="E11" s="111"/>
      <c r="F11" s="110" t="s">
        <v>166</v>
      </c>
      <c r="G11" s="111" t="s">
        <v>167</v>
      </c>
      <c r="H11" s="110">
        <v>89.33</v>
      </c>
      <c r="I11" s="32">
        <v>92.95</v>
      </c>
      <c r="J11" s="32">
        <v>107.49</v>
      </c>
      <c r="K11" s="32">
        <v>119.77</v>
      </c>
      <c r="L11" s="32">
        <v>147.65</v>
      </c>
      <c r="M11" s="32">
        <v>161.5</v>
      </c>
      <c r="N11" s="111">
        <v>175.22</v>
      </c>
      <c r="P11" s="115">
        <v>1808.6073086844729</v>
      </c>
      <c r="Q11" s="116">
        <v>1716.0991294168352</v>
      </c>
      <c r="R11" s="116">
        <v>1724.469607843123</v>
      </c>
      <c r="S11" s="116">
        <v>1716.3733333333346</v>
      </c>
      <c r="T11" s="116">
        <v>1706.9692753623196</v>
      </c>
      <c r="U11" s="116">
        <v>1708.7565697930768</v>
      </c>
      <c r="V11" s="117">
        <v>142.33333333333334</v>
      </c>
      <c r="X11" s="115">
        <v>161562.89088478396</v>
      </c>
      <c r="Y11" s="116">
        <f>+I11*Q11</f>
        <v>159511.41407929483</v>
      </c>
      <c r="Z11" s="116">
        <f t="shared" si="2"/>
        <v>185363.23814705727</v>
      </c>
      <c r="AA11" s="116">
        <f>+K11*S11</f>
        <v>205570.03413333348</v>
      </c>
      <c r="AB11" s="116">
        <f t="shared" ref="AB11:AD11" si="3">+L11*T11</f>
        <v>252034.01350724651</v>
      </c>
      <c r="AC11" s="116">
        <f t="shared" si="3"/>
        <v>275964.18602158187</v>
      </c>
      <c r="AD11" s="117">
        <f t="shared" si="3"/>
        <v>24939.646666666667</v>
      </c>
      <c r="AF11" s="115">
        <v>161562.89088478396</v>
      </c>
      <c r="AG11" s="116">
        <v>159511.41407929483</v>
      </c>
      <c r="AH11" s="116">
        <v>185363.23814705727</v>
      </c>
      <c r="AI11" s="116">
        <v>205570.03413333348</v>
      </c>
      <c r="AJ11" s="116">
        <v>252034.01350724651</v>
      </c>
      <c r="AK11" s="116">
        <v>275964.18602158187</v>
      </c>
      <c r="AL11" s="117">
        <v>24939.646666666667</v>
      </c>
      <c r="AM11" s="116">
        <f t="shared" si="1"/>
        <v>1264945.4234399647</v>
      </c>
    </row>
    <row r="12" spans="2:39" x14ac:dyDescent="0.35">
      <c r="B12" s="111"/>
      <c r="C12" s="110"/>
      <c r="E12" s="111"/>
      <c r="F12" s="110" t="s">
        <v>166</v>
      </c>
      <c r="G12" s="111" t="s">
        <v>167</v>
      </c>
      <c r="H12" s="110">
        <v>112.02</v>
      </c>
      <c r="I12" s="32">
        <v>152.13999999999999</v>
      </c>
      <c r="J12" s="32">
        <v>161.85</v>
      </c>
      <c r="K12" s="32">
        <v>136.6</v>
      </c>
      <c r="L12" s="32">
        <v>212.15</v>
      </c>
      <c r="M12" s="32">
        <v>227.14</v>
      </c>
      <c r="N12" s="111">
        <v>376.06</v>
      </c>
      <c r="P12" s="115">
        <v>1808.6073086844729</v>
      </c>
      <c r="Q12" s="116">
        <v>1716.0991294168352</v>
      </c>
      <c r="R12" s="116">
        <v>1724.469607843123</v>
      </c>
      <c r="S12" s="116">
        <v>1730.61679653684</v>
      </c>
      <c r="T12" s="116">
        <v>1706.9692753623196</v>
      </c>
      <c r="U12" s="116">
        <v>1723.2891829425666</v>
      </c>
      <c r="V12" s="117">
        <v>1708.1764705882354</v>
      </c>
      <c r="X12" s="115">
        <v>0</v>
      </c>
      <c r="Y12" s="116">
        <v>0</v>
      </c>
      <c r="Z12" s="116">
        <v>0</v>
      </c>
      <c r="AA12" s="116">
        <v>0</v>
      </c>
      <c r="AB12" s="116">
        <v>362133.53176811611</v>
      </c>
      <c r="AC12" s="116">
        <v>391427.90501357458</v>
      </c>
      <c r="AD12" s="117">
        <v>642376.84352941182</v>
      </c>
      <c r="AF12" s="115">
        <v>0</v>
      </c>
      <c r="AG12" s="116">
        <v>0</v>
      </c>
      <c r="AH12" s="116">
        <v>0</v>
      </c>
      <c r="AI12" s="116">
        <v>0</v>
      </c>
      <c r="AJ12" s="116">
        <v>362133.53176811611</v>
      </c>
      <c r="AK12" s="116">
        <v>391427.90501357458</v>
      </c>
      <c r="AL12" s="117">
        <v>642376.84352941182</v>
      </c>
      <c r="AM12" s="116">
        <f t="shared" si="1"/>
        <v>1395938.2803111025</v>
      </c>
    </row>
    <row r="13" spans="2:39" x14ac:dyDescent="0.35">
      <c r="C13" s="110"/>
      <c r="E13" s="111"/>
      <c r="F13" s="110" t="s">
        <v>167</v>
      </c>
      <c r="G13" s="111"/>
      <c r="H13" s="110">
        <v>194.08</v>
      </c>
      <c r="I13" s="32">
        <v>195.29</v>
      </c>
      <c r="J13" s="32">
        <v>196.87</v>
      </c>
      <c r="N13" s="111"/>
      <c r="P13" s="115">
        <v>1796.5210526315814</v>
      </c>
      <c r="Q13" s="116">
        <v>1700.4862704495281</v>
      </c>
      <c r="R13" s="116">
        <v>1710.2124637681156</v>
      </c>
      <c r="S13" s="116"/>
      <c r="T13" s="116"/>
      <c r="U13" s="116"/>
      <c r="V13" s="117"/>
      <c r="X13" s="115">
        <v>348668.80589473731</v>
      </c>
      <c r="Y13" s="116">
        <v>332087.96375608834</v>
      </c>
      <c r="Z13" s="116">
        <v>336689.52774202893</v>
      </c>
      <c r="AA13" s="116">
        <v>0</v>
      </c>
      <c r="AB13" s="116">
        <v>0</v>
      </c>
      <c r="AC13" s="116">
        <v>0</v>
      </c>
      <c r="AD13" s="117">
        <v>0</v>
      </c>
      <c r="AF13" s="115">
        <v>348668.80589473731</v>
      </c>
      <c r="AG13" s="116">
        <f>332087.963756088+I21</f>
        <v>296740.473756088</v>
      </c>
      <c r="AH13" s="116">
        <v>336689.52774202893</v>
      </c>
      <c r="AI13" s="116">
        <v>0</v>
      </c>
      <c r="AJ13" s="116">
        <v>0</v>
      </c>
      <c r="AK13" s="116">
        <v>0</v>
      </c>
      <c r="AL13" s="117">
        <v>0</v>
      </c>
      <c r="AM13" s="116">
        <f t="shared" si="1"/>
        <v>982098.80739285424</v>
      </c>
    </row>
    <row r="14" spans="2:39" x14ac:dyDescent="0.35">
      <c r="C14" s="119"/>
      <c r="D14" s="120"/>
      <c r="E14" s="121"/>
      <c r="F14" s="119" t="s">
        <v>166</v>
      </c>
      <c r="G14" s="121"/>
      <c r="H14" s="119">
        <v>105.36</v>
      </c>
      <c r="I14" s="120">
        <v>105.62</v>
      </c>
      <c r="J14" s="120">
        <v>112.86</v>
      </c>
      <c r="K14" s="120">
        <v>119.59</v>
      </c>
      <c r="L14" s="120">
        <v>140.94999999999999</v>
      </c>
      <c r="M14" s="120">
        <v>145.94999999999999</v>
      </c>
      <c r="N14" s="121">
        <v>127.96</v>
      </c>
      <c r="P14" s="122">
        <v>1808.6073086844729</v>
      </c>
      <c r="Q14" s="123">
        <v>1716.0991294168352</v>
      </c>
      <c r="R14" s="123">
        <v>1724.469607843123</v>
      </c>
      <c r="S14" s="123">
        <v>1730.61679653684</v>
      </c>
      <c r="T14" s="123">
        <v>1721.1275563680847</v>
      </c>
      <c r="U14" s="123">
        <v>1723.2891829425666</v>
      </c>
      <c r="V14" s="124">
        <v>1724.4882681564245</v>
      </c>
      <c r="X14" s="122">
        <f>+H14*P14</f>
        <v>190554.86604299606</v>
      </c>
      <c r="Y14" s="123">
        <f>+I14*Q14</f>
        <v>181254.39004900615</v>
      </c>
      <c r="Z14" s="123">
        <f>+J14*R14</f>
        <v>194623.63994117486</v>
      </c>
      <c r="AA14" s="123">
        <f>+K14*S14</f>
        <v>206964.4626978407</v>
      </c>
      <c r="AB14" s="123">
        <v>242592.92907008153</v>
      </c>
      <c r="AC14" s="123">
        <v>251514.05625046758</v>
      </c>
      <c r="AD14" s="124">
        <v>220665.51879329607</v>
      </c>
      <c r="AF14" s="122">
        <v>190554.86604299606</v>
      </c>
      <c r="AG14" s="123">
        <v>181254.39004900615</v>
      </c>
      <c r="AH14" s="123">
        <v>194623.63994117486</v>
      </c>
      <c r="AI14" s="123">
        <v>206964.4626978407</v>
      </c>
      <c r="AJ14" s="123">
        <v>242592.92907008153</v>
      </c>
      <c r="AK14" s="123">
        <v>251514.05625046758</v>
      </c>
      <c r="AL14" s="124">
        <v>220665.51879329607</v>
      </c>
      <c r="AM14" s="116">
        <f t="shared" si="1"/>
        <v>1488169.862844863</v>
      </c>
    </row>
    <row r="15" spans="2:39" ht="15" thickBot="1" x14ac:dyDescent="0.4">
      <c r="B15" s="157" t="s">
        <v>779</v>
      </c>
      <c r="X15" s="133">
        <f>SUM(X4:X14)</f>
        <v>1895329.0674427005</v>
      </c>
      <c r="Y15" s="134">
        <f t="shared" ref="Y15:AD15" si="4">SUM(Y4:Y14)</f>
        <v>2082030.0921708557</v>
      </c>
      <c r="Z15" s="134">
        <f t="shared" si="4"/>
        <v>2235243.5206108186</v>
      </c>
      <c r="AA15" s="134">
        <f t="shared" si="4"/>
        <v>1977245.9803705849</v>
      </c>
      <c r="AB15" s="134">
        <f t="shared" si="4"/>
        <v>2717607.1832555453</v>
      </c>
      <c r="AC15" s="134">
        <f t="shared" si="4"/>
        <v>2921181.4133391469</v>
      </c>
      <c r="AD15" s="161">
        <f t="shared" si="4"/>
        <v>1908076.0387547377</v>
      </c>
      <c r="AF15" s="133">
        <f>SUM(AF4:AF14)</f>
        <v>1895329.0674427005</v>
      </c>
      <c r="AG15" s="134">
        <f t="shared" ref="AG15:AL15" si="5">SUM(AG4:AG14)</f>
        <v>2046682.602170855</v>
      </c>
      <c r="AH15" s="134">
        <f t="shared" si="5"/>
        <v>2235243.5206108191</v>
      </c>
      <c r="AI15" s="134">
        <f t="shared" si="5"/>
        <v>1977245.9803705849</v>
      </c>
      <c r="AJ15" s="134">
        <f t="shared" si="5"/>
        <v>2717607.1832555453</v>
      </c>
      <c r="AK15" s="134">
        <f t="shared" si="5"/>
        <v>2921181.4133391469</v>
      </c>
      <c r="AL15" s="134">
        <f t="shared" si="5"/>
        <v>1908076.0387547377</v>
      </c>
      <c r="AM15" s="135">
        <f>SUM(AF15:AL15)</f>
        <v>15701365.805944389</v>
      </c>
    </row>
    <row r="16" spans="2:39" ht="15" thickTop="1" x14ac:dyDescent="0.35">
      <c r="AM16" s="33"/>
    </row>
    <row r="17" spans="2:39" ht="15" thickBot="1" x14ac:dyDescent="0.4">
      <c r="B17" s="162" t="s">
        <v>14</v>
      </c>
      <c r="C17" s="163" t="s">
        <v>780</v>
      </c>
      <c r="H17" s="162" t="s">
        <v>14</v>
      </c>
      <c r="I17" s="163" t="s">
        <v>780</v>
      </c>
      <c r="AD17" s="135">
        <f>SUM(X15:AD15)</f>
        <v>15736713.295944389</v>
      </c>
      <c r="AK17" s="360" t="s">
        <v>781</v>
      </c>
      <c r="AL17" s="360"/>
      <c r="AM17" s="134">
        <f>+AD17-AM15</f>
        <v>35347.490000000224</v>
      </c>
    </row>
    <row r="18" spans="2:39" ht="15" thickTop="1" x14ac:dyDescent="0.35">
      <c r="B18" s="164" t="s">
        <v>719</v>
      </c>
      <c r="C18" s="165"/>
      <c r="D18" s="139"/>
      <c r="H18" s="164"/>
      <c r="I18" s="165">
        <v>-70694.98</v>
      </c>
      <c r="J18" s="139"/>
    </row>
    <row r="19" spans="2:39" x14ac:dyDescent="0.35">
      <c r="B19" s="166" t="s">
        <v>782</v>
      </c>
      <c r="C19" s="167"/>
      <c r="D19" s="139"/>
      <c r="H19" s="166"/>
      <c r="I19" s="167">
        <v>-70694.98</v>
      </c>
      <c r="J19" s="139"/>
      <c r="AD19" s="75">
        <f>+AD17+'6a. Support'!AE6+'5a. Support'!AE18</f>
        <v>34963333.620696545</v>
      </c>
    </row>
    <row r="20" spans="2:39" x14ac:dyDescent="0.35">
      <c r="B20" s="168" t="s">
        <v>783</v>
      </c>
      <c r="C20" s="169"/>
      <c r="D20" s="139"/>
      <c r="H20" s="168"/>
      <c r="I20" s="169">
        <v>-35347.49</v>
      </c>
      <c r="J20" s="139"/>
    </row>
    <row r="21" spans="2:39" x14ac:dyDescent="0.35">
      <c r="B21" s="168" t="s">
        <v>271</v>
      </c>
      <c r="C21" s="169"/>
      <c r="D21" s="139"/>
      <c r="H21" s="168"/>
      <c r="I21" s="169">
        <v>-35347.49</v>
      </c>
      <c r="J21" s="139"/>
    </row>
    <row r="22" spans="2:39" x14ac:dyDescent="0.35">
      <c r="B22" s="168" t="s">
        <v>784</v>
      </c>
      <c r="C22" s="169"/>
      <c r="D22" s="139"/>
      <c r="H22" s="170" t="s">
        <v>47</v>
      </c>
      <c r="I22" s="171">
        <v>-70694.98</v>
      </c>
    </row>
    <row r="23" spans="2:39" x14ac:dyDescent="0.35">
      <c r="B23" s="166" t="s">
        <v>785</v>
      </c>
      <c r="C23" s="167"/>
      <c r="D23" s="139"/>
    </row>
    <row r="24" spans="2:39" x14ac:dyDescent="0.35">
      <c r="B24" s="168" t="s">
        <v>271</v>
      </c>
      <c r="C24" s="169"/>
      <c r="D24" s="139"/>
    </row>
    <row r="25" spans="2:39" x14ac:dyDescent="0.35">
      <c r="B25" s="168" t="s">
        <v>784</v>
      </c>
      <c r="C25" s="169"/>
      <c r="D25" s="139"/>
    </row>
    <row r="26" spans="2:39" x14ac:dyDescent="0.35">
      <c r="B26" s="164" t="s">
        <v>738</v>
      </c>
      <c r="C26" s="165"/>
      <c r="D26" s="139"/>
    </row>
    <row r="27" spans="2:39" x14ac:dyDescent="0.35">
      <c r="B27" s="166" t="s">
        <v>782</v>
      </c>
      <c r="C27" s="167"/>
    </row>
    <row r="28" spans="2:39" x14ac:dyDescent="0.35">
      <c r="B28" s="168" t="s">
        <v>272</v>
      </c>
      <c r="C28" s="169"/>
      <c r="D28" s="139"/>
    </row>
    <row r="29" spans="2:39" x14ac:dyDescent="0.35">
      <c r="B29" s="168" t="s">
        <v>273</v>
      </c>
      <c r="C29" s="169"/>
      <c r="D29" s="139"/>
    </row>
    <row r="30" spans="2:39" x14ac:dyDescent="0.35">
      <c r="B30" s="166" t="s">
        <v>785</v>
      </c>
      <c r="C30" s="167"/>
    </row>
    <row r="31" spans="2:39" x14ac:dyDescent="0.35">
      <c r="B31" s="168" t="s">
        <v>272</v>
      </c>
      <c r="C31" s="169"/>
      <c r="D31" s="139"/>
    </row>
    <row r="32" spans="2:39" x14ac:dyDescent="0.35">
      <c r="B32" s="168" t="s">
        <v>273</v>
      </c>
      <c r="C32" s="169"/>
      <c r="D32" s="139"/>
    </row>
    <row r="33" spans="2:6" x14ac:dyDescent="0.35">
      <c r="B33" s="164" t="s">
        <v>658</v>
      </c>
      <c r="C33" s="165"/>
      <c r="D33" s="139"/>
    </row>
    <row r="34" spans="2:6" x14ac:dyDescent="0.35">
      <c r="B34" s="166" t="s">
        <v>782</v>
      </c>
      <c r="C34" s="167"/>
      <c r="D34" s="172"/>
    </row>
    <row r="35" spans="2:6" x14ac:dyDescent="0.35">
      <c r="B35" s="168" t="s">
        <v>274</v>
      </c>
      <c r="C35" s="169"/>
      <c r="D35" s="139"/>
    </row>
    <row r="36" spans="2:6" x14ac:dyDescent="0.35">
      <c r="B36" s="168" t="s">
        <v>275</v>
      </c>
      <c r="C36" s="169"/>
      <c r="D36" s="139"/>
    </row>
    <row r="37" spans="2:6" x14ac:dyDescent="0.35">
      <c r="B37" s="168" t="s">
        <v>276</v>
      </c>
      <c r="C37" s="169"/>
      <c r="D37" s="139"/>
    </row>
    <row r="38" spans="2:6" x14ac:dyDescent="0.35">
      <c r="B38" s="168" t="s">
        <v>277</v>
      </c>
      <c r="C38" s="169"/>
      <c r="D38" s="139"/>
    </row>
    <row r="39" spans="2:6" x14ac:dyDescent="0.35">
      <c r="B39" s="168" t="s">
        <v>278</v>
      </c>
      <c r="C39" s="169"/>
      <c r="D39" s="139"/>
    </row>
    <row r="40" spans="2:6" x14ac:dyDescent="0.35">
      <c r="B40" s="168" t="s">
        <v>786</v>
      </c>
      <c r="C40" s="169"/>
      <c r="D40" s="172"/>
    </row>
    <row r="41" spans="2:6" x14ac:dyDescent="0.35">
      <c r="B41" s="166" t="s">
        <v>785</v>
      </c>
      <c r="C41" s="167"/>
      <c r="D41" s="172"/>
    </row>
    <row r="42" spans="2:6" x14ac:dyDescent="0.35">
      <c r="B42" s="168" t="s">
        <v>274</v>
      </c>
      <c r="C42" s="169"/>
      <c r="D42" s="139"/>
    </row>
    <row r="43" spans="2:6" x14ac:dyDescent="0.35">
      <c r="B43" s="168" t="s">
        <v>276</v>
      </c>
      <c r="C43" s="169"/>
      <c r="D43" s="139"/>
    </row>
    <row r="44" spans="2:6" x14ac:dyDescent="0.35">
      <c r="B44" s="168" t="s">
        <v>278</v>
      </c>
      <c r="C44" s="169"/>
      <c r="D44" s="139"/>
    </row>
    <row r="45" spans="2:6" x14ac:dyDescent="0.35">
      <c r="B45" s="168" t="s">
        <v>786</v>
      </c>
      <c r="C45" s="169"/>
      <c r="D45" s="172"/>
    </row>
    <row r="46" spans="2:6" x14ac:dyDescent="0.35">
      <c r="B46" s="170" t="s">
        <v>47</v>
      </c>
      <c r="C46" s="171">
        <f>+C33+C26+C18</f>
        <v>0</v>
      </c>
    </row>
    <row r="47" spans="2:6" ht="15" thickBot="1" x14ac:dyDescent="0.4"/>
    <row r="48" spans="2:6" x14ac:dyDescent="0.35">
      <c r="B48" s="137" t="s">
        <v>766</v>
      </c>
      <c r="C48" s="137" t="s">
        <v>767</v>
      </c>
      <c r="D48" s="137" t="s">
        <v>768</v>
      </c>
      <c r="E48" s="138" t="s">
        <v>787</v>
      </c>
      <c r="F48" s="139" t="s">
        <v>769</v>
      </c>
    </row>
    <row r="49" spans="2:6" x14ac:dyDescent="0.35">
      <c r="B49" s="139" t="s">
        <v>788</v>
      </c>
      <c r="C49" s="139" t="s">
        <v>784</v>
      </c>
      <c r="D49" s="139" t="s">
        <v>772</v>
      </c>
      <c r="E49" s="140" t="s">
        <v>789</v>
      </c>
      <c r="F49" s="141">
        <v>5.230004593190947E-2</v>
      </c>
    </row>
    <row r="50" spans="2:6" x14ac:dyDescent="0.35">
      <c r="B50" s="139" t="s">
        <v>788</v>
      </c>
      <c r="C50" s="139" t="s">
        <v>784</v>
      </c>
      <c r="D50" s="139" t="s">
        <v>772</v>
      </c>
      <c r="E50" s="140" t="s">
        <v>790</v>
      </c>
      <c r="F50" s="141">
        <v>0.28610014343518742</v>
      </c>
    </row>
    <row r="51" spans="2:6" x14ac:dyDescent="0.35">
      <c r="B51" s="139" t="s">
        <v>788</v>
      </c>
      <c r="C51" s="139" t="s">
        <v>784</v>
      </c>
      <c r="D51" s="139" t="s">
        <v>772</v>
      </c>
      <c r="E51" s="140" t="s">
        <v>791</v>
      </c>
      <c r="F51" s="141">
        <v>0.3934999298777796</v>
      </c>
    </row>
    <row r="52" spans="2:6" x14ac:dyDescent="0.35">
      <c r="B52" s="139" t="s">
        <v>788</v>
      </c>
      <c r="C52" s="139" t="s">
        <v>784</v>
      </c>
      <c r="D52" s="139" t="s">
        <v>772</v>
      </c>
      <c r="E52" s="140" t="s">
        <v>792</v>
      </c>
      <c r="F52" s="141">
        <v>0.18889998642077641</v>
      </c>
    </row>
    <row r="53" spans="2:6" x14ac:dyDescent="0.35">
      <c r="B53" s="139" t="s">
        <v>788</v>
      </c>
      <c r="C53" s="139" t="s">
        <v>784</v>
      </c>
      <c r="D53" s="139" t="s">
        <v>772</v>
      </c>
      <c r="E53" s="140" t="s">
        <v>793</v>
      </c>
      <c r="F53" s="141">
        <v>4.7000067525101157E-2</v>
      </c>
    </row>
    <row r="54" spans="2:6" x14ac:dyDescent="0.35">
      <c r="B54" s="139" t="s">
        <v>788</v>
      </c>
      <c r="C54" s="139" t="s">
        <v>784</v>
      </c>
      <c r="D54" s="139" t="s">
        <v>772</v>
      </c>
      <c r="E54" s="140" t="s">
        <v>794</v>
      </c>
      <c r="F54" s="141">
        <v>2.8500044893061759E-2</v>
      </c>
    </row>
    <row r="55" spans="2:6" x14ac:dyDescent="0.35">
      <c r="B55" s="139" t="s">
        <v>788</v>
      </c>
      <c r="C55" s="139" t="s">
        <v>784</v>
      </c>
      <c r="D55" s="139" t="s">
        <v>772</v>
      </c>
      <c r="E55" s="140" t="s">
        <v>795</v>
      </c>
      <c r="F55" s="141">
        <v>3.299825547788108E-3</v>
      </c>
    </row>
    <row r="56" spans="2:6" x14ac:dyDescent="0.35">
      <c r="B56" s="139" t="s">
        <v>788</v>
      </c>
      <c r="C56" s="139" t="s">
        <v>784</v>
      </c>
      <c r="D56" s="139" t="s">
        <v>772</v>
      </c>
      <c r="E56" s="140" t="s">
        <v>796</v>
      </c>
      <c r="F56" s="141">
        <v>3.9995636839617498E-4</v>
      </c>
    </row>
    <row r="57" spans="2:6" x14ac:dyDescent="0.35">
      <c r="B57" s="139" t="s">
        <v>788</v>
      </c>
      <c r="C57" s="139" t="s">
        <v>784</v>
      </c>
      <c r="D57" s="139" t="s">
        <v>773</v>
      </c>
      <c r="E57" s="140" t="s">
        <v>789</v>
      </c>
      <c r="F57" s="141">
        <v>3.8100109951763661E-2</v>
      </c>
    </row>
    <row r="58" spans="2:6" x14ac:dyDescent="0.35">
      <c r="B58" s="139" t="s">
        <v>788</v>
      </c>
      <c r="C58" s="139" t="s">
        <v>784</v>
      </c>
      <c r="D58" s="139" t="s">
        <v>773</v>
      </c>
      <c r="E58" s="140" t="s">
        <v>790</v>
      </c>
      <c r="F58" s="141">
        <v>0.28750041253623809</v>
      </c>
    </row>
    <row r="59" spans="2:6" x14ac:dyDescent="0.35">
      <c r="B59" s="139" t="s">
        <v>788</v>
      </c>
      <c r="C59" s="139" t="s">
        <v>784</v>
      </c>
      <c r="D59" s="139" t="s">
        <v>773</v>
      </c>
      <c r="E59" s="140" t="s">
        <v>791</v>
      </c>
      <c r="F59" s="141">
        <v>0.45079962550394559</v>
      </c>
    </row>
    <row r="60" spans="2:6" x14ac:dyDescent="0.35">
      <c r="B60" s="139" t="s">
        <v>788</v>
      </c>
      <c r="C60" s="139" t="s">
        <v>784</v>
      </c>
      <c r="D60" s="139" t="s">
        <v>773</v>
      </c>
      <c r="E60" s="140" t="s">
        <v>792</v>
      </c>
      <c r="F60" s="141">
        <v>0.1648998535713479</v>
      </c>
    </row>
    <row r="61" spans="2:6" x14ac:dyDescent="0.35">
      <c r="B61" s="139" t="s">
        <v>788</v>
      </c>
      <c r="C61" s="139" t="s">
        <v>784</v>
      </c>
      <c r="D61" s="139" t="s">
        <v>773</v>
      </c>
      <c r="E61" s="140" t="s">
        <v>793</v>
      </c>
      <c r="F61" s="141">
        <v>5.3500304842567493E-2</v>
      </c>
    </row>
    <row r="62" spans="2:6" x14ac:dyDescent="0.35">
      <c r="B62" s="139" t="s">
        <v>788</v>
      </c>
      <c r="C62" s="139" t="s">
        <v>784</v>
      </c>
      <c r="D62" s="139" t="s">
        <v>773</v>
      </c>
      <c r="E62" s="140" t="s">
        <v>794</v>
      </c>
      <c r="F62" s="141">
        <v>1.4000177173458029E-3</v>
      </c>
    </row>
    <row r="63" spans="2:6" x14ac:dyDescent="0.35">
      <c r="B63" s="139" t="s">
        <v>788</v>
      </c>
      <c r="C63" s="139" t="s">
        <v>784</v>
      </c>
      <c r="D63" s="139" t="s">
        <v>773</v>
      </c>
      <c r="E63" s="140" t="s">
        <v>795</v>
      </c>
      <c r="F63" s="141">
        <v>3.400167098888845E-3</v>
      </c>
    </row>
    <row r="64" spans="2:6" x14ac:dyDescent="0.35">
      <c r="B64" s="139" t="s">
        <v>788</v>
      </c>
      <c r="C64" s="139" t="s">
        <v>784</v>
      </c>
      <c r="D64" s="139" t="s">
        <v>773</v>
      </c>
      <c r="E64" s="140" t="s">
        <v>796</v>
      </c>
      <c r="F64" s="141">
        <v>3.9950877790264841E-4</v>
      </c>
    </row>
  </sheetData>
  <mergeCells count="7">
    <mergeCell ref="AK17:AL17"/>
    <mergeCell ref="C2:E2"/>
    <mergeCell ref="F2:G2"/>
    <mergeCell ref="H2:N2"/>
    <mergeCell ref="P2:V2"/>
    <mergeCell ref="X2:AD2"/>
    <mergeCell ref="AF2:AL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3AC97-2CE1-4C74-A2A1-7154E31C3719}">
  <dimension ref="B2:AU373"/>
  <sheetViews>
    <sheetView showGridLines="0" zoomScale="98" zoomScaleNormal="98" workbookViewId="0">
      <selection activeCell="C4" sqref="C4:E14"/>
    </sheetView>
  </sheetViews>
  <sheetFormatPr defaultColWidth="8.796875" defaultRowHeight="14.5" x14ac:dyDescent="0.35"/>
  <cols>
    <col min="1" max="1" width="3.5" style="32" customWidth="1"/>
    <col min="2" max="2" width="30.19921875" style="32" bestFit="1" customWidth="1"/>
    <col min="3" max="3" width="9.796875" style="32" bestFit="1" customWidth="1"/>
    <col min="4" max="4" width="11" style="32" bestFit="1" customWidth="1"/>
    <col min="5" max="5" width="7" style="32" bestFit="1" customWidth="1"/>
    <col min="6" max="14" width="9.19921875" style="32" customWidth="1"/>
    <col min="15" max="15" width="3.5" style="32" customWidth="1"/>
    <col min="16" max="22" width="9.19921875" style="32" customWidth="1"/>
    <col min="23" max="23" width="3.5" style="32" customWidth="1"/>
    <col min="24" max="30" width="11.5" style="32" customWidth="1"/>
    <col min="31" max="31" width="3.5" style="32" customWidth="1"/>
    <col min="32" max="38" width="11.5" style="32" customWidth="1"/>
    <col min="39" max="39" width="3.5" style="32" customWidth="1"/>
    <col min="40" max="40" width="11.5" style="32" bestFit="1" customWidth="1"/>
    <col min="41" max="41" width="12.5" style="32" bestFit="1" customWidth="1"/>
    <col min="42" max="43" width="11.5" style="32" bestFit="1" customWidth="1"/>
    <col min="44" max="45" width="9.5" style="32" bestFit="1" customWidth="1"/>
    <col min="46" max="46" width="9.5" style="32" customWidth="1"/>
    <col min="47" max="47" width="12.5" style="32" bestFit="1" customWidth="1"/>
    <col min="48" max="16384" width="8.796875" style="32"/>
  </cols>
  <sheetData>
    <row r="2" spans="2:47" x14ac:dyDescent="0.35">
      <c r="C2" s="354" t="s">
        <v>761</v>
      </c>
      <c r="D2" s="355"/>
      <c r="E2" s="356"/>
      <c r="F2" s="354" t="s">
        <v>174</v>
      </c>
      <c r="G2" s="356"/>
      <c r="H2" s="354" t="s">
        <v>762</v>
      </c>
      <c r="I2" s="355"/>
      <c r="J2" s="355"/>
      <c r="K2" s="355"/>
      <c r="L2" s="355"/>
      <c r="M2" s="355"/>
      <c r="N2" s="356"/>
      <c r="P2" s="354" t="s">
        <v>179</v>
      </c>
      <c r="Q2" s="355"/>
      <c r="R2" s="355"/>
      <c r="S2" s="355"/>
      <c r="T2" s="355"/>
      <c r="U2" s="355"/>
      <c r="V2" s="356"/>
      <c r="X2" s="354" t="s">
        <v>111</v>
      </c>
      <c r="Y2" s="355"/>
      <c r="Z2" s="355"/>
      <c r="AA2" s="355"/>
      <c r="AB2" s="355"/>
      <c r="AC2" s="355"/>
      <c r="AD2" s="356"/>
      <c r="AF2" s="354" t="s">
        <v>778</v>
      </c>
      <c r="AG2" s="355"/>
      <c r="AH2" s="355"/>
      <c r="AI2" s="355"/>
      <c r="AJ2" s="355"/>
      <c r="AK2" s="355"/>
      <c r="AL2" s="356"/>
      <c r="AN2" s="354" t="s">
        <v>797</v>
      </c>
      <c r="AO2" s="355"/>
      <c r="AP2" s="355"/>
      <c r="AQ2" s="355"/>
      <c r="AR2" s="355"/>
      <c r="AS2" s="355"/>
      <c r="AT2" s="356"/>
    </row>
    <row r="3" spans="2:47" x14ac:dyDescent="0.35">
      <c r="C3" s="148"/>
      <c r="D3" s="147"/>
      <c r="E3" s="149"/>
      <c r="F3" s="148"/>
      <c r="G3" s="149"/>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12">
        <v>2015</v>
      </c>
      <c r="Y3" s="113">
        <v>2016</v>
      </c>
      <c r="Z3" s="113">
        <v>2017</v>
      </c>
      <c r="AA3" s="113">
        <v>2018</v>
      </c>
      <c r="AB3" s="113">
        <v>2019</v>
      </c>
      <c r="AC3" s="113">
        <v>2020</v>
      </c>
      <c r="AD3" s="114">
        <v>2021</v>
      </c>
      <c r="AF3" s="150">
        <v>2015</v>
      </c>
      <c r="AG3" s="151">
        <v>2016</v>
      </c>
      <c r="AH3" s="151">
        <v>2017</v>
      </c>
      <c r="AI3" s="151">
        <v>2018</v>
      </c>
      <c r="AJ3" s="151">
        <v>2019</v>
      </c>
      <c r="AK3" s="151">
        <v>2020</v>
      </c>
      <c r="AL3" s="152">
        <v>2021</v>
      </c>
      <c r="AN3" s="112">
        <v>2015</v>
      </c>
      <c r="AO3" s="113">
        <v>2016</v>
      </c>
      <c r="AP3" s="113">
        <v>2017</v>
      </c>
      <c r="AQ3" s="113">
        <v>2018</v>
      </c>
      <c r="AR3" s="113">
        <v>2019</v>
      </c>
      <c r="AS3" s="113">
        <v>2020</v>
      </c>
      <c r="AT3" s="114">
        <v>2021</v>
      </c>
    </row>
    <row r="4" spans="2:47" x14ac:dyDescent="0.35">
      <c r="C4" s="110"/>
      <c r="E4" s="111"/>
      <c r="F4" s="110" t="s">
        <v>166</v>
      </c>
      <c r="G4" s="111"/>
      <c r="H4" s="110">
        <v>114.86</v>
      </c>
      <c r="I4" s="32">
        <v>118.93</v>
      </c>
      <c r="J4" s="32">
        <v>124.66</v>
      </c>
      <c r="K4" s="32">
        <v>131.43</v>
      </c>
      <c r="L4" s="32">
        <v>139.72</v>
      </c>
      <c r="M4" s="32">
        <v>153.54</v>
      </c>
      <c r="N4" s="111">
        <v>162.04</v>
      </c>
      <c r="P4" s="115">
        <v>1808.6073086844729</v>
      </c>
      <c r="Q4" s="116">
        <v>1716.0991294168352</v>
      </c>
      <c r="R4" s="116">
        <v>1724.469607843123</v>
      </c>
      <c r="S4" s="116">
        <v>1730.61679653684</v>
      </c>
      <c r="T4" s="116">
        <v>1721.1275563680847</v>
      </c>
      <c r="U4" s="116">
        <v>1723.2891829425666</v>
      </c>
      <c r="V4" s="117">
        <v>1724.4882681564245</v>
      </c>
      <c r="X4" s="154">
        <v>207736.63547549854</v>
      </c>
      <c r="Y4" s="155">
        <v>204095.66946154422</v>
      </c>
      <c r="Z4" s="155">
        <v>214972.38131372372</v>
      </c>
      <c r="AA4" s="155">
        <v>227454.96556883689</v>
      </c>
      <c r="AB4" s="155">
        <v>240475.94217574879</v>
      </c>
      <c r="AC4" s="155">
        <v>264593.82114900165</v>
      </c>
      <c r="AD4" s="156">
        <v>279436.07897206699</v>
      </c>
      <c r="AE4" s="116"/>
      <c r="AF4" s="154">
        <v>207736.63547549854</v>
      </c>
      <c r="AG4" s="155">
        <v>142965.64946154389</v>
      </c>
      <c r="AH4" s="155">
        <v>189541.74131372402</v>
      </c>
      <c r="AI4" s="155">
        <v>227454.96556883689</v>
      </c>
      <c r="AJ4" s="155">
        <v>240475.94217574879</v>
      </c>
      <c r="AK4" s="155">
        <v>264593.82114900165</v>
      </c>
      <c r="AL4" s="156">
        <v>279436.07897206699</v>
      </c>
      <c r="AN4" s="154">
        <f>+AF4*(F19+F20+F21)</f>
        <v>88765.67176786669</v>
      </c>
      <c r="AO4" s="155">
        <f>+AG4*(F26+F27+F28)</f>
        <v>57343.522004896746</v>
      </c>
      <c r="AP4" s="155">
        <v>0</v>
      </c>
      <c r="AQ4" s="155">
        <v>0</v>
      </c>
      <c r="AR4" s="155">
        <v>0</v>
      </c>
      <c r="AS4" s="155">
        <v>0</v>
      </c>
      <c r="AT4" s="156">
        <v>0</v>
      </c>
    </row>
    <row r="5" spans="2:47" x14ac:dyDescent="0.35">
      <c r="C5" s="110"/>
      <c r="E5" s="111"/>
      <c r="F5" s="110" t="s">
        <v>166</v>
      </c>
      <c r="G5" s="111"/>
      <c r="H5" s="110"/>
      <c r="M5" s="32">
        <v>145.94999999999999</v>
      </c>
      <c r="N5" s="111">
        <v>127.96</v>
      </c>
      <c r="P5" s="115"/>
      <c r="Q5" s="116"/>
      <c r="R5" s="116"/>
      <c r="S5" s="116"/>
      <c r="T5" s="116"/>
      <c r="U5" s="116">
        <v>1723.2891829425666</v>
      </c>
      <c r="V5" s="117">
        <v>1724.4882681564245</v>
      </c>
      <c r="X5" s="115">
        <v>0</v>
      </c>
      <c r="Y5" s="116">
        <v>0</v>
      </c>
      <c r="Z5" s="116">
        <v>0</v>
      </c>
      <c r="AA5" s="116">
        <v>0</v>
      </c>
      <c r="AB5" s="116">
        <v>0</v>
      </c>
      <c r="AC5" s="116">
        <v>251514.05625046758</v>
      </c>
      <c r="AD5" s="117">
        <v>220665.51879329607</v>
      </c>
      <c r="AE5" s="116"/>
      <c r="AF5" s="115">
        <v>0</v>
      </c>
      <c r="AG5" s="116">
        <v>0</v>
      </c>
      <c r="AH5" s="116">
        <v>0</v>
      </c>
      <c r="AI5" s="116">
        <v>0</v>
      </c>
      <c r="AJ5" s="116">
        <v>0</v>
      </c>
      <c r="AK5" s="116">
        <v>251514.05625046758</v>
      </c>
      <c r="AL5" s="117">
        <v>220665.51879329607</v>
      </c>
      <c r="AN5" s="115">
        <v>0</v>
      </c>
      <c r="AO5" s="116">
        <v>0</v>
      </c>
      <c r="AP5" s="116">
        <v>0</v>
      </c>
      <c r="AQ5" s="116">
        <v>0</v>
      </c>
      <c r="AR5" s="116">
        <v>0</v>
      </c>
      <c r="AS5" s="116">
        <v>0</v>
      </c>
      <c r="AT5" s="117">
        <v>0</v>
      </c>
    </row>
    <row r="6" spans="2:47" x14ac:dyDescent="0.35">
      <c r="C6" s="110"/>
      <c r="E6" s="111"/>
      <c r="F6" s="110" t="s">
        <v>166</v>
      </c>
      <c r="G6" s="111"/>
      <c r="H6" s="110"/>
      <c r="L6" s="32">
        <v>146.80000000000001</v>
      </c>
      <c r="M6" s="32">
        <v>169.41</v>
      </c>
      <c r="N6" s="111">
        <v>173.35</v>
      </c>
      <c r="P6" s="115"/>
      <c r="Q6" s="116"/>
      <c r="R6" s="116"/>
      <c r="S6" s="116"/>
      <c r="T6" s="116">
        <v>1721.1275563680847</v>
      </c>
      <c r="U6" s="116">
        <v>1723.2891829425666</v>
      </c>
      <c r="V6" s="117">
        <v>1724.4882681564245</v>
      </c>
      <c r="X6" s="115">
        <v>0</v>
      </c>
      <c r="Y6" s="116">
        <v>0</v>
      </c>
      <c r="Z6" s="116">
        <v>0</v>
      </c>
      <c r="AA6" s="116">
        <v>0</v>
      </c>
      <c r="AB6" s="116">
        <v>252661.52527483486</v>
      </c>
      <c r="AC6" s="116">
        <v>291942.42048230022</v>
      </c>
      <c r="AD6" s="117">
        <v>298940.04128491617</v>
      </c>
      <c r="AE6" s="116"/>
      <c r="AF6" s="115">
        <v>0</v>
      </c>
      <c r="AG6" s="116">
        <v>0</v>
      </c>
      <c r="AH6" s="116">
        <v>0</v>
      </c>
      <c r="AI6" s="116">
        <v>0</v>
      </c>
      <c r="AJ6" s="116">
        <v>252661.52527483486</v>
      </c>
      <c r="AK6" s="116">
        <v>291942.42048230022</v>
      </c>
      <c r="AL6" s="117">
        <v>298940.04128491617</v>
      </c>
      <c r="AN6" s="115">
        <v>0</v>
      </c>
      <c r="AO6" s="116">
        <v>0</v>
      </c>
      <c r="AP6" s="116">
        <v>0</v>
      </c>
      <c r="AQ6" s="116">
        <v>0</v>
      </c>
      <c r="AR6" s="116">
        <v>0</v>
      </c>
      <c r="AS6" s="116">
        <v>0</v>
      </c>
      <c r="AT6" s="117">
        <v>0</v>
      </c>
    </row>
    <row r="7" spans="2:47" x14ac:dyDescent="0.35">
      <c r="C7" s="110"/>
      <c r="E7" s="111"/>
      <c r="F7" s="110" t="s">
        <v>166</v>
      </c>
      <c r="G7" s="111"/>
      <c r="H7" s="110">
        <v>87.27</v>
      </c>
      <c r="I7" s="32">
        <v>89.93</v>
      </c>
      <c r="J7" s="32">
        <v>95.67</v>
      </c>
      <c r="K7" s="32">
        <v>101.59</v>
      </c>
      <c r="L7" s="32">
        <v>95.54</v>
      </c>
      <c r="M7" s="32">
        <v>107.63</v>
      </c>
      <c r="N7" s="111">
        <v>109.47</v>
      </c>
      <c r="P7" s="115">
        <v>1808.6073086844729</v>
      </c>
      <c r="Q7" s="116">
        <v>1716.0991294168352</v>
      </c>
      <c r="R7" s="116">
        <v>1724.469607843123</v>
      </c>
      <c r="S7" s="116">
        <v>1730.61679653684</v>
      </c>
      <c r="T7" s="116">
        <v>1721.1275563680847</v>
      </c>
      <c r="U7" s="116">
        <v>1723.2891829425666</v>
      </c>
      <c r="V7" s="117">
        <v>1724.4882681564245</v>
      </c>
      <c r="X7" s="115">
        <v>157837.15982889393</v>
      </c>
      <c r="Y7" s="116">
        <v>154328.794708456</v>
      </c>
      <c r="Z7" s="116">
        <v>164980.00738235158</v>
      </c>
      <c r="AA7" s="116">
        <v>175813.36036017758</v>
      </c>
      <c r="AB7" s="116">
        <v>164436.52673540683</v>
      </c>
      <c r="AC7" s="116">
        <v>185477.61476010844</v>
      </c>
      <c r="AD7" s="117">
        <v>188779.7307150838</v>
      </c>
      <c r="AE7" s="116"/>
      <c r="AF7" s="115">
        <v>157837.15982889393</v>
      </c>
      <c r="AG7" s="116">
        <v>154328.794708456</v>
      </c>
      <c r="AH7" s="116">
        <v>164980.00738235158</v>
      </c>
      <c r="AI7" s="116">
        <v>175813.36036017758</v>
      </c>
      <c r="AJ7" s="116">
        <v>164436.52673540683</v>
      </c>
      <c r="AK7" s="116">
        <v>185477.61476010844</v>
      </c>
      <c r="AL7" s="117">
        <v>188779.7307150838</v>
      </c>
      <c r="AN7" s="115">
        <v>0</v>
      </c>
      <c r="AO7" s="116">
        <v>0</v>
      </c>
      <c r="AP7" s="116">
        <v>0</v>
      </c>
      <c r="AQ7" s="116">
        <v>0</v>
      </c>
      <c r="AR7" s="116">
        <v>0</v>
      </c>
      <c r="AS7" s="116">
        <v>0</v>
      </c>
      <c r="AT7" s="117">
        <v>0</v>
      </c>
    </row>
    <row r="8" spans="2:47" x14ac:dyDescent="0.35">
      <c r="C8" s="110"/>
      <c r="E8" s="111"/>
      <c r="F8" s="110" t="s">
        <v>166</v>
      </c>
      <c r="G8" s="111"/>
      <c r="H8" s="110">
        <v>126.63</v>
      </c>
      <c r="I8" s="32">
        <v>130.97999999999999</v>
      </c>
      <c r="J8" s="32">
        <v>136.01</v>
      </c>
      <c r="K8" s="32">
        <v>137.91</v>
      </c>
      <c r="L8" s="32">
        <v>146.80000000000001</v>
      </c>
      <c r="N8" s="111"/>
      <c r="P8" s="115">
        <v>1808.6073086844729</v>
      </c>
      <c r="Q8" s="116">
        <v>1716.0991294168352</v>
      </c>
      <c r="R8" s="116">
        <v>1724.469607843123</v>
      </c>
      <c r="S8" s="116">
        <v>1730.61679653684</v>
      </c>
      <c r="T8" s="116">
        <v>1721.1275563680847</v>
      </c>
      <c r="U8" s="116"/>
      <c r="V8" s="117"/>
      <c r="X8" s="115">
        <v>0</v>
      </c>
      <c r="Y8" s="116">
        <v>224774.66397101706</v>
      </c>
      <c r="Z8" s="116">
        <v>234545.11136274313</v>
      </c>
      <c r="AA8" s="116">
        <v>238669.36241039558</v>
      </c>
      <c r="AB8" s="116">
        <v>252661.52527483486</v>
      </c>
      <c r="AC8" s="116">
        <v>0</v>
      </c>
      <c r="AD8" s="117">
        <v>0</v>
      </c>
      <c r="AE8" s="116"/>
      <c r="AF8" s="115">
        <v>0</v>
      </c>
      <c r="AG8" s="116">
        <v>224774.66397101706</v>
      </c>
      <c r="AH8" s="116">
        <v>234545.11136274313</v>
      </c>
      <c r="AI8" s="116">
        <v>238669.36241039558</v>
      </c>
      <c r="AJ8" s="116">
        <v>252661.52527483486</v>
      </c>
      <c r="AK8" s="116">
        <v>0</v>
      </c>
      <c r="AL8" s="117">
        <v>0</v>
      </c>
      <c r="AN8" s="115">
        <v>0</v>
      </c>
      <c r="AO8" s="116">
        <v>0</v>
      </c>
      <c r="AP8" s="116">
        <v>0</v>
      </c>
      <c r="AQ8" s="116">
        <v>0</v>
      </c>
      <c r="AR8" s="116">
        <v>0</v>
      </c>
      <c r="AS8" s="116">
        <v>0</v>
      </c>
      <c r="AT8" s="117">
        <v>0</v>
      </c>
    </row>
    <row r="9" spans="2:47" x14ac:dyDescent="0.35">
      <c r="B9" s="157"/>
      <c r="C9" s="110"/>
      <c r="E9" s="111"/>
      <c r="F9" s="110" t="s">
        <v>167</v>
      </c>
      <c r="G9" s="111"/>
      <c r="H9" s="110">
        <v>283.49</v>
      </c>
      <c r="I9" s="32">
        <v>300.02</v>
      </c>
      <c r="J9" s="32">
        <v>335.8</v>
      </c>
      <c r="K9" s="32">
        <v>336.1</v>
      </c>
      <c r="L9" s="32">
        <v>345.38</v>
      </c>
      <c r="M9" s="32">
        <v>367.68</v>
      </c>
      <c r="N9" s="111"/>
      <c r="P9" s="115">
        <v>1796.5210526315814</v>
      </c>
      <c r="Q9" s="116">
        <v>1700.4862704495281</v>
      </c>
      <c r="R9" s="116">
        <v>1710.2124637681156</v>
      </c>
      <c r="S9" s="116">
        <v>1716.3733333333346</v>
      </c>
      <c r="T9" s="116">
        <v>1706.9692753623196</v>
      </c>
      <c r="U9" s="116">
        <v>1708.7565697930768</v>
      </c>
      <c r="V9" s="117"/>
      <c r="X9" s="115">
        <v>509295.75321052701</v>
      </c>
      <c r="Y9" s="116">
        <v>510179.89086026739</v>
      </c>
      <c r="Z9" s="116">
        <v>574289.34533333324</v>
      </c>
      <c r="AA9" s="116">
        <v>576873.07733333379</v>
      </c>
      <c r="AB9" s="116">
        <v>589553.04832463793</v>
      </c>
      <c r="AC9" s="116">
        <v>628275.6155815185</v>
      </c>
      <c r="AD9" s="117"/>
      <c r="AE9" s="118"/>
      <c r="AF9" s="158">
        <v>509295.75321052701</v>
      </c>
      <c r="AG9" s="159">
        <v>510179.89086026739</v>
      </c>
      <c r="AH9" s="159">
        <v>574289.34533333324</v>
      </c>
      <c r="AI9" s="159">
        <v>576873.07733333379</v>
      </c>
      <c r="AJ9" s="159">
        <v>589553.04832463793</v>
      </c>
      <c r="AK9" s="159">
        <v>628275.6155815185</v>
      </c>
      <c r="AL9" s="160">
        <v>0</v>
      </c>
      <c r="AN9" s="158">
        <f>AF9*(F230+F231+F232+F233+F234)</f>
        <v>200255.17937992857</v>
      </c>
      <c r="AO9" s="159">
        <f>AG9*(F252+F253+F254+F255+F256)</f>
        <v>188052.35288209713</v>
      </c>
      <c r="AP9" s="159">
        <f>AH9*(F274+F275+F276+F277+F278)</f>
        <v>183083.44964986874</v>
      </c>
      <c r="AQ9" s="159">
        <f>AI9*(F297+F298+F299+F300+F301)</f>
        <v>183907.13739789688</v>
      </c>
      <c r="AR9" s="159">
        <v>0</v>
      </c>
      <c r="AS9" s="159">
        <v>0</v>
      </c>
      <c r="AT9" s="160">
        <v>0</v>
      </c>
    </row>
    <row r="10" spans="2:47" x14ac:dyDescent="0.35">
      <c r="B10" s="157"/>
      <c r="C10" s="110"/>
      <c r="E10" s="111"/>
      <c r="F10" s="110" t="s">
        <v>167</v>
      </c>
      <c r="G10" s="111"/>
      <c r="H10" s="110">
        <v>177.94</v>
      </c>
      <c r="I10" s="32">
        <v>185.71</v>
      </c>
      <c r="J10" s="32">
        <v>192.83</v>
      </c>
      <c r="K10" s="32">
        <v>201.53</v>
      </c>
      <c r="L10" s="32">
        <v>211.52</v>
      </c>
      <c r="M10" s="32">
        <v>222.66</v>
      </c>
      <c r="N10" s="111">
        <v>226.74</v>
      </c>
      <c r="P10" s="115">
        <v>1796.5210526315814</v>
      </c>
      <c r="Q10" s="116">
        <v>1700.4862704495281</v>
      </c>
      <c r="R10" s="116">
        <v>1710.2124637681156</v>
      </c>
      <c r="S10" s="116">
        <v>1716.3733333333346</v>
      </c>
      <c r="T10" s="116">
        <v>1706.9692753623196</v>
      </c>
      <c r="U10" s="116">
        <v>1708.7565697930768</v>
      </c>
      <c r="V10" s="117">
        <v>142.33333333333334</v>
      </c>
      <c r="X10" s="115">
        <v>319672.95610526361</v>
      </c>
      <c r="Y10" s="116">
        <v>315797.30528518185</v>
      </c>
      <c r="Z10" s="116">
        <v>329780.26938840578</v>
      </c>
      <c r="AA10" s="116">
        <v>345900.71786666691</v>
      </c>
      <c r="AB10" s="116">
        <v>361058.14112463786</v>
      </c>
      <c r="AC10" s="116">
        <v>380471.73783012648</v>
      </c>
      <c r="AD10" s="117">
        <v>32272.660000000003</v>
      </c>
      <c r="AE10" s="118"/>
      <c r="AF10" s="158">
        <v>319672.95610526361</v>
      </c>
      <c r="AG10" s="159">
        <v>315797.30528518185</v>
      </c>
      <c r="AH10" s="159">
        <v>329780.26938840578</v>
      </c>
      <c r="AI10" s="159">
        <v>345900.71786666691</v>
      </c>
      <c r="AJ10" s="159">
        <v>361058.14112463786</v>
      </c>
      <c r="AK10" s="159">
        <v>380471.73783012648</v>
      </c>
      <c r="AL10" s="160">
        <v>32272.660000000003</v>
      </c>
      <c r="AN10" s="158">
        <v>0</v>
      </c>
      <c r="AO10" s="159">
        <v>0</v>
      </c>
      <c r="AP10" s="159">
        <v>0</v>
      </c>
      <c r="AQ10" s="159">
        <v>0</v>
      </c>
      <c r="AR10" s="159">
        <v>0</v>
      </c>
      <c r="AS10" s="159">
        <v>0</v>
      </c>
      <c r="AT10" s="160">
        <v>0</v>
      </c>
    </row>
    <row r="11" spans="2:47" x14ac:dyDescent="0.35">
      <c r="B11" s="157"/>
      <c r="C11" s="110"/>
      <c r="E11" s="111"/>
      <c r="F11" s="110" t="s">
        <v>166</v>
      </c>
      <c r="G11" s="111" t="s">
        <v>167</v>
      </c>
      <c r="H11" s="110">
        <v>89.33</v>
      </c>
      <c r="I11" s="32">
        <v>92.95</v>
      </c>
      <c r="J11" s="32">
        <v>107.49</v>
      </c>
      <c r="K11" s="32">
        <v>119.77</v>
      </c>
      <c r="L11" s="32">
        <v>147.65</v>
      </c>
      <c r="M11" s="32">
        <v>161.5</v>
      </c>
      <c r="N11" s="111">
        <v>175.22</v>
      </c>
      <c r="P11" s="115">
        <v>1808.6073086844729</v>
      </c>
      <c r="Q11" s="116">
        <v>1716.0991294168352</v>
      </c>
      <c r="R11" s="116">
        <v>1724.469607843123</v>
      </c>
      <c r="S11" s="116">
        <v>1716.3733333333346</v>
      </c>
      <c r="T11" s="116">
        <v>1706.9692753623196</v>
      </c>
      <c r="U11" s="116">
        <v>1708.7565697930768</v>
      </c>
      <c r="V11" s="117">
        <v>142.33333333333334</v>
      </c>
      <c r="X11" s="115">
        <v>161562.89088478396</v>
      </c>
      <c r="Y11" s="116">
        <v>159511.41407929483</v>
      </c>
      <c r="Z11" s="116">
        <v>185363.23814705727</v>
      </c>
      <c r="AA11" s="116">
        <v>205570.03413333348</v>
      </c>
      <c r="AB11" s="116">
        <v>252034.01350724651</v>
      </c>
      <c r="AC11" s="116">
        <v>275964.18602158187</v>
      </c>
      <c r="AD11" s="117">
        <v>24939.646666666667</v>
      </c>
      <c r="AE11" s="118"/>
      <c r="AF11" s="115">
        <v>161562.89088478396</v>
      </c>
      <c r="AG11" s="116">
        <v>159511.41407929483</v>
      </c>
      <c r="AH11" s="116">
        <v>185363.23814705727</v>
      </c>
      <c r="AI11" s="116">
        <v>205570.03413333348</v>
      </c>
      <c r="AJ11" s="116">
        <v>252034.01350724651</v>
      </c>
      <c r="AK11" s="116">
        <v>275964.18602158187</v>
      </c>
      <c r="AL11" s="117">
        <v>24939.646666666667</v>
      </c>
      <c r="AN11" s="115">
        <v>0</v>
      </c>
      <c r="AO11" s="116">
        <v>0</v>
      </c>
      <c r="AP11" s="116">
        <v>0</v>
      </c>
      <c r="AQ11" s="116">
        <v>0</v>
      </c>
      <c r="AR11" s="116">
        <v>0</v>
      </c>
      <c r="AS11" s="116">
        <v>0</v>
      </c>
      <c r="AT11" s="117">
        <v>0</v>
      </c>
    </row>
    <row r="12" spans="2:47" x14ac:dyDescent="0.35">
      <c r="B12" s="111"/>
      <c r="C12" s="110"/>
      <c r="E12" s="111"/>
      <c r="F12" s="110" t="s">
        <v>166</v>
      </c>
      <c r="G12" s="111" t="s">
        <v>167</v>
      </c>
      <c r="H12" s="110">
        <v>112.02</v>
      </c>
      <c r="I12" s="32">
        <v>152.13999999999999</v>
      </c>
      <c r="J12" s="32">
        <v>161.85</v>
      </c>
      <c r="K12" s="32">
        <v>136.6</v>
      </c>
      <c r="L12" s="32">
        <v>212.15</v>
      </c>
      <c r="M12" s="32">
        <v>227.14</v>
      </c>
      <c r="N12" s="111">
        <v>376.06</v>
      </c>
      <c r="P12" s="115">
        <v>1808.6073086844729</v>
      </c>
      <c r="Q12" s="116">
        <v>1716.0991294168352</v>
      </c>
      <c r="R12" s="116">
        <v>1724.469607843123</v>
      </c>
      <c r="S12" s="116">
        <v>1730.61679653684</v>
      </c>
      <c r="T12" s="116">
        <v>1706.9692753623196</v>
      </c>
      <c r="U12" s="116">
        <v>1723.2891829425666</v>
      </c>
      <c r="V12" s="117">
        <v>1708.1764705882354</v>
      </c>
      <c r="X12" s="115">
        <v>0</v>
      </c>
      <c r="Y12" s="116">
        <v>0</v>
      </c>
      <c r="Z12" s="116">
        <v>0</v>
      </c>
      <c r="AA12" s="116">
        <v>0</v>
      </c>
      <c r="AB12" s="116">
        <v>362133.53176811611</v>
      </c>
      <c r="AC12" s="116">
        <v>391427.90501357458</v>
      </c>
      <c r="AD12" s="117">
        <v>642376.84352941182</v>
      </c>
      <c r="AE12" s="118"/>
      <c r="AF12" s="115">
        <v>0</v>
      </c>
      <c r="AG12" s="116">
        <v>0</v>
      </c>
      <c r="AH12" s="116">
        <v>0</v>
      </c>
      <c r="AI12" s="116">
        <v>0</v>
      </c>
      <c r="AJ12" s="116">
        <v>362133.53176811611</v>
      </c>
      <c r="AK12" s="116">
        <v>391427.90501357458</v>
      </c>
      <c r="AL12" s="117">
        <v>642376.84352941182</v>
      </c>
      <c r="AN12" s="115">
        <v>0</v>
      </c>
      <c r="AO12" s="116">
        <v>0</v>
      </c>
      <c r="AP12" s="116">
        <v>0</v>
      </c>
      <c r="AQ12" s="116">
        <v>0</v>
      </c>
      <c r="AR12" s="116">
        <f>+AJ12*(F122+F126+F127+F128)</f>
        <v>1303.6696710146114</v>
      </c>
      <c r="AS12" s="116">
        <f>+AK12*(F144+F145+F146)</f>
        <v>1330.7476703378725</v>
      </c>
      <c r="AT12" s="117">
        <f>+AL12*(F162+F163+F164)</f>
        <v>2119.7089134492544</v>
      </c>
    </row>
    <row r="13" spans="2:47" x14ac:dyDescent="0.35">
      <c r="C13" s="110"/>
      <c r="E13" s="111"/>
      <c r="F13" s="110" t="s">
        <v>167</v>
      </c>
      <c r="G13" s="111"/>
      <c r="H13" s="110">
        <v>194.08</v>
      </c>
      <c r="I13" s="32">
        <v>195.29</v>
      </c>
      <c r="J13" s="32">
        <v>196.87</v>
      </c>
      <c r="N13" s="111"/>
      <c r="P13" s="115">
        <v>1796.5210526315814</v>
      </c>
      <c r="Q13" s="116">
        <v>1700.4862704495281</v>
      </c>
      <c r="R13" s="116">
        <v>1710.2124637681156</v>
      </c>
      <c r="S13" s="116"/>
      <c r="T13" s="116"/>
      <c r="U13" s="116"/>
      <c r="V13" s="117"/>
      <c r="X13" s="115">
        <v>348668.80589473731</v>
      </c>
      <c r="Y13" s="116">
        <v>332087.96375608834</v>
      </c>
      <c r="Z13" s="116">
        <v>336689.52774202893</v>
      </c>
      <c r="AA13" s="116">
        <v>0</v>
      </c>
      <c r="AB13" s="116">
        <v>0</v>
      </c>
      <c r="AC13" s="116">
        <v>0</v>
      </c>
      <c r="AD13" s="117">
        <v>0</v>
      </c>
      <c r="AF13" s="115">
        <v>348668.80589473731</v>
      </c>
      <c r="AG13" s="116">
        <v>296740.473756088</v>
      </c>
      <c r="AH13" s="116">
        <v>336689.52774202893</v>
      </c>
      <c r="AI13" s="116">
        <v>0</v>
      </c>
      <c r="AJ13" s="116">
        <v>0</v>
      </c>
      <c r="AK13" s="116">
        <v>0</v>
      </c>
      <c r="AL13" s="117">
        <v>0</v>
      </c>
      <c r="AN13" s="115">
        <v>0</v>
      </c>
      <c r="AO13" s="116">
        <v>0</v>
      </c>
      <c r="AP13" s="116">
        <v>0</v>
      </c>
      <c r="AQ13" s="116">
        <v>0</v>
      </c>
      <c r="AR13" s="116">
        <v>0</v>
      </c>
      <c r="AS13" s="116">
        <v>0</v>
      </c>
      <c r="AT13" s="117">
        <v>0</v>
      </c>
    </row>
    <row r="14" spans="2:47" x14ac:dyDescent="0.35">
      <c r="C14" s="119"/>
      <c r="D14" s="120"/>
      <c r="E14" s="121"/>
      <c r="F14" s="119" t="s">
        <v>166</v>
      </c>
      <c r="G14" s="121"/>
      <c r="H14" s="119">
        <v>105.36</v>
      </c>
      <c r="I14" s="120">
        <v>105.62</v>
      </c>
      <c r="J14" s="120">
        <v>112.86</v>
      </c>
      <c r="K14" s="120">
        <v>119.59</v>
      </c>
      <c r="L14" s="120">
        <v>140.94999999999999</v>
      </c>
      <c r="M14" s="120">
        <v>145.94999999999999</v>
      </c>
      <c r="N14" s="121">
        <v>127.96</v>
      </c>
      <c r="P14" s="122">
        <v>1808.6073086844729</v>
      </c>
      <c r="Q14" s="123">
        <v>1716.0991294168352</v>
      </c>
      <c r="R14" s="123">
        <v>1724.469607843123</v>
      </c>
      <c r="S14" s="123">
        <v>1730.61679653684</v>
      </c>
      <c r="T14" s="123">
        <v>1721.1275563680847</v>
      </c>
      <c r="U14" s="123">
        <v>1723.2891829425666</v>
      </c>
      <c r="V14" s="124">
        <v>1724.4882681564245</v>
      </c>
      <c r="X14" s="122">
        <v>190554.86604299606</v>
      </c>
      <c r="Y14" s="123">
        <v>181254.39004900615</v>
      </c>
      <c r="Z14" s="123">
        <v>194623.63994117486</v>
      </c>
      <c r="AA14" s="123">
        <v>206964.4626978407</v>
      </c>
      <c r="AB14" s="123">
        <v>242592.92907008153</v>
      </c>
      <c r="AC14" s="123">
        <v>251514.05625046758</v>
      </c>
      <c r="AD14" s="124">
        <v>220665.51879329607</v>
      </c>
      <c r="AE14" s="116"/>
      <c r="AF14" s="122">
        <v>190554.86604299606</v>
      </c>
      <c r="AG14" s="123">
        <v>181254.39004900615</v>
      </c>
      <c r="AH14" s="123">
        <v>194623.63994117486</v>
      </c>
      <c r="AI14" s="123">
        <v>206964.4626978407</v>
      </c>
      <c r="AJ14" s="123">
        <v>242592.92907008153</v>
      </c>
      <c r="AK14" s="123">
        <v>251514.05625046758</v>
      </c>
      <c r="AL14" s="124">
        <v>220665.51879329607</v>
      </c>
      <c r="AN14" s="122">
        <v>0</v>
      </c>
      <c r="AO14" s="123">
        <v>0</v>
      </c>
      <c r="AP14" s="123">
        <v>0</v>
      </c>
      <c r="AQ14" s="123">
        <v>0</v>
      </c>
      <c r="AR14" s="123">
        <v>0</v>
      </c>
      <c r="AS14" s="123">
        <v>0</v>
      </c>
      <c r="AT14" s="124">
        <v>0</v>
      </c>
    </row>
    <row r="15" spans="2:47" ht="15" thickBot="1" x14ac:dyDescent="0.4">
      <c r="B15" s="157" t="s">
        <v>779</v>
      </c>
      <c r="X15" s="133">
        <f t="shared" ref="X15:AD15" si="0">SUM(X4:X14)</f>
        <v>1895329.0674427005</v>
      </c>
      <c r="Y15" s="134">
        <f t="shared" si="0"/>
        <v>2082030.0921708557</v>
      </c>
      <c r="Z15" s="134">
        <f t="shared" si="0"/>
        <v>2235243.5206108186</v>
      </c>
      <c r="AA15" s="134">
        <f t="shared" si="0"/>
        <v>1977245.9803705849</v>
      </c>
      <c r="AB15" s="134">
        <f t="shared" si="0"/>
        <v>2717607.1832555453</v>
      </c>
      <c r="AC15" s="134">
        <f t="shared" si="0"/>
        <v>2921181.4133391469</v>
      </c>
      <c r="AD15" s="161">
        <f t="shared" si="0"/>
        <v>1908076.0387547377</v>
      </c>
      <c r="AF15" s="133">
        <f t="shared" ref="AF15:AL15" si="1">SUM(AF4:AF14)</f>
        <v>1895329.0674427005</v>
      </c>
      <c r="AG15" s="134">
        <f t="shared" si="1"/>
        <v>1985552.582170855</v>
      </c>
      <c r="AH15" s="134">
        <f t="shared" si="1"/>
        <v>2209812.880610819</v>
      </c>
      <c r="AI15" s="134">
        <f t="shared" si="1"/>
        <v>1977245.9803705849</v>
      </c>
      <c r="AJ15" s="134">
        <f t="shared" si="1"/>
        <v>2717607.1832555453</v>
      </c>
      <c r="AK15" s="134">
        <f t="shared" si="1"/>
        <v>2921181.4133391469</v>
      </c>
      <c r="AL15" s="161">
        <f t="shared" si="1"/>
        <v>1908076.0387547377</v>
      </c>
      <c r="AN15" s="133">
        <f>SUM(AN4:AN14)</f>
        <v>289020.85114779527</v>
      </c>
      <c r="AO15" s="134">
        <f t="shared" ref="AO15:AT15" si="2">SUM(AO4:AO14)</f>
        <v>245395.87488699387</v>
      </c>
      <c r="AP15" s="134">
        <f t="shared" si="2"/>
        <v>183083.44964986874</v>
      </c>
      <c r="AQ15" s="134">
        <f t="shared" si="2"/>
        <v>183907.13739789688</v>
      </c>
      <c r="AR15" s="134">
        <f t="shared" si="2"/>
        <v>1303.6696710146114</v>
      </c>
      <c r="AS15" s="134">
        <f t="shared" si="2"/>
        <v>1330.7476703378725</v>
      </c>
      <c r="AT15" s="161">
        <f t="shared" si="2"/>
        <v>2119.7089134492544</v>
      </c>
      <c r="AU15" s="161">
        <f>SUM(AN15:AT15)</f>
        <v>906161.43933735648</v>
      </c>
    </row>
    <row r="16" spans="2:47" ht="15" thickTop="1" x14ac:dyDescent="0.35">
      <c r="AF16" s="33"/>
      <c r="AG16" s="33"/>
      <c r="AH16" s="33"/>
      <c r="AI16" s="33"/>
      <c r="AJ16" s="33"/>
      <c r="AK16" s="33"/>
      <c r="AL16" s="33"/>
    </row>
    <row r="17" spans="2:6" ht="15" thickBot="1" x14ac:dyDescent="0.4">
      <c r="B17" s="136" t="s">
        <v>765</v>
      </c>
    </row>
    <row r="18" spans="2:6" x14ac:dyDescent="0.35">
      <c r="B18" s="137" t="s">
        <v>766</v>
      </c>
      <c r="C18" s="137" t="s">
        <v>767</v>
      </c>
      <c r="D18" s="137" t="s">
        <v>768</v>
      </c>
      <c r="E18" s="138" t="s">
        <v>72</v>
      </c>
      <c r="F18" s="139" t="s">
        <v>769</v>
      </c>
    </row>
    <row r="19" spans="2:6" x14ac:dyDescent="0.35">
      <c r="B19" s="173" t="s">
        <v>721</v>
      </c>
      <c r="C19" s="173" t="s">
        <v>267</v>
      </c>
      <c r="D19" s="173" t="s">
        <v>770</v>
      </c>
      <c r="E19" s="174" t="s">
        <v>789</v>
      </c>
      <c r="F19" s="175">
        <v>4.5099784138464868E-2</v>
      </c>
    </row>
    <row r="20" spans="2:6" x14ac:dyDescent="0.35">
      <c r="B20" s="173" t="s">
        <v>721</v>
      </c>
      <c r="C20" s="173" t="s">
        <v>267</v>
      </c>
      <c r="D20" s="173" t="s">
        <v>770</v>
      </c>
      <c r="E20" s="174" t="s">
        <v>790</v>
      </c>
      <c r="F20" s="175">
        <v>0.1594995828721453</v>
      </c>
    </row>
    <row r="21" spans="2:6" x14ac:dyDescent="0.35">
      <c r="B21" s="173" t="s">
        <v>721</v>
      </c>
      <c r="C21" s="173" t="s">
        <v>267</v>
      </c>
      <c r="D21" s="173" t="s">
        <v>770</v>
      </c>
      <c r="E21" s="174" t="s">
        <v>791</v>
      </c>
      <c r="F21" s="175">
        <v>0.22269970599443109</v>
      </c>
    </row>
    <row r="22" spans="2:6" x14ac:dyDescent="0.35">
      <c r="B22" s="139" t="s">
        <v>721</v>
      </c>
      <c r="C22" s="139" t="s">
        <v>267</v>
      </c>
      <c r="D22" s="139" t="s">
        <v>770</v>
      </c>
      <c r="E22" s="140" t="s">
        <v>251</v>
      </c>
      <c r="F22" s="141">
        <v>0.17209974040960871</v>
      </c>
    </row>
    <row r="23" spans="2:6" x14ac:dyDescent="0.35">
      <c r="B23" s="139" t="s">
        <v>721</v>
      </c>
      <c r="C23" s="139" t="s">
        <v>267</v>
      </c>
      <c r="D23" s="139" t="s">
        <v>770</v>
      </c>
      <c r="E23" s="140" t="s">
        <v>256</v>
      </c>
      <c r="F23" s="141">
        <v>0.18850033307758579</v>
      </c>
    </row>
    <row r="24" spans="2:6" x14ac:dyDescent="0.35">
      <c r="B24" s="139" t="s">
        <v>721</v>
      </c>
      <c r="C24" s="139" t="s">
        <v>267</v>
      </c>
      <c r="D24" s="139" t="s">
        <v>770</v>
      </c>
      <c r="E24" s="140" t="s">
        <v>257</v>
      </c>
      <c r="F24" s="141">
        <v>4.2300001533349493E-2</v>
      </c>
    </row>
    <row r="25" spans="2:6" x14ac:dyDescent="0.35">
      <c r="B25" s="139" t="s">
        <v>721</v>
      </c>
      <c r="C25" s="139" t="s">
        <v>267</v>
      </c>
      <c r="D25" s="139" t="s">
        <v>770</v>
      </c>
      <c r="E25" s="140" t="s">
        <v>259</v>
      </c>
      <c r="F25" s="141">
        <v>0.16980085197441461</v>
      </c>
    </row>
    <row r="26" spans="2:6" x14ac:dyDescent="0.35">
      <c r="B26" s="173" t="s">
        <v>721</v>
      </c>
      <c r="C26" s="173" t="s">
        <v>267</v>
      </c>
      <c r="D26" s="173" t="s">
        <v>772</v>
      </c>
      <c r="E26" s="174" t="s">
        <v>789</v>
      </c>
      <c r="F26" s="175">
        <v>2.8700045874404341E-2</v>
      </c>
    </row>
    <row r="27" spans="2:6" x14ac:dyDescent="0.35">
      <c r="B27" s="173" t="s">
        <v>721</v>
      </c>
      <c r="C27" s="173" t="s">
        <v>267</v>
      </c>
      <c r="D27" s="173" t="s">
        <v>772</v>
      </c>
      <c r="E27" s="174" t="s">
        <v>790</v>
      </c>
      <c r="F27" s="175">
        <v>0.1566999013104802</v>
      </c>
    </row>
    <row r="28" spans="2:6" x14ac:dyDescent="0.35">
      <c r="B28" s="173" t="s">
        <v>721</v>
      </c>
      <c r="C28" s="173" t="s">
        <v>267</v>
      </c>
      <c r="D28" s="173" t="s">
        <v>772</v>
      </c>
      <c r="E28" s="174" t="s">
        <v>791</v>
      </c>
      <c r="F28" s="175">
        <v>0.21570005285618471</v>
      </c>
    </row>
    <row r="29" spans="2:6" x14ac:dyDescent="0.35">
      <c r="B29" s="139" t="s">
        <v>721</v>
      </c>
      <c r="C29" s="139" t="s">
        <v>267</v>
      </c>
      <c r="D29" s="139" t="s">
        <v>772</v>
      </c>
      <c r="E29" s="140" t="s">
        <v>251</v>
      </c>
      <c r="F29" s="141">
        <v>0.17499996919802749</v>
      </c>
    </row>
    <row r="30" spans="2:6" x14ac:dyDescent="0.35">
      <c r="B30" s="139" t="s">
        <v>721</v>
      </c>
      <c r="C30" s="139" t="s">
        <v>267</v>
      </c>
      <c r="D30" s="139" t="s">
        <v>772</v>
      </c>
      <c r="E30" s="140" t="s">
        <v>256</v>
      </c>
      <c r="F30" s="141">
        <v>0.20060010456242919</v>
      </c>
    </row>
    <row r="31" spans="2:6" x14ac:dyDescent="0.35">
      <c r="B31" s="139" t="s">
        <v>721</v>
      </c>
      <c r="C31" s="139" t="s">
        <v>267</v>
      </c>
      <c r="D31" s="139" t="s">
        <v>772</v>
      </c>
      <c r="E31" s="140" t="s">
        <v>257</v>
      </c>
      <c r="F31" s="141">
        <v>4.6099874779714563E-2</v>
      </c>
    </row>
    <row r="32" spans="2:6" x14ac:dyDescent="0.35">
      <c r="B32" s="139" t="s">
        <v>721</v>
      </c>
      <c r="C32" s="139" t="s">
        <v>267</v>
      </c>
      <c r="D32" s="139" t="s">
        <v>772</v>
      </c>
      <c r="E32" s="140" t="s">
        <v>259</v>
      </c>
      <c r="F32" s="141">
        <v>0.17720005141875941</v>
      </c>
    </row>
    <row r="33" spans="2:6" x14ac:dyDescent="0.35">
      <c r="B33" s="139" t="s">
        <v>721</v>
      </c>
      <c r="C33" s="139" t="s">
        <v>267</v>
      </c>
      <c r="D33" s="139" t="s">
        <v>773</v>
      </c>
      <c r="E33" s="140" t="s">
        <v>251</v>
      </c>
      <c r="F33" s="141">
        <v>0.2807998217965344</v>
      </c>
    </row>
    <row r="34" spans="2:6" x14ac:dyDescent="0.35">
      <c r="B34" s="139" t="s">
        <v>721</v>
      </c>
      <c r="C34" s="139" t="s">
        <v>267</v>
      </c>
      <c r="D34" s="139" t="s">
        <v>773</v>
      </c>
      <c r="E34" s="140" t="s">
        <v>256</v>
      </c>
      <c r="F34" s="141">
        <v>0.31470021786572749</v>
      </c>
    </row>
    <row r="35" spans="2:6" x14ac:dyDescent="0.35">
      <c r="B35" s="139" t="s">
        <v>721</v>
      </c>
      <c r="C35" s="139" t="s">
        <v>267</v>
      </c>
      <c r="D35" s="139" t="s">
        <v>773</v>
      </c>
      <c r="E35" s="140" t="s">
        <v>257</v>
      </c>
      <c r="F35" s="141">
        <v>7.9200002951610199E-2</v>
      </c>
    </row>
    <row r="36" spans="2:6" x14ac:dyDescent="0.35">
      <c r="B36" s="139" t="s">
        <v>721</v>
      </c>
      <c r="C36" s="139" t="s">
        <v>267</v>
      </c>
      <c r="D36" s="139" t="s">
        <v>773</v>
      </c>
      <c r="E36" s="140" t="s">
        <v>259</v>
      </c>
      <c r="F36" s="141">
        <v>0.32529995738612782</v>
      </c>
    </row>
    <row r="37" spans="2:6" x14ac:dyDescent="0.35">
      <c r="B37" s="139" t="s">
        <v>721</v>
      </c>
      <c r="C37" s="139" t="s">
        <v>267</v>
      </c>
      <c r="D37" s="139" t="s">
        <v>774</v>
      </c>
      <c r="E37" s="140" t="s">
        <v>251</v>
      </c>
      <c r="F37" s="141">
        <v>0.27959998390751639</v>
      </c>
    </row>
    <row r="38" spans="2:6" x14ac:dyDescent="0.35">
      <c r="B38" s="139" t="s">
        <v>721</v>
      </c>
      <c r="C38" s="139" t="s">
        <v>267</v>
      </c>
      <c r="D38" s="139" t="s">
        <v>774</v>
      </c>
      <c r="E38" s="140" t="s">
        <v>256</v>
      </c>
      <c r="F38" s="141">
        <v>0.31839978188022222</v>
      </c>
    </row>
    <row r="39" spans="2:6" x14ac:dyDescent="0.35">
      <c r="B39" s="139" t="s">
        <v>721</v>
      </c>
      <c r="C39" s="139" t="s">
        <v>267</v>
      </c>
      <c r="D39" s="139" t="s">
        <v>774</v>
      </c>
      <c r="E39" s="140" t="s">
        <v>257</v>
      </c>
      <c r="F39" s="141">
        <v>7.9000000768749232E-2</v>
      </c>
    </row>
    <row r="40" spans="2:6" x14ac:dyDescent="0.35">
      <c r="B40" s="139" t="s">
        <v>721</v>
      </c>
      <c r="C40" s="139" t="s">
        <v>267</v>
      </c>
      <c r="D40" s="139" t="s">
        <v>774</v>
      </c>
      <c r="E40" s="140" t="s">
        <v>259</v>
      </c>
      <c r="F40" s="141">
        <v>0.32300023344351231</v>
      </c>
    </row>
    <row r="41" spans="2:6" x14ac:dyDescent="0.35">
      <c r="B41" s="139" t="s">
        <v>678</v>
      </c>
      <c r="C41" s="139" t="s">
        <v>677</v>
      </c>
      <c r="D41" s="139" t="s">
        <v>770</v>
      </c>
      <c r="E41" s="140" t="s">
        <v>798</v>
      </c>
      <c r="F41" s="141">
        <v>0.17129998272495189</v>
      </c>
    </row>
    <row r="42" spans="2:6" x14ac:dyDescent="0.35">
      <c r="B42" s="139" t="s">
        <v>678</v>
      </c>
      <c r="C42" s="139" t="s">
        <v>677</v>
      </c>
      <c r="D42" s="139" t="s">
        <v>770</v>
      </c>
      <c r="E42" s="140" t="s">
        <v>799</v>
      </c>
      <c r="F42" s="141">
        <v>0.13210012052124179</v>
      </c>
    </row>
    <row r="43" spans="2:6" x14ac:dyDescent="0.35">
      <c r="B43" s="139" t="s">
        <v>678</v>
      </c>
      <c r="C43" s="139" t="s">
        <v>677</v>
      </c>
      <c r="D43" s="139" t="s">
        <v>770</v>
      </c>
      <c r="E43" s="140" t="s">
        <v>249</v>
      </c>
      <c r="F43" s="141">
        <v>0.1092999867658989</v>
      </c>
    </row>
    <row r="44" spans="2:6" x14ac:dyDescent="0.35">
      <c r="B44" s="139" t="s">
        <v>678</v>
      </c>
      <c r="C44" s="139" t="s">
        <v>677</v>
      </c>
      <c r="D44" s="139" t="s">
        <v>770</v>
      </c>
      <c r="E44" s="140" t="s">
        <v>250</v>
      </c>
      <c r="F44" s="141">
        <v>0.10460001192079341</v>
      </c>
    </row>
    <row r="45" spans="2:6" x14ac:dyDescent="0.35">
      <c r="B45" s="139" t="s">
        <v>678</v>
      </c>
      <c r="C45" s="139" t="s">
        <v>677</v>
      </c>
      <c r="D45" s="139" t="s">
        <v>770</v>
      </c>
      <c r="E45" s="140" t="s">
        <v>251</v>
      </c>
      <c r="F45" s="141">
        <v>4.0599949286116217E-2</v>
      </c>
    </row>
    <row r="46" spans="2:6" x14ac:dyDescent="0.35">
      <c r="B46" s="139" t="s">
        <v>678</v>
      </c>
      <c r="C46" s="139" t="s">
        <v>677</v>
      </c>
      <c r="D46" s="139" t="s">
        <v>770</v>
      </c>
      <c r="E46" s="140" t="s">
        <v>252</v>
      </c>
      <c r="F46" s="141">
        <v>4.659994726564276E-2</v>
      </c>
    </row>
    <row r="47" spans="2:6" x14ac:dyDescent="0.35">
      <c r="B47" s="139" t="s">
        <v>678</v>
      </c>
      <c r="C47" s="139" t="s">
        <v>677</v>
      </c>
      <c r="D47" s="139" t="s">
        <v>770</v>
      </c>
      <c r="E47" s="140" t="s">
        <v>254</v>
      </c>
      <c r="F47" s="141">
        <v>0.1798000135371722</v>
      </c>
    </row>
    <row r="48" spans="2:6" x14ac:dyDescent="0.35">
      <c r="B48" s="139" t="s">
        <v>678</v>
      </c>
      <c r="C48" s="139" t="s">
        <v>677</v>
      </c>
      <c r="D48" s="139" t="s">
        <v>770</v>
      </c>
      <c r="E48" s="140" t="s">
        <v>255</v>
      </c>
      <c r="F48" s="141">
        <v>4.680007516161263E-2</v>
      </c>
    </row>
    <row r="49" spans="2:6" x14ac:dyDescent="0.35">
      <c r="B49" s="139" t="s">
        <v>678</v>
      </c>
      <c r="C49" s="139" t="s">
        <v>677</v>
      </c>
      <c r="D49" s="139" t="s">
        <v>770</v>
      </c>
      <c r="E49" s="140" t="s">
        <v>256</v>
      </c>
      <c r="F49" s="141">
        <v>4.7499967167306319E-2</v>
      </c>
    </row>
    <row r="50" spans="2:6" x14ac:dyDescent="0.35">
      <c r="B50" s="139" t="s">
        <v>678</v>
      </c>
      <c r="C50" s="139" t="s">
        <v>677</v>
      </c>
      <c r="D50" s="139" t="s">
        <v>770</v>
      </c>
      <c r="E50" s="140" t="s">
        <v>257</v>
      </c>
      <c r="F50" s="141">
        <v>3.2999887863723108E-3</v>
      </c>
    </row>
    <row r="51" spans="2:6" x14ac:dyDescent="0.35">
      <c r="B51" s="139" t="s">
        <v>678</v>
      </c>
      <c r="C51" s="139" t="s">
        <v>677</v>
      </c>
      <c r="D51" s="139" t="s">
        <v>770</v>
      </c>
      <c r="E51" s="140" t="s">
        <v>258</v>
      </c>
      <c r="F51" s="141">
        <v>6.7199987473064576E-2</v>
      </c>
    </row>
    <row r="52" spans="2:6" x14ac:dyDescent="0.35">
      <c r="B52" s="139" t="s">
        <v>678</v>
      </c>
      <c r="C52" s="139" t="s">
        <v>677</v>
      </c>
      <c r="D52" s="139" t="s">
        <v>770</v>
      </c>
      <c r="E52" s="140" t="s">
        <v>259</v>
      </c>
      <c r="F52" s="141">
        <v>5.0899969389827118E-2</v>
      </c>
    </row>
    <row r="53" spans="2:6" x14ac:dyDescent="0.35">
      <c r="B53" s="139" t="s">
        <v>678</v>
      </c>
      <c r="C53" s="139" t="s">
        <v>677</v>
      </c>
      <c r="D53" s="139" t="s">
        <v>772</v>
      </c>
      <c r="E53" s="140" t="s">
        <v>771</v>
      </c>
      <c r="F53" s="141">
        <v>5.0000017560193698E-2</v>
      </c>
    </row>
    <row r="54" spans="2:6" x14ac:dyDescent="0.35">
      <c r="B54" s="173" t="s">
        <v>678</v>
      </c>
      <c r="C54" s="173" t="s">
        <v>677</v>
      </c>
      <c r="D54" s="173" t="s">
        <v>772</v>
      </c>
      <c r="E54" s="174" t="s">
        <v>789</v>
      </c>
      <c r="F54" s="175">
        <v>1.990000172089898E-2</v>
      </c>
    </row>
    <row r="55" spans="2:6" x14ac:dyDescent="0.35">
      <c r="B55" s="173" t="s">
        <v>678</v>
      </c>
      <c r="C55" s="173" t="s">
        <v>677</v>
      </c>
      <c r="D55" s="173" t="s">
        <v>772</v>
      </c>
      <c r="E55" s="174" t="s">
        <v>790</v>
      </c>
      <c r="F55" s="175">
        <v>0.1088999802974626</v>
      </c>
    </row>
    <row r="56" spans="2:6" x14ac:dyDescent="0.35">
      <c r="B56" s="173" t="s">
        <v>678</v>
      </c>
      <c r="C56" s="173" t="s">
        <v>677</v>
      </c>
      <c r="D56" s="173" t="s">
        <v>772</v>
      </c>
      <c r="E56" s="174" t="s">
        <v>791</v>
      </c>
      <c r="F56" s="175">
        <v>0.14990000347691829</v>
      </c>
    </row>
    <row r="57" spans="2:6" x14ac:dyDescent="0.35">
      <c r="B57" s="173" t="s">
        <v>678</v>
      </c>
      <c r="C57" s="173" t="s">
        <v>677</v>
      </c>
      <c r="D57" s="173" t="s">
        <v>772</v>
      </c>
      <c r="E57" s="174" t="s">
        <v>792</v>
      </c>
      <c r="F57" s="175">
        <v>7.1999998946388366E-2</v>
      </c>
    </row>
    <row r="58" spans="2:6" x14ac:dyDescent="0.35">
      <c r="B58" s="173" t="s">
        <v>678</v>
      </c>
      <c r="C58" s="173" t="s">
        <v>677</v>
      </c>
      <c r="D58" s="173" t="s">
        <v>772</v>
      </c>
      <c r="E58" s="174" t="s">
        <v>793</v>
      </c>
      <c r="F58" s="175">
        <v>1.7900027358781791E-2</v>
      </c>
    </row>
    <row r="59" spans="2:6" x14ac:dyDescent="0.35">
      <c r="B59" s="139" t="s">
        <v>678</v>
      </c>
      <c r="C59" s="139" t="s">
        <v>677</v>
      </c>
      <c r="D59" s="139" t="s">
        <v>772</v>
      </c>
      <c r="E59" s="140" t="s">
        <v>798</v>
      </c>
      <c r="F59" s="141">
        <v>3.8300011695089009E-2</v>
      </c>
    </row>
    <row r="60" spans="2:6" x14ac:dyDescent="0.35">
      <c r="B60" s="139" t="s">
        <v>678</v>
      </c>
      <c r="C60" s="139" t="s">
        <v>677</v>
      </c>
      <c r="D60" s="139" t="s">
        <v>772</v>
      </c>
      <c r="E60" s="140" t="s">
        <v>799</v>
      </c>
      <c r="F60" s="141">
        <v>2.0899966951715431E-2</v>
      </c>
    </row>
    <row r="61" spans="2:6" x14ac:dyDescent="0.35">
      <c r="B61" s="173" t="s">
        <v>678</v>
      </c>
      <c r="C61" s="173" t="s">
        <v>677</v>
      </c>
      <c r="D61" s="173" t="s">
        <v>772</v>
      </c>
      <c r="E61" s="174" t="s">
        <v>794</v>
      </c>
      <c r="F61" s="175">
        <v>1.090000734016097E-2</v>
      </c>
    </row>
    <row r="62" spans="2:6" x14ac:dyDescent="0.35">
      <c r="B62" s="173" t="s">
        <v>678</v>
      </c>
      <c r="C62" s="173" t="s">
        <v>677</v>
      </c>
      <c r="D62" s="173" t="s">
        <v>772</v>
      </c>
      <c r="E62" s="174" t="s">
        <v>795</v>
      </c>
      <c r="F62" s="175">
        <v>1.30002504083623E-3</v>
      </c>
    </row>
    <row r="63" spans="2:6" x14ac:dyDescent="0.35">
      <c r="B63" s="173" t="s">
        <v>678</v>
      </c>
      <c r="C63" s="173" t="s">
        <v>677</v>
      </c>
      <c r="D63" s="173" t="s">
        <v>772</v>
      </c>
      <c r="E63" s="174" t="s">
        <v>796</v>
      </c>
      <c r="F63" s="175">
        <v>1.9992280538845081E-4</v>
      </c>
    </row>
    <row r="64" spans="2:6" x14ac:dyDescent="0.35">
      <c r="B64" s="139" t="s">
        <v>678</v>
      </c>
      <c r="C64" s="139" t="s">
        <v>677</v>
      </c>
      <c r="D64" s="139" t="s">
        <v>772</v>
      </c>
      <c r="E64" s="140" t="s">
        <v>249</v>
      </c>
      <c r="F64" s="141">
        <v>6.0400042284946442E-2</v>
      </c>
    </row>
    <row r="65" spans="2:6" x14ac:dyDescent="0.35">
      <c r="B65" s="139" t="s">
        <v>678</v>
      </c>
      <c r="C65" s="139" t="s">
        <v>677</v>
      </c>
      <c r="D65" s="139" t="s">
        <v>772</v>
      </c>
      <c r="E65" s="140" t="s">
        <v>250</v>
      </c>
      <c r="F65" s="141">
        <v>9.6499981210592709E-2</v>
      </c>
    </row>
    <row r="66" spans="2:6" x14ac:dyDescent="0.35">
      <c r="B66" s="139" t="s">
        <v>678</v>
      </c>
      <c r="C66" s="139" t="s">
        <v>677</v>
      </c>
      <c r="D66" s="139" t="s">
        <v>772</v>
      </c>
      <c r="E66" s="140" t="s">
        <v>251</v>
      </c>
      <c r="F66" s="141">
        <v>4.4000006672873612E-2</v>
      </c>
    </row>
    <row r="67" spans="2:6" x14ac:dyDescent="0.35">
      <c r="B67" s="139" t="s">
        <v>678</v>
      </c>
      <c r="C67" s="139" t="s">
        <v>677</v>
      </c>
      <c r="D67" s="139" t="s">
        <v>772</v>
      </c>
      <c r="E67" s="140" t="s">
        <v>252</v>
      </c>
      <c r="F67" s="141">
        <v>3.2400006110947413E-2</v>
      </c>
    </row>
    <row r="68" spans="2:6" x14ac:dyDescent="0.35">
      <c r="B68" s="139" t="s">
        <v>678</v>
      </c>
      <c r="C68" s="139" t="s">
        <v>677</v>
      </c>
      <c r="D68" s="139" t="s">
        <v>772</v>
      </c>
      <c r="E68" s="140" t="s">
        <v>253</v>
      </c>
      <c r="F68" s="141">
        <v>2.1499998770786441E-2</v>
      </c>
    </row>
    <row r="69" spans="2:6" x14ac:dyDescent="0.35">
      <c r="B69" s="139" t="s">
        <v>678</v>
      </c>
      <c r="C69" s="139" t="s">
        <v>677</v>
      </c>
      <c r="D69" s="139" t="s">
        <v>772</v>
      </c>
      <c r="E69" s="140" t="s">
        <v>254</v>
      </c>
      <c r="F69" s="141">
        <v>8.7900008042568714E-2</v>
      </c>
    </row>
    <row r="70" spans="2:6" x14ac:dyDescent="0.35">
      <c r="B70" s="139" t="s">
        <v>678</v>
      </c>
      <c r="C70" s="139" t="s">
        <v>677</v>
      </c>
      <c r="D70" s="139" t="s">
        <v>772</v>
      </c>
      <c r="E70" s="140" t="s">
        <v>255</v>
      </c>
      <c r="F70" s="141">
        <v>3.1200030273773952E-2</v>
      </c>
    </row>
    <row r="71" spans="2:6" x14ac:dyDescent="0.35">
      <c r="B71" s="139" t="s">
        <v>678</v>
      </c>
      <c r="C71" s="139" t="s">
        <v>677</v>
      </c>
      <c r="D71" s="139" t="s">
        <v>772</v>
      </c>
      <c r="E71" s="140" t="s">
        <v>256</v>
      </c>
      <c r="F71" s="141">
        <v>5.0399994872423429E-2</v>
      </c>
    </row>
    <row r="72" spans="2:6" x14ac:dyDescent="0.35">
      <c r="B72" s="139" t="s">
        <v>678</v>
      </c>
      <c r="C72" s="139" t="s">
        <v>677</v>
      </c>
      <c r="D72" s="139" t="s">
        <v>772</v>
      </c>
      <c r="E72" s="140" t="s">
        <v>257</v>
      </c>
      <c r="F72" s="141">
        <v>1.1600000561926199E-2</v>
      </c>
    </row>
    <row r="73" spans="2:6" x14ac:dyDescent="0.35">
      <c r="B73" s="139" t="s">
        <v>678</v>
      </c>
      <c r="C73" s="139" t="s">
        <v>677</v>
      </c>
      <c r="D73" s="139" t="s">
        <v>772</v>
      </c>
      <c r="E73" s="140" t="s">
        <v>258</v>
      </c>
      <c r="F73" s="141">
        <v>2.9299973413866719E-2</v>
      </c>
    </row>
    <row r="74" spans="2:6" x14ac:dyDescent="0.35">
      <c r="B74" s="139" t="s">
        <v>678</v>
      </c>
      <c r="C74" s="139" t="s">
        <v>677</v>
      </c>
      <c r="D74" s="139" t="s">
        <v>772</v>
      </c>
      <c r="E74" s="140" t="s">
        <v>259</v>
      </c>
      <c r="F74" s="141">
        <v>4.4599994591460329E-2</v>
      </c>
    </row>
    <row r="75" spans="2:6" x14ac:dyDescent="0.35">
      <c r="B75" s="139" t="s">
        <v>678</v>
      </c>
      <c r="C75" s="139" t="s">
        <v>677</v>
      </c>
      <c r="D75" s="139" t="s">
        <v>773</v>
      </c>
      <c r="E75" s="140" t="s">
        <v>771</v>
      </c>
      <c r="F75" s="141">
        <v>4.9999987687534247E-2</v>
      </c>
    </row>
    <row r="76" spans="2:6" x14ac:dyDescent="0.35">
      <c r="B76" s="173" t="s">
        <v>678</v>
      </c>
      <c r="C76" s="173" t="s">
        <v>677</v>
      </c>
      <c r="D76" s="173" t="s">
        <v>773</v>
      </c>
      <c r="E76" s="174" t="s">
        <v>789</v>
      </c>
      <c r="F76" s="175">
        <v>1.2300005540609589E-2</v>
      </c>
    </row>
    <row r="77" spans="2:6" x14ac:dyDescent="0.35">
      <c r="B77" s="173" t="s">
        <v>678</v>
      </c>
      <c r="C77" s="173" t="s">
        <v>677</v>
      </c>
      <c r="D77" s="173" t="s">
        <v>773</v>
      </c>
      <c r="E77" s="174" t="s">
        <v>790</v>
      </c>
      <c r="F77" s="175">
        <v>9.219997906880821E-2</v>
      </c>
    </row>
    <row r="78" spans="2:6" x14ac:dyDescent="0.35">
      <c r="B78" s="173" t="s">
        <v>678</v>
      </c>
      <c r="C78" s="173" t="s">
        <v>677</v>
      </c>
      <c r="D78" s="173" t="s">
        <v>773</v>
      </c>
      <c r="E78" s="174" t="s">
        <v>791</v>
      </c>
      <c r="F78" s="175">
        <v>0.14440000738747949</v>
      </c>
    </row>
    <row r="79" spans="2:6" x14ac:dyDescent="0.35">
      <c r="B79" s="173" t="s">
        <v>678</v>
      </c>
      <c r="C79" s="173" t="s">
        <v>677</v>
      </c>
      <c r="D79" s="173" t="s">
        <v>773</v>
      </c>
      <c r="E79" s="174" t="s">
        <v>792</v>
      </c>
      <c r="F79" s="175">
        <v>5.2799990150027412E-2</v>
      </c>
    </row>
    <row r="80" spans="2:6" x14ac:dyDescent="0.35">
      <c r="B80" s="173" t="s">
        <v>678</v>
      </c>
      <c r="C80" s="173" t="s">
        <v>677</v>
      </c>
      <c r="D80" s="173" t="s">
        <v>773</v>
      </c>
      <c r="E80" s="174" t="s">
        <v>793</v>
      </c>
      <c r="F80" s="175">
        <v>1.7099995690636988E-2</v>
      </c>
    </row>
    <row r="81" spans="2:6" x14ac:dyDescent="0.35">
      <c r="B81" s="139" t="s">
        <v>678</v>
      </c>
      <c r="C81" s="139" t="s">
        <v>677</v>
      </c>
      <c r="D81" s="139" t="s">
        <v>773</v>
      </c>
      <c r="E81" s="140" t="s">
        <v>798</v>
      </c>
      <c r="F81" s="141">
        <v>4.9700006771856167E-2</v>
      </c>
    </row>
    <row r="82" spans="2:6" x14ac:dyDescent="0.35">
      <c r="B82" s="139" t="s">
        <v>678</v>
      </c>
      <c r="C82" s="139" t="s">
        <v>677</v>
      </c>
      <c r="D82" s="139" t="s">
        <v>773</v>
      </c>
      <c r="E82" s="140" t="s">
        <v>799</v>
      </c>
      <c r="F82" s="141">
        <v>2.3300011696842472E-2</v>
      </c>
    </row>
    <row r="83" spans="2:6" x14ac:dyDescent="0.35">
      <c r="B83" s="139" t="s">
        <v>678</v>
      </c>
      <c r="C83" s="139" t="s">
        <v>677</v>
      </c>
      <c r="D83" s="139" t="s">
        <v>773</v>
      </c>
      <c r="E83" s="140" t="s">
        <v>800</v>
      </c>
      <c r="F83" s="141">
        <v>1.6799916275232859E-2</v>
      </c>
    </row>
    <row r="84" spans="2:6" x14ac:dyDescent="0.35">
      <c r="B84" s="173" t="s">
        <v>678</v>
      </c>
      <c r="C84" s="173" t="s">
        <v>677</v>
      </c>
      <c r="D84" s="173" t="s">
        <v>773</v>
      </c>
      <c r="E84" s="174" t="s">
        <v>794</v>
      </c>
      <c r="F84" s="175">
        <v>4.0000738747945371E-4</v>
      </c>
    </row>
    <row r="85" spans="2:6" x14ac:dyDescent="0.35">
      <c r="B85" s="173" t="s">
        <v>678</v>
      </c>
      <c r="C85" s="173" t="s">
        <v>677</v>
      </c>
      <c r="D85" s="173" t="s">
        <v>773</v>
      </c>
      <c r="E85" s="174" t="s">
        <v>795</v>
      </c>
      <c r="F85" s="175">
        <v>1.0999956906369861E-3</v>
      </c>
    </row>
    <row r="86" spans="2:6" x14ac:dyDescent="0.35">
      <c r="B86" s="173" t="s">
        <v>678</v>
      </c>
      <c r="C86" s="173" t="s">
        <v>677</v>
      </c>
      <c r="D86" s="173" t="s">
        <v>773</v>
      </c>
      <c r="E86" s="174" t="s">
        <v>796</v>
      </c>
      <c r="F86" s="175">
        <v>1.0002647180137531E-4</v>
      </c>
    </row>
    <row r="87" spans="2:6" x14ac:dyDescent="0.35">
      <c r="B87" s="139" t="s">
        <v>678</v>
      </c>
      <c r="C87" s="139" t="s">
        <v>677</v>
      </c>
      <c r="D87" s="139" t="s">
        <v>773</v>
      </c>
      <c r="E87" s="140" t="s">
        <v>249</v>
      </c>
      <c r="F87" s="141">
        <v>6.4899991996897277E-2</v>
      </c>
    </row>
    <row r="88" spans="2:6" x14ac:dyDescent="0.35">
      <c r="B88" s="139" t="s">
        <v>678</v>
      </c>
      <c r="C88" s="139" t="s">
        <v>677</v>
      </c>
      <c r="D88" s="139" t="s">
        <v>773</v>
      </c>
      <c r="E88" s="140" t="s">
        <v>250</v>
      </c>
      <c r="F88" s="141">
        <v>0.10249999692188359</v>
      </c>
    </row>
    <row r="89" spans="2:6" x14ac:dyDescent="0.35">
      <c r="B89" s="139" t="s">
        <v>678</v>
      </c>
      <c r="C89" s="139" t="s">
        <v>677</v>
      </c>
      <c r="D89" s="139" t="s">
        <v>773</v>
      </c>
      <c r="E89" s="140" t="s">
        <v>251</v>
      </c>
      <c r="F89" s="141">
        <v>4.4900016621828777E-2</v>
      </c>
    </row>
    <row r="90" spans="2:6" x14ac:dyDescent="0.35">
      <c r="B90" s="139" t="s">
        <v>678</v>
      </c>
      <c r="C90" s="139" t="s">
        <v>677</v>
      </c>
      <c r="D90" s="139" t="s">
        <v>773</v>
      </c>
      <c r="E90" s="140" t="s">
        <v>252</v>
      </c>
      <c r="F90" s="141">
        <v>3.4899979684431509E-2</v>
      </c>
    </row>
    <row r="91" spans="2:6" x14ac:dyDescent="0.35">
      <c r="B91" s="139" t="s">
        <v>678</v>
      </c>
      <c r="C91" s="139" t="s">
        <v>677</v>
      </c>
      <c r="D91" s="139" t="s">
        <v>773</v>
      </c>
      <c r="E91" s="140" t="s">
        <v>253</v>
      </c>
      <c r="F91" s="141">
        <v>1.79000104655959E-2</v>
      </c>
    </row>
    <row r="92" spans="2:6" x14ac:dyDescent="0.35">
      <c r="B92" s="139" t="s">
        <v>678</v>
      </c>
      <c r="C92" s="139" t="s">
        <v>677</v>
      </c>
      <c r="D92" s="139" t="s">
        <v>773</v>
      </c>
      <c r="E92" s="140" t="s">
        <v>254</v>
      </c>
      <c r="F92" s="141">
        <v>9.5400038168643855E-2</v>
      </c>
    </row>
    <row r="93" spans="2:6" x14ac:dyDescent="0.35">
      <c r="B93" s="139" t="s">
        <v>678</v>
      </c>
      <c r="C93" s="139" t="s">
        <v>677</v>
      </c>
      <c r="D93" s="139" t="s">
        <v>773</v>
      </c>
      <c r="E93" s="140" t="s">
        <v>255</v>
      </c>
      <c r="F93" s="141">
        <v>3.2600011081219189E-2</v>
      </c>
    </row>
    <row r="94" spans="2:6" x14ac:dyDescent="0.35">
      <c r="B94" s="139" t="s">
        <v>678</v>
      </c>
      <c r="C94" s="139" t="s">
        <v>677</v>
      </c>
      <c r="D94" s="139" t="s">
        <v>773</v>
      </c>
      <c r="E94" s="140" t="s">
        <v>256</v>
      </c>
      <c r="F94" s="141">
        <v>5.0299968603212328E-2</v>
      </c>
    </row>
    <row r="95" spans="2:6" x14ac:dyDescent="0.35">
      <c r="B95" s="139" t="s">
        <v>678</v>
      </c>
      <c r="C95" s="139" t="s">
        <v>677</v>
      </c>
      <c r="D95" s="139" t="s">
        <v>773</v>
      </c>
      <c r="E95" s="140" t="s">
        <v>257</v>
      </c>
      <c r="F95" s="141">
        <v>1.270001292808905E-2</v>
      </c>
    </row>
    <row r="96" spans="2:6" x14ac:dyDescent="0.35">
      <c r="B96" s="139" t="s">
        <v>678</v>
      </c>
      <c r="C96" s="139" t="s">
        <v>677</v>
      </c>
      <c r="D96" s="139" t="s">
        <v>773</v>
      </c>
      <c r="E96" s="140" t="s">
        <v>258</v>
      </c>
      <c r="F96" s="141">
        <v>3.1700019084321927E-2</v>
      </c>
    </row>
    <row r="97" spans="2:6" x14ac:dyDescent="0.35">
      <c r="B97" s="139" t="s">
        <v>678</v>
      </c>
      <c r="C97" s="139" t="s">
        <v>677</v>
      </c>
      <c r="D97" s="139" t="s">
        <v>773</v>
      </c>
      <c r="E97" s="140" t="s">
        <v>259</v>
      </c>
      <c r="F97" s="141">
        <v>5.2000024624931522E-2</v>
      </c>
    </row>
    <row r="98" spans="2:6" x14ac:dyDescent="0.35">
      <c r="B98" s="139" t="s">
        <v>678</v>
      </c>
      <c r="C98" s="139" t="s">
        <v>677</v>
      </c>
      <c r="D98" s="139" t="s">
        <v>774</v>
      </c>
      <c r="E98" s="140" t="s">
        <v>771</v>
      </c>
      <c r="F98" s="141">
        <v>5.0000026073130949E-2</v>
      </c>
    </row>
    <row r="99" spans="2:6" x14ac:dyDescent="0.35">
      <c r="B99" s="173" t="s">
        <v>678</v>
      </c>
      <c r="C99" s="173" t="s">
        <v>677</v>
      </c>
      <c r="D99" s="173" t="s">
        <v>774</v>
      </c>
      <c r="E99" s="174" t="s">
        <v>789</v>
      </c>
      <c r="F99" s="175">
        <v>1.230005167694556E-2</v>
      </c>
    </row>
    <row r="100" spans="2:6" x14ac:dyDescent="0.35">
      <c r="B100" s="173" t="s">
        <v>678</v>
      </c>
      <c r="C100" s="173" t="s">
        <v>677</v>
      </c>
      <c r="D100" s="173" t="s">
        <v>774</v>
      </c>
      <c r="E100" s="174" t="s">
        <v>790</v>
      </c>
      <c r="F100" s="175">
        <v>9.2200014288075754E-2</v>
      </c>
    </row>
    <row r="101" spans="2:6" x14ac:dyDescent="0.35">
      <c r="B101" s="173" t="s">
        <v>678</v>
      </c>
      <c r="C101" s="173" t="s">
        <v>677</v>
      </c>
      <c r="D101" s="173" t="s">
        <v>774</v>
      </c>
      <c r="E101" s="174" t="s">
        <v>791</v>
      </c>
      <c r="F101" s="175">
        <v>0.1444000911516658</v>
      </c>
    </row>
    <row r="102" spans="2:6" x14ac:dyDescent="0.35">
      <c r="B102" s="173" t="s">
        <v>678</v>
      </c>
      <c r="C102" s="173" t="s">
        <v>677</v>
      </c>
      <c r="D102" s="173" t="s">
        <v>774</v>
      </c>
      <c r="E102" s="174" t="s">
        <v>792</v>
      </c>
      <c r="F102" s="175">
        <v>5.2799967460732553E-2</v>
      </c>
    </row>
    <row r="103" spans="2:6" x14ac:dyDescent="0.35">
      <c r="B103" s="173" t="s">
        <v>678</v>
      </c>
      <c r="C103" s="173" t="s">
        <v>677</v>
      </c>
      <c r="D103" s="173" t="s">
        <v>774</v>
      </c>
      <c r="E103" s="174" t="s">
        <v>793</v>
      </c>
      <c r="F103" s="175">
        <v>1.710001079427621E-2</v>
      </c>
    </row>
    <row r="104" spans="2:6" x14ac:dyDescent="0.35">
      <c r="B104" s="139" t="s">
        <v>678</v>
      </c>
      <c r="C104" s="139" t="s">
        <v>677</v>
      </c>
      <c r="D104" s="139" t="s">
        <v>774</v>
      </c>
      <c r="E104" s="140" t="s">
        <v>798</v>
      </c>
      <c r="F104" s="141">
        <v>6.6700075038470891E-2</v>
      </c>
    </row>
    <row r="105" spans="2:6" x14ac:dyDescent="0.35">
      <c r="B105" s="139" t="s">
        <v>678</v>
      </c>
      <c r="C105" s="139" t="s">
        <v>677</v>
      </c>
      <c r="D105" s="139" t="s">
        <v>774</v>
      </c>
      <c r="E105" s="140" t="s">
        <v>799</v>
      </c>
      <c r="F105" s="141">
        <v>2.9700007769793021E-2</v>
      </c>
    </row>
    <row r="106" spans="2:6" x14ac:dyDescent="0.35">
      <c r="B106" s="139" t="s">
        <v>678</v>
      </c>
      <c r="C106" s="139" t="s">
        <v>677</v>
      </c>
      <c r="D106" s="139" t="s">
        <v>774</v>
      </c>
      <c r="E106" s="140" t="s">
        <v>800</v>
      </c>
      <c r="F106" s="141">
        <v>2.159960744294025E-2</v>
      </c>
    </row>
    <row r="107" spans="2:6" x14ac:dyDescent="0.35">
      <c r="B107" s="173" t="s">
        <v>678</v>
      </c>
      <c r="C107" s="173" t="s">
        <v>677</v>
      </c>
      <c r="D107" s="173" t="s">
        <v>774</v>
      </c>
      <c r="E107" s="174" t="s">
        <v>794</v>
      </c>
      <c r="F107" s="175">
        <v>4.0006612146011608E-4</v>
      </c>
    </row>
    <row r="108" spans="2:6" x14ac:dyDescent="0.35">
      <c r="B108" s="173" t="s">
        <v>678</v>
      </c>
      <c r="C108" s="173" t="s">
        <v>677</v>
      </c>
      <c r="D108" s="173" t="s">
        <v>774</v>
      </c>
      <c r="E108" s="174" t="s">
        <v>795</v>
      </c>
      <c r="F108" s="175">
        <v>1.099973248967634E-3</v>
      </c>
    </row>
    <row r="109" spans="2:6" x14ac:dyDescent="0.35">
      <c r="B109" s="173" t="s">
        <v>678</v>
      </c>
      <c r="C109" s="173" t="s">
        <v>677</v>
      </c>
      <c r="D109" s="173" t="s">
        <v>774</v>
      </c>
      <c r="E109" s="174" t="s">
        <v>796</v>
      </c>
      <c r="F109" s="175">
        <v>1.0001653036502899E-4</v>
      </c>
    </row>
    <row r="110" spans="2:6" x14ac:dyDescent="0.35">
      <c r="B110" s="139" t="s">
        <v>678</v>
      </c>
      <c r="C110" s="139" t="s">
        <v>677</v>
      </c>
      <c r="D110" s="139" t="s">
        <v>774</v>
      </c>
      <c r="E110" s="140" t="s">
        <v>249</v>
      </c>
      <c r="F110" s="141">
        <v>6.4099958126551657E-2</v>
      </c>
    </row>
    <row r="111" spans="2:6" x14ac:dyDescent="0.35">
      <c r="B111" s="139" t="s">
        <v>678</v>
      </c>
      <c r="C111" s="139" t="s">
        <v>677</v>
      </c>
      <c r="D111" s="139" t="s">
        <v>774</v>
      </c>
      <c r="E111" s="140" t="s">
        <v>250</v>
      </c>
      <c r="F111" s="141">
        <v>9.6700028106835145E-2</v>
      </c>
    </row>
    <row r="112" spans="2:6" x14ac:dyDescent="0.35">
      <c r="B112" s="139" t="s">
        <v>678</v>
      </c>
      <c r="C112" s="139" t="s">
        <v>677</v>
      </c>
      <c r="D112" s="139" t="s">
        <v>774</v>
      </c>
      <c r="E112" s="140" t="s">
        <v>251</v>
      </c>
      <c r="F112" s="141">
        <v>4.3599906762483667E-2</v>
      </c>
    </row>
    <row r="113" spans="2:7" x14ac:dyDescent="0.35">
      <c r="B113" s="139" t="s">
        <v>678</v>
      </c>
      <c r="C113" s="139" t="s">
        <v>677</v>
      </c>
      <c r="D113" s="139" t="s">
        <v>774</v>
      </c>
      <c r="E113" s="140" t="s">
        <v>252</v>
      </c>
      <c r="F113" s="141">
        <v>3.2299916096664563E-2</v>
      </c>
    </row>
    <row r="114" spans="2:7" x14ac:dyDescent="0.35">
      <c r="B114" s="139" t="s">
        <v>678</v>
      </c>
      <c r="C114" s="139" t="s">
        <v>677</v>
      </c>
      <c r="D114" s="139" t="s">
        <v>774</v>
      </c>
      <c r="E114" s="140" t="s">
        <v>253</v>
      </c>
      <c r="F114" s="141">
        <v>1.560007571637231E-2</v>
      </c>
    </row>
    <row r="115" spans="2:7" x14ac:dyDescent="0.35">
      <c r="B115" s="139" t="s">
        <v>678</v>
      </c>
      <c r="C115" s="139" t="s">
        <v>677</v>
      </c>
      <c r="D115" s="139" t="s">
        <v>774</v>
      </c>
      <c r="E115" s="140" t="s">
        <v>254</v>
      </c>
      <c r="F115" s="141">
        <v>8.6400098452142485E-2</v>
      </c>
    </row>
    <row r="116" spans="2:7" x14ac:dyDescent="0.35">
      <c r="B116" s="139" t="s">
        <v>678</v>
      </c>
      <c r="C116" s="139" t="s">
        <v>677</v>
      </c>
      <c r="D116" s="139" t="s">
        <v>774</v>
      </c>
      <c r="E116" s="140" t="s">
        <v>255</v>
      </c>
      <c r="F116" s="141">
        <v>2.9899936537999241E-2</v>
      </c>
    </row>
    <row r="117" spans="2:7" x14ac:dyDescent="0.35">
      <c r="B117" s="139" t="s">
        <v>678</v>
      </c>
      <c r="C117" s="139" t="s">
        <v>677</v>
      </c>
      <c r="D117" s="139" t="s">
        <v>774</v>
      </c>
      <c r="E117" s="140" t="s">
        <v>256</v>
      </c>
      <c r="F117" s="141">
        <v>4.9599959951670838E-2</v>
      </c>
    </row>
    <row r="118" spans="2:7" x14ac:dyDescent="0.35">
      <c r="B118" s="139" t="s">
        <v>678</v>
      </c>
      <c r="C118" s="139" t="s">
        <v>677</v>
      </c>
      <c r="D118" s="139" t="s">
        <v>774</v>
      </c>
      <c r="E118" s="140" t="s">
        <v>257</v>
      </c>
      <c r="F118" s="141">
        <v>1.230005167694556E-2</v>
      </c>
    </row>
    <row r="119" spans="2:7" x14ac:dyDescent="0.35">
      <c r="B119" s="139" t="s">
        <v>678</v>
      </c>
      <c r="C119" s="139" t="s">
        <v>677</v>
      </c>
      <c r="D119" s="139" t="s">
        <v>774</v>
      </c>
      <c r="E119" s="140" t="s">
        <v>258</v>
      </c>
      <c r="F119" s="141">
        <v>3.0700068780919468E-2</v>
      </c>
    </row>
    <row r="120" spans="2:7" x14ac:dyDescent="0.35">
      <c r="B120" s="139" t="s">
        <v>678</v>
      </c>
      <c r="C120" s="139" t="s">
        <v>677</v>
      </c>
      <c r="D120" s="139" t="s">
        <v>774</v>
      </c>
      <c r="E120" s="140" t="s">
        <v>259</v>
      </c>
      <c r="F120" s="141">
        <v>5.0400092194591059E-2</v>
      </c>
    </row>
    <row r="121" spans="2:7" x14ac:dyDescent="0.35">
      <c r="B121" s="139" t="s">
        <v>672</v>
      </c>
      <c r="C121" s="139" t="s">
        <v>671</v>
      </c>
      <c r="D121" s="139" t="s">
        <v>775</v>
      </c>
      <c r="E121" s="140" t="s">
        <v>771</v>
      </c>
      <c r="F121" s="141">
        <v>5.0000132460039023E-2</v>
      </c>
    </row>
    <row r="122" spans="2:7" x14ac:dyDescent="0.35">
      <c r="B122" s="173" t="s">
        <v>672</v>
      </c>
      <c r="C122" s="173" t="s">
        <v>671</v>
      </c>
      <c r="D122" s="173" t="s">
        <v>775</v>
      </c>
      <c r="E122" s="174" t="s">
        <v>792</v>
      </c>
      <c r="F122" s="175">
        <v>2.3000949885657548E-3</v>
      </c>
      <c r="G122" s="176"/>
    </row>
    <row r="123" spans="2:7" x14ac:dyDescent="0.35">
      <c r="B123" s="139" t="s">
        <v>672</v>
      </c>
      <c r="C123" s="139" t="s">
        <v>671</v>
      </c>
      <c r="D123" s="139" t="s">
        <v>775</v>
      </c>
      <c r="E123" s="140" t="s">
        <v>798</v>
      </c>
      <c r="F123" s="141">
        <v>0.1078998872912246</v>
      </c>
    </row>
    <row r="124" spans="2:7" x14ac:dyDescent="0.35">
      <c r="B124" s="139" t="s">
        <v>672</v>
      </c>
      <c r="C124" s="139" t="s">
        <v>671</v>
      </c>
      <c r="D124" s="139" t="s">
        <v>775</v>
      </c>
      <c r="E124" s="140" t="s">
        <v>799</v>
      </c>
      <c r="F124" s="141">
        <v>4.2799899094885831E-2</v>
      </c>
    </row>
    <row r="125" spans="2:7" x14ac:dyDescent="0.35">
      <c r="B125" s="139" t="s">
        <v>672</v>
      </c>
      <c r="C125" s="139" t="s">
        <v>671</v>
      </c>
      <c r="D125" s="139" t="s">
        <v>775</v>
      </c>
      <c r="E125" s="140" t="s">
        <v>800</v>
      </c>
      <c r="F125" s="141">
        <v>2.8100367032050329E-2</v>
      </c>
    </row>
    <row r="126" spans="2:7" x14ac:dyDescent="0.35">
      <c r="B126" s="173" t="s">
        <v>672</v>
      </c>
      <c r="C126" s="173" t="s">
        <v>671</v>
      </c>
      <c r="D126" s="173" t="s">
        <v>775</v>
      </c>
      <c r="E126" s="174" t="s">
        <v>794</v>
      </c>
      <c r="F126" s="175">
        <v>1.9986748108985771E-4</v>
      </c>
      <c r="G126" s="176"/>
    </row>
    <row r="127" spans="2:7" x14ac:dyDescent="0.35">
      <c r="B127" s="173" t="s">
        <v>672</v>
      </c>
      <c r="C127" s="173" t="s">
        <v>671</v>
      </c>
      <c r="D127" s="173" t="s">
        <v>775</v>
      </c>
      <c r="E127" s="174" t="s">
        <v>795</v>
      </c>
      <c r="F127" s="175">
        <v>9.9992611673379445E-4</v>
      </c>
      <c r="G127" s="176"/>
    </row>
    <row r="128" spans="2:7" x14ac:dyDescent="0.35">
      <c r="B128" s="173" t="s">
        <v>672</v>
      </c>
      <c r="C128" s="173" t="s">
        <v>671</v>
      </c>
      <c r="D128" s="173" t="s">
        <v>775</v>
      </c>
      <c r="E128" s="174" t="s">
        <v>796</v>
      </c>
      <c r="F128" s="175">
        <v>1.0008091836605539E-4</v>
      </c>
      <c r="G128" s="176"/>
    </row>
    <row r="129" spans="2:7" x14ac:dyDescent="0.35">
      <c r="B129" s="139" t="s">
        <v>672</v>
      </c>
      <c r="C129" s="139" t="s">
        <v>671</v>
      </c>
      <c r="D129" s="139" t="s">
        <v>775</v>
      </c>
      <c r="E129" s="140" t="s">
        <v>249</v>
      </c>
      <c r="F129" s="141">
        <v>9.4699802870026384E-2</v>
      </c>
    </row>
    <row r="130" spans="2:7" x14ac:dyDescent="0.35">
      <c r="B130" s="139" t="s">
        <v>672</v>
      </c>
      <c r="C130" s="139" t="s">
        <v>671</v>
      </c>
      <c r="D130" s="139" t="s">
        <v>775</v>
      </c>
      <c r="E130" s="140" t="s">
        <v>250</v>
      </c>
      <c r="F130" s="141">
        <v>0.1499000221061087</v>
      </c>
    </row>
    <row r="131" spans="2:7" x14ac:dyDescent="0.35">
      <c r="B131" s="139" t="s">
        <v>672</v>
      </c>
      <c r="C131" s="139" t="s">
        <v>671</v>
      </c>
      <c r="D131" s="139" t="s">
        <v>775</v>
      </c>
      <c r="E131" s="140" t="s">
        <v>251</v>
      </c>
      <c r="F131" s="141">
        <v>6.8200141820548427E-2</v>
      </c>
    </row>
    <row r="132" spans="2:7" x14ac:dyDescent="0.35">
      <c r="B132" s="139" t="s">
        <v>672</v>
      </c>
      <c r="C132" s="139" t="s">
        <v>671</v>
      </c>
      <c r="D132" s="139" t="s">
        <v>775</v>
      </c>
      <c r="E132" s="140" t="s">
        <v>252</v>
      </c>
      <c r="F132" s="141">
        <v>5.0000132460039023E-2</v>
      </c>
    </row>
    <row r="133" spans="2:7" x14ac:dyDescent="0.35">
      <c r="B133" s="139" t="s">
        <v>672</v>
      </c>
      <c r="C133" s="139" t="s">
        <v>671</v>
      </c>
      <c r="D133" s="139" t="s">
        <v>775</v>
      </c>
      <c r="E133" s="140" t="s">
        <v>253</v>
      </c>
      <c r="F133" s="141">
        <v>2.2899985900364739E-2</v>
      </c>
    </row>
    <row r="134" spans="2:7" x14ac:dyDescent="0.35">
      <c r="B134" s="139" t="s">
        <v>672</v>
      </c>
      <c r="C134" s="139" t="s">
        <v>671</v>
      </c>
      <c r="D134" s="139" t="s">
        <v>775</v>
      </c>
      <c r="E134" s="140" t="s">
        <v>254</v>
      </c>
      <c r="F134" s="141">
        <v>0.12080002331296689</v>
      </c>
    </row>
    <row r="135" spans="2:7" x14ac:dyDescent="0.35">
      <c r="B135" s="139" t="s">
        <v>672</v>
      </c>
      <c r="C135" s="139" t="s">
        <v>671</v>
      </c>
      <c r="D135" s="139" t="s">
        <v>775</v>
      </c>
      <c r="E135" s="140" t="s">
        <v>255</v>
      </c>
      <c r="F135" s="141">
        <v>4.7300008153651291E-2</v>
      </c>
    </row>
    <row r="136" spans="2:7" x14ac:dyDescent="0.35">
      <c r="B136" s="139" t="s">
        <v>672</v>
      </c>
      <c r="C136" s="139" t="s">
        <v>671</v>
      </c>
      <c r="D136" s="139" t="s">
        <v>775</v>
      </c>
      <c r="E136" s="140" t="s">
        <v>256</v>
      </c>
      <c r="F136" s="141">
        <v>7.3199772404217406E-2</v>
      </c>
    </row>
    <row r="137" spans="2:7" x14ac:dyDescent="0.35">
      <c r="B137" s="139" t="s">
        <v>672</v>
      </c>
      <c r="C137" s="139" t="s">
        <v>671</v>
      </c>
      <c r="D137" s="139" t="s">
        <v>775</v>
      </c>
      <c r="E137" s="140" t="s">
        <v>257</v>
      </c>
      <c r="F137" s="141">
        <v>1.830009027887548E-2</v>
      </c>
    </row>
    <row r="138" spans="2:7" x14ac:dyDescent="0.35">
      <c r="B138" s="139" t="s">
        <v>672</v>
      </c>
      <c r="C138" s="139" t="s">
        <v>671</v>
      </c>
      <c r="D138" s="139" t="s">
        <v>775</v>
      </c>
      <c r="E138" s="140" t="s">
        <v>258</v>
      </c>
      <c r="F138" s="141">
        <v>4.0999914342508097E-2</v>
      </c>
    </row>
    <row r="139" spans="2:7" x14ac:dyDescent="0.35">
      <c r="B139" s="139" t="s">
        <v>672</v>
      </c>
      <c r="C139" s="139" t="s">
        <v>671</v>
      </c>
      <c r="D139" s="139" t="s">
        <v>775</v>
      </c>
      <c r="E139" s="140" t="s">
        <v>259</v>
      </c>
      <c r="F139" s="141">
        <v>8.1299850967738327E-2</v>
      </c>
    </row>
    <row r="140" spans="2:7" x14ac:dyDescent="0.35">
      <c r="B140" s="139" t="s">
        <v>672</v>
      </c>
      <c r="C140" s="139" t="s">
        <v>671</v>
      </c>
      <c r="D140" s="139" t="s">
        <v>776</v>
      </c>
      <c r="E140" s="140" t="s">
        <v>771</v>
      </c>
      <c r="F140" s="141">
        <v>4.99999418253574E-2</v>
      </c>
    </row>
    <row r="141" spans="2:7" x14ac:dyDescent="0.35">
      <c r="B141" s="139" t="s">
        <v>672</v>
      </c>
      <c r="C141" s="139" t="s">
        <v>671</v>
      </c>
      <c r="D141" s="139" t="s">
        <v>776</v>
      </c>
      <c r="E141" s="140" t="s">
        <v>798</v>
      </c>
      <c r="F141" s="141">
        <v>0.10620013705945799</v>
      </c>
    </row>
    <row r="142" spans="2:7" x14ac:dyDescent="0.35">
      <c r="B142" s="139" t="s">
        <v>672</v>
      </c>
      <c r="C142" s="139" t="s">
        <v>671</v>
      </c>
      <c r="D142" s="139" t="s">
        <v>776</v>
      </c>
      <c r="E142" s="140" t="s">
        <v>799</v>
      </c>
      <c r="F142" s="141">
        <v>3.8700099245940277E-2</v>
      </c>
    </row>
    <row r="143" spans="2:7" x14ac:dyDescent="0.35">
      <c r="B143" s="139" t="s">
        <v>672</v>
      </c>
      <c r="C143" s="139" t="s">
        <v>671</v>
      </c>
      <c r="D143" s="139" t="s">
        <v>776</v>
      </c>
      <c r="E143" s="140" t="s">
        <v>800</v>
      </c>
      <c r="F143" s="141">
        <v>3.6700055033211901E-2</v>
      </c>
    </row>
    <row r="144" spans="2:7" x14ac:dyDescent="0.35">
      <c r="B144" s="173" t="s">
        <v>672</v>
      </c>
      <c r="C144" s="173" t="s">
        <v>671</v>
      </c>
      <c r="D144" s="173" t="s">
        <v>776</v>
      </c>
      <c r="E144" s="174" t="s">
        <v>794</v>
      </c>
      <c r="F144" s="175">
        <v>9.9990575707898147E-4</v>
      </c>
      <c r="G144" s="176"/>
    </row>
    <row r="145" spans="2:7" x14ac:dyDescent="0.35">
      <c r="B145" s="173" t="s">
        <v>672</v>
      </c>
      <c r="C145" s="173" t="s">
        <v>671</v>
      </c>
      <c r="D145" s="173" t="s">
        <v>776</v>
      </c>
      <c r="E145" s="174" t="s">
        <v>795</v>
      </c>
      <c r="F145" s="175">
        <v>2.1999322847160089E-3</v>
      </c>
      <c r="G145" s="176"/>
    </row>
    <row r="146" spans="2:7" x14ac:dyDescent="0.35">
      <c r="B146" s="173" t="s">
        <v>672</v>
      </c>
      <c r="C146" s="173" t="s">
        <v>671</v>
      </c>
      <c r="D146" s="173" t="s">
        <v>776</v>
      </c>
      <c r="E146" s="174" t="s">
        <v>796</v>
      </c>
      <c r="F146" s="175">
        <v>1.9988807198762979E-4</v>
      </c>
      <c r="G146" s="176"/>
    </row>
    <row r="147" spans="2:7" x14ac:dyDescent="0.35">
      <c r="B147" s="139" t="s">
        <v>672</v>
      </c>
      <c r="C147" s="139" t="s">
        <v>671</v>
      </c>
      <c r="D147" s="139" t="s">
        <v>776</v>
      </c>
      <c r="E147" s="140" t="s">
        <v>249</v>
      </c>
      <c r="F147" s="141">
        <v>9.9100038278914851E-2</v>
      </c>
    </row>
    <row r="148" spans="2:7" x14ac:dyDescent="0.35">
      <c r="B148" s="139" t="s">
        <v>672</v>
      </c>
      <c r="C148" s="139" t="s">
        <v>671</v>
      </c>
      <c r="D148" s="139" t="s">
        <v>776</v>
      </c>
      <c r="E148" s="140" t="s">
        <v>250</v>
      </c>
      <c r="F148" s="141">
        <v>0.14110003595192919</v>
      </c>
    </row>
    <row r="149" spans="2:7" x14ac:dyDescent="0.35">
      <c r="B149" s="139" t="s">
        <v>672</v>
      </c>
      <c r="C149" s="139" t="s">
        <v>671</v>
      </c>
      <c r="D149" s="139" t="s">
        <v>776</v>
      </c>
      <c r="E149" s="140" t="s">
        <v>251</v>
      </c>
      <c r="F149" s="141">
        <v>6.6400071671159702E-2</v>
      </c>
    </row>
    <row r="150" spans="2:7" x14ac:dyDescent="0.35">
      <c r="B150" s="139" t="s">
        <v>672</v>
      </c>
      <c r="C150" s="139" t="s">
        <v>671</v>
      </c>
      <c r="D150" s="139" t="s">
        <v>776</v>
      </c>
      <c r="E150" s="140" t="s">
        <v>252</v>
      </c>
      <c r="F150" s="141">
        <v>4.9399812212253667E-2</v>
      </c>
    </row>
    <row r="151" spans="2:7" x14ac:dyDescent="0.35">
      <c r="B151" s="139" t="s">
        <v>672</v>
      </c>
      <c r="C151" s="139" t="s">
        <v>671</v>
      </c>
      <c r="D151" s="139" t="s">
        <v>776</v>
      </c>
      <c r="E151" s="140" t="s">
        <v>253</v>
      </c>
      <c r="F151" s="141">
        <v>2.2699978242683671E-2</v>
      </c>
    </row>
    <row r="152" spans="2:7" x14ac:dyDescent="0.35">
      <c r="B152" s="139" t="s">
        <v>672</v>
      </c>
      <c r="C152" s="139" t="s">
        <v>671</v>
      </c>
      <c r="D152" s="139" t="s">
        <v>776</v>
      </c>
      <c r="E152" s="140" t="s">
        <v>254</v>
      </c>
      <c r="F152" s="141">
        <v>0.1222000253641442</v>
      </c>
    </row>
    <row r="153" spans="2:7" x14ac:dyDescent="0.35">
      <c r="B153" s="139" t="s">
        <v>672</v>
      </c>
      <c r="C153" s="139" t="s">
        <v>671</v>
      </c>
      <c r="D153" s="139" t="s">
        <v>776</v>
      </c>
      <c r="E153" s="140" t="s">
        <v>255</v>
      </c>
      <c r="F153" s="141">
        <v>4.7500061083374741E-2</v>
      </c>
    </row>
    <row r="154" spans="2:7" x14ac:dyDescent="0.35">
      <c r="B154" s="139" t="s">
        <v>672</v>
      </c>
      <c r="C154" s="139" t="s">
        <v>671</v>
      </c>
      <c r="D154" s="139" t="s">
        <v>776</v>
      </c>
      <c r="E154" s="140" t="s">
        <v>256</v>
      </c>
      <c r="F154" s="141">
        <v>7.3199989295865769E-2</v>
      </c>
    </row>
    <row r="155" spans="2:7" x14ac:dyDescent="0.35">
      <c r="B155" s="139" t="s">
        <v>672</v>
      </c>
      <c r="C155" s="139" t="s">
        <v>671</v>
      </c>
      <c r="D155" s="139" t="s">
        <v>776</v>
      </c>
      <c r="E155" s="140" t="s">
        <v>257</v>
      </c>
      <c r="F155" s="141">
        <v>1.8400174058530679E-2</v>
      </c>
    </row>
    <row r="156" spans="2:7" x14ac:dyDescent="0.35">
      <c r="B156" s="139" t="s">
        <v>672</v>
      </c>
      <c r="C156" s="139" t="s">
        <v>671</v>
      </c>
      <c r="D156" s="139" t="s">
        <v>776</v>
      </c>
      <c r="E156" s="140" t="s">
        <v>258</v>
      </c>
      <c r="F156" s="141">
        <v>4.1999997673014287E-2</v>
      </c>
    </row>
    <row r="157" spans="2:7" x14ac:dyDescent="0.35">
      <c r="B157" s="139" t="s">
        <v>672</v>
      </c>
      <c r="C157" s="139" t="s">
        <v>671</v>
      </c>
      <c r="D157" s="139" t="s">
        <v>776</v>
      </c>
      <c r="E157" s="140" t="s">
        <v>259</v>
      </c>
      <c r="F157" s="141">
        <v>8.2999856890379212E-2</v>
      </c>
    </row>
    <row r="158" spans="2:7" x14ac:dyDescent="0.35">
      <c r="B158" s="139" t="s">
        <v>672</v>
      </c>
      <c r="C158" s="139" t="s">
        <v>671</v>
      </c>
      <c r="D158" s="139" t="s">
        <v>777</v>
      </c>
      <c r="E158" s="140" t="s">
        <v>771</v>
      </c>
      <c r="F158" s="141">
        <v>5.000000000000001E-2</v>
      </c>
    </row>
    <row r="159" spans="2:7" x14ac:dyDescent="0.35">
      <c r="B159" s="139" t="s">
        <v>672</v>
      </c>
      <c r="C159" s="139" t="s">
        <v>671</v>
      </c>
      <c r="D159" s="139" t="s">
        <v>777</v>
      </c>
      <c r="E159" s="140" t="s">
        <v>798</v>
      </c>
      <c r="F159" s="141">
        <v>0.104</v>
      </c>
    </row>
    <row r="160" spans="2:7" x14ac:dyDescent="0.35">
      <c r="B160" s="139" t="s">
        <v>672</v>
      </c>
      <c r="C160" s="139" t="s">
        <v>671</v>
      </c>
      <c r="D160" s="139" t="s">
        <v>777</v>
      </c>
      <c r="E160" s="140" t="s">
        <v>799</v>
      </c>
      <c r="F160" s="141">
        <v>3.470020964360588E-2</v>
      </c>
    </row>
    <row r="161" spans="2:7" x14ac:dyDescent="0.35">
      <c r="B161" s="139" t="s">
        <v>672</v>
      </c>
      <c r="C161" s="139" t="s">
        <v>671</v>
      </c>
      <c r="D161" s="139" t="s">
        <v>777</v>
      </c>
      <c r="E161" s="140" t="s">
        <v>800</v>
      </c>
      <c r="F161" s="141">
        <v>3.7999301187980443E-2</v>
      </c>
    </row>
    <row r="162" spans="2:7" x14ac:dyDescent="0.35">
      <c r="B162" s="173" t="s">
        <v>672</v>
      </c>
      <c r="C162" s="173" t="s">
        <v>671</v>
      </c>
      <c r="D162" s="173" t="s">
        <v>777</v>
      </c>
      <c r="E162" s="174" t="s">
        <v>794</v>
      </c>
      <c r="F162" s="175">
        <v>1.199860237596087E-3</v>
      </c>
      <c r="G162" s="176"/>
    </row>
    <row r="163" spans="2:7" x14ac:dyDescent="0.35">
      <c r="B163" s="173" t="s">
        <v>672</v>
      </c>
      <c r="C163" s="173" t="s">
        <v>671</v>
      </c>
      <c r="D163" s="173" t="s">
        <v>777</v>
      </c>
      <c r="E163" s="174" t="s">
        <v>795</v>
      </c>
      <c r="F163" s="175">
        <v>1.900069881201957E-3</v>
      </c>
      <c r="G163" s="176"/>
    </row>
    <row r="164" spans="2:7" x14ac:dyDescent="0.35">
      <c r="B164" s="173" t="s">
        <v>672</v>
      </c>
      <c r="C164" s="173" t="s">
        <v>671</v>
      </c>
      <c r="D164" s="173" t="s">
        <v>777</v>
      </c>
      <c r="E164" s="174" t="s">
        <v>796</v>
      </c>
      <c r="F164" s="175">
        <v>1.9986023759608671E-4</v>
      </c>
      <c r="G164" s="176"/>
    </row>
    <row r="165" spans="2:7" x14ac:dyDescent="0.35">
      <c r="B165" s="139" t="s">
        <v>672</v>
      </c>
      <c r="C165" s="139" t="s">
        <v>671</v>
      </c>
      <c r="D165" s="139" t="s">
        <v>777</v>
      </c>
      <c r="E165" s="140" t="s">
        <v>249</v>
      </c>
      <c r="F165" s="141">
        <v>9.919986023759611E-2</v>
      </c>
    </row>
    <row r="166" spans="2:7" x14ac:dyDescent="0.35">
      <c r="B166" s="139" t="s">
        <v>672</v>
      </c>
      <c r="C166" s="139" t="s">
        <v>671</v>
      </c>
      <c r="D166" s="139" t="s">
        <v>777</v>
      </c>
      <c r="E166" s="140" t="s">
        <v>250</v>
      </c>
      <c r="F166" s="141">
        <v>0.1453997204751922</v>
      </c>
    </row>
    <row r="167" spans="2:7" x14ac:dyDescent="0.35">
      <c r="B167" s="139" t="s">
        <v>672</v>
      </c>
      <c r="C167" s="139" t="s">
        <v>671</v>
      </c>
      <c r="D167" s="139" t="s">
        <v>777</v>
      </c>
      <c r="E167" s="140" t="s">
        <v>251</v>
      </c>
      <c r="F167" s="141">
        <v>6.6700209643605887E-2</v>
      </c>
    </row>
    <row r="168" spans="2:7" x14ac:dyDescent="0.35">
      <c r="B168" s="139" t="s">
        <v>672</v>
      </c>
      <c r="C168" s="139" t="s">
        <v>671</v>
      </c>
      <c r="D168" s="139" t="s">
        <v>777</v>
      </c>
      <c r="E168" s="140" t="s">
        <v>252</v>
      </c>
      <c r="F168" s="141">
        <v>5.0500349406009802E-2</v>
      </c>
    </row>
    <row r="169" spans="2:7" x14ac:dyDescent="0.35">
      <c r="B169" s="139" t="s">
        <v>672</v>
      </c>
      <c r="C169" s="139" t="s">
        <v>671</v>
      </c>
      <c r="D169" s="139" t="s">
        <v>777</v>
      </c>
      <c r="E169" s="140" t="s">
        <v>253</v>
      </c>
      <c r="F169" s="141">
        <v>2.3299790356394141E-2</v>
      </c>
    </row>
    <row r="170" spans="2:7" x14ac:dyDescent="0.35">
      <c r="B170" s="139" t="s">
        <v>672</v>
      </c>
      <c r="C170" s="139" t="s">
        <v>671</v>
      </c>
      <c r="D170" s="139" t="s">
        <v>777</v>
      </c>
      <c r="E170" s="140" t="s">
        <v>254</v>
      </c>
      <c r="F170" s="141">
        <v>0.12480013976240389</v>
      </c>
    </row>
    <row r="171" spans="2:7" x14ac:dyDescent="0.35">
      <c r="B171" s="139" t="s">
        <v>672</v>
      </c>
      <c r="C171" s="139" t="s">
        <v>671</v>
      </c>
      <c r="D171" s="139" t="s">
        <v>777</v>
      </c>
      <c r="E171" s="140" t="s">
        <v>255</v>
      </c>
      <c r="F171" s="141">
        <v>4.9500349406009787E-2</v>
      </c>
    </row>
    <row r="172" spans="2:7" x14ac:dyDescent="0.35">
      <c r="B172" s="139" t="s">
        <v>672</v>
      </c>
      <c r="C172" s="139" t="s">
        <v>671</v>
      </c>
      <c r="D172" s="139" t="s">
        <v>777</v>
      </c>
      <c r="E172" s="140" t="s">
        <v>256</v>
      </c>
      <c r="F172" s="141">
        <v>7.2900069881201984E-2</v>
      </c>
    </row>
    <row r="173" spans="2:7" x14ac:dyDescent="0.35">
      <c r="B173" s="139" t="s">
        <v>672</v>
      </c>
      <c r="C173" s="139" t="s">
        <v>671</v>
      </c>
      <c r="D173" s="139" t="s">
        <v>777</v>
      </c>
      <c r="E173" s="140" t="s">
        <v>257</v>
      </c>
      <c r="F173" s="141">
        <v>1.8700209643605879E-2</v>
      </c>
    </row>
    <row r="174" spans="2:7" x14ac:dyDescent="0.35">
      <c r="B174" s="139" t="s">
        <v>672</v>
      </c>
      <c r="C174" s="139" t="s">
        <v>671</v>
      </c>
      <c r="D174" s="139" t="s">
        <v>777</v>
      </c>
      <c r="E174" s="140" t="s">
        <v>258</v>
      </c>
      <c r="F174" s="141">
        <v>4.2299790356394147E-2</v>
      </c>
    </row>
    <row r="175" spans="2:7" x14ac:dyDescent="0.35">
      <c r="B175" s="139" t="s">
        <v>672</v>
      </c>
      <c r="C175" s="139" t="s">
        <v>671</v>
      </c>
      <c r="D175" s="139" t="s">
        <v>777</v>
      </c>
      <c r="E175" s="140" t="s">
        <v>259</v>
      </c>
      <c r="F175" s="141">
        <v>7.6700209643605882E-2</v>
      </c>
    </row>
    <row r="176" spans="2:7" x14ac:dyDescent="0.35">
      <c r="B176" s="139" t="s">
        <v>672</v>
      </c>
      <c r="C176" s="139" t="s">
        <v>671</v>
      </c>
      <c r="D176" s="139" t="s">
        <v>770</v>
      </c>
      <c r="E176" s="140" t="s">
        <v>249</v>
      </c>
      <c r="F176" s="141">
        <v>0.1208000213378574</v>
      </c>
    </row>
    <row r="177" spans="2:6" x14ac:dyDescent="0.35">
      <c r="B177" s="139" t="s">
        <v>672</v>
      </c>
      <c r="C177" s="139" t="s">
        <v>671</v>
      </c>
      <c r="D177" s="139" t="s">
        <v>770</v>
      </c>
      <c r="E177" s="140" t="s">
        <v>250</v>
      </c>
      <c r="F177" s="141">
        <v>0.20170004354884449</v>
      </c>
    </row>
    <row r="178" spans="2:6" x14ac:dyDescent="0.35">
      <c r="B178" s="139" t="s">
        <v>672</v>
      </c>
      <c r="C178" s="139" t="s">
        <v>671</v>
      </c>
      <c r="D178" s="139" t="s">
        <v>770</v>
      </c>
      <c r="E178" s="140" t="s">
        <v>251</v>
      </c>
      <c r="F178" s="141">
        <v>9.2100005178975472E-2</v>
      </c>
    </row>
    <row r="179" spans="2:6" x14ac:dyDescent="0.35">
      <c r="B179" s="139" t="s">
        <v>672</v>
      </c>
      <c r="C179" s="139" t="s">
        <v>671</v>
      </c>
      <c r="D179" s="139" t="s">
        <v>770</v>
      </c>
      <c r="E179" s="140" t="s">
        <v>252</v>
      </c>
      <c r="F179" s="141">
        <v>5.8900021493346222E-2</v>
      </c>
    </row>
    <row r="180" spans="2:6" x14ac:dyDescent="0.35">
      <c r="B180" s="139" t="s">
        <v>672</v>
      </c>
      <c r="C180" s="139" t="s">
        <v>671</v>
      </c>
      <c r="D180" s="139" t="s">
        <v>770</v>
      </c>
      <c r="E180" s="140" t="s">
        <v>254</v>
      </c>
      <c r="F180" s="141">
        <v>0.18580011044494099</v>
      </c>
    </row>
    <row r="181" spans="2:6" x14ac:dyDescent="0.35">
      <c r="B181" s="139" t="s">
        <v>672</v>
      </c>
      <c r="C181" s="139" t="s">
        <v>671</v>
      </c>
      <c r="D181" s="139" t="s">
        <v>770</v>
      </c>
      <c r="E181" s="140" t="s">
        <v>255</v>
      </c>
      <c r="F181" s="141">
        <v>6.4500012977340371E-2</v>
      </c>
    </row>
    <row r="182" spans="2:6" x14ac:dyDescent="0.35">
      <c r="B182" s="139" t="s">
        <v>672</v>
      </c>
      <c r="C182" s="139" t="s">
        <v>671</v>
      </c>
      <c r="D182" s="139" t="s">
        <v>770</v>
      </c>
      <c r="E182" s="140" t="s">
        <v>256</v>
      </c>
      <c r="F182" s="141">
        <v>0.10069997501413459</v>
      </c>
    </row>
    <row r="183" spans="2:6" x14ac:dyDescent="0.35">
      <c r="B183" s="139" t="s">
        <v>672</v>
      </c>
      <c r="C183" s="139" t="s">
        <v>671</v>
      </c>
      <c r="D183" s="139" t="s">
        <v>770</v>
      </c>
      <c r="E183" s="140" t="s">
        <v>257</v>
      </c>
      <c r="F183" s="141">
        <v>2.2499957240560541E-2</v>
      </c>
    </row>
    <row r="184" spans="2:6" x14ac:dyDescent="0.35">
      <c r="B184" s="139" t="s">
        <v>672</v>
      </c>
      <c r="C184" s="139" t="s">
        <v>671</v>
      </c>
      <c r="D184" s="139" t="s">
        <v>770</v>
      </c>
      <c r="E184" s="140" t="s">
        <v>258</v>
      </c>
      <c r="F184" s="141">
        <v>6.2300084669670477E-2</v>
      </c>
    </row>
    <row r="185" spans="2:6" x14ac:dyDescent="0.35">
      <c r="B185" s="139" t="s">
        <v>672</v>
      </c>
      <c r="C185" s="139" t="s">
        <v>671</v>
      </c>
      <c r="D185" s="139" t="s">
        <v>770</v>
      </c>
      <c r="E185" s="140" t="s">
        <v>259</v>
      </c>
      <c r="F185" s="141">
        <v>9.06997680943296E-2</v>
      </c>
    </row>
    <row r="186" spans="2:6" x14ac:dyDescent="0.35">
      <c r="B186" s="139" t="s">
        <v>672</v>
      </c>
      <c r="C186" s="139" t="s">
        <v>671</v>
      </c>
      <c r="D186" s="139" t="s">
        <v>772</v>
      </c>
      <c r="E186" s="140" t="s">
        <v>249</v>
      </c>
      <c r="F186" s="141">
        <v>0.1237000382530298</v>
      </c>
    </row>
    <row r="187" spans="2:6" x14ac:dyDescent="0.35">
      <c r="B187" s="139" t="s">
        <v>672</v>
      </c>
      <c r="C187" s="139" t="s">
        <v>671</v>
      </c>
      <c r="D187" s="139" t="s">
        <v>772</v>
      </c>
      <c r="E187" s="140" t="s">
        <v>250</v>
      </c>
      <c r="F187" s="141">
        <v>0.19750005855055591</v>
      </c>
    </row>
    <row r="188" spans="2:6" x14ac:dyDescent="0.35">
      <c r="B188" s="139" t="s">
        <v>672</v>
      </c>
      <c r="C188" s="139" t="s">
        <v>671</v>
      </c>
      <c r="D188" s="139" t="s">
        <v>772</v>
      </c>
      <c r="E188" s="140" t="s">
        <v>251</v>
      </c>
      <c r="F188" s="141">
        <v>9.0200086766347595E-2</v>
      </c>
    </row>
    <row r="189" spans="2:6" x14ac:dyDescent="0.35">
      <c r="B189" s="139" t="s">
        <v>672</v>
      </c>
      <c r="C189" s="139" t="s">
        <v>671</v>
      </c>
      <c r="D189" s="139" t="s">
        <v>772</v>
      </c>
      <c r="E189" s="140" t="s">
        <v>252</v>
      </c>
      <c r="F189" s="141">
        <v>6.6299972899456994E-2</v>
      </c>
    </row>
    <row r="190" spans="2:6" x14ac:dyDescent="0.35">
      <c r="B190" s="139" t="s">
        <v>672</v>
      </c>
      <c r="C190" s="139" t="s">
        <v>671</v>
      </c>
      <c r="D190" s="139" t="s">
        <v>772</v>
      </c>
      <c r="E190" s="140" t="s">
        <v>254</v>
      </c>
      <c r="F190" s="141">
        <v>0.17989998449804331</v>
      </c>
    </row>
    <row r="191" spans="2:6" x14ac:dyDescent="0.35">
      <c r="B191" s="139" t="s">
        <v>672</v>
      </c>
      <c r="C191" s="139" t="s">
        <v>671</v>
      </c>
      <c r="D191" s="139" t="s">
        <v>772</v>
      </c>
      <c r="E191" s="140" t="s">
        <v>255</v>
      </c>
      <c r="F191" s="141">
        <v>6.3999995539005275E-2</v>
      </c>
    </row>
    <row r="192" spans="2:6" x14ac:dyDescent="0.35">
      <c r="B192" s="139" t="s">
        <v>672</v>
      </c>
      <c r="C192" s="139" t="s">
        <v>671</v>
      </c>
      <c r="D192" s="139" t="s">
        <v>772</v>
      </c>
      <c r="E192" s="140" t="s">
        <v>256</v>
      </c>
      <c r="F192" s="141">
        <v>0.10319998304822001</v>
      </c>
    </row>
    <row r="193" spans="2:6" x14ac:dyDescent="0.35">
      <c r="B193" s="139" t="s">
        <v>672</v>
      </c>
      <c r="C193" s="139" t="s">
        <v>671</v>
      </c>
      <c r="D193" s="139" t="s">
        <v>772</v>
      </c>
      <c r="E193" s="140" t="s">
        <v>257</v>
      </c>
      <c r="F193" s="141">
        <v>2.379996453509186E-2</v>
      </c>
    </row>
    <row r="194" spans="2:6" x14ac:dyDescent="0.35">
      <c r="B194" s="139" t="s">
        <v>672</v>
      </c>
      <c r="C194" s="139" t="s">
        <v>671</v>
      </c>
      <c r="D194" s="139" t="s">
        <v>772</v>
      </c>
      <c r="E194" s="140" t="s">
        <v>258</v>
      </c>
      <c r="F194" s="141">
        <v>6.0200008698939753E-2</v>
      </c>
    </row>
    <row r="195" spans="2:6" x14ac:dyDescent="0.35">
      <c r="B195" s="139" t="s">
        <v>672</v>
      </c>
      <c r="C195" s="139" t="s">
        <v>671</v>
      </c>
      <c r="D195" s="139" t="s">
        <v>772</v>
      </c>
      <c r="E195" s="140" t="s">
        <v>259</v>
      </c>
      <c r="F195" s="141">
        <v>9.1199907211309522E-2</v>
      </c>
    </row>
    <row r="196" spans="2:6" x14ac:dyDescent="0.35">
      <c r="B196" s="139" t="s">
        <v>672</v>
      </c>
      <c r="C196" s="139" t="s">
        <v>671</v>
      </c>
      <c r="D196" s="139" t="s">
        <v>773</v>
      </c>
      <c r="E196" s="140" t="s">
        <v>249</v>
      </c>
      <c r="F196" s="141">
        <v>0.1244000337203427</v>
      </c>
    </row>
    <row r="197" spans="2:6" x14ac:dyDescent="0.35">
      <c r="B197" s="139" t="s">
        <v>672</v>
      </c>
      <c r="C197" s="139" t="s">
        <v>671</v>
      </c>
      <c r="D197" s="139" t="s">
        <v>773</v>
      </c>
      <c r="E197" s="140" t="s">
        <v>250</v>
      </c>
      <c r="F197" s="141">
        <v>0.1963000155993056</v>
      </c>
    </row>
    <row r="198" spans="2:6" x14ac:dyDescent="0.35">
      <c r="B198" s="139" t="s">
        <v>672</v>
      </c>
      <c r="C198" s="139" t="s">
        <v>671</v>
      </c>
      <c r="D198" s="139" t="s">
        <v>773</v>
      </c>
      <c r="E198" s="140" t="s">
        <v>251</v>
      </c>
      <c r="F198" s="141">
        <v>8.6000003542928458E-2</v>
      </c>
    </row>
    <row r="199" spans="2:6" x14ac:dyDescent="0.35">
      <c r="B199" s="139" t="s">
        <v>672</v>
      </c>
      <c r="C199" s="139" t="s">
        <v>671</v>
      </c>
      <c r="D199" s="139" t="s">
        <v>773</v>
      </c>
      <c r="E199" s="140" t="s">
        <v>252</v>
      </c>
      <c r="F199" s="141">
        <v>6.6800040556110551E-2</v>
      </c>
    </row>
    <row r="200" spans="2:6" x14ac:dyDescent="0.35">
      <c r="B200" s="139" t="s">
        <v>672</v>
      </c>
      <c r="C200" s="139" t="s">
        <v>671</v>
      </c>
      <c r="D200" s="139" t="s">
        <v>773</v>
      </c>
      <c r="E200" s="140" t="s">
        <v>254</v>
      </c>
      <c r="F200" s="141">
        <v>0.1827999992914143</v>
      </c>
    </row>
    <row r="201" spans="2:6" x14ac:dyDescent="0.35">
      <c r="B201" s="139" t="s">
        <v>672</v>
      </c>
      <c r="C201" s="139" t="s">
        <v>671</v>
      </c>
      <c r="D201" s="139" t="s">
        <v>773</v>
      </c>
      <c r="E201" s="140" t="s">
        <v>255</v>
      </c>
      <c r="F201" s="141">
        <v>6.250007164009766E-2</v>
      </c>
    </row>
    <row r="202" spans="2:6" x14ac:dyDescent="0.35">
      <c r="B202" s="139" t="s">
        <v>672</v>
      </c>
      <c r="C202" s="139" t="s">
        <v>671</v>
      </c>
      <c r="D202" s="139" t="s">
        <v>773</v>
      </c>
      <c r="E202" s="140" t="s">
        <v>256</v>
      </c>
      <c r="F202" s="141">
        <v>9.6399957443176906E-2</v>
      </c>
    </row>
    <row r="203" spans="2:6" x14ac:dyDescent="0.35">
      <c r="B203" s="139" t="s">
        <v>672</v>
      </c>
      <c r="C203" s="139" t="s">
        <v>671</v>
      </c>
      <c r="D203" s="139" t="s">
        <v>773</v>
      </c>
      <c r="E203" s="140" t="s">
        <v>257</v>
      </c>
      <c r="F203" s="141">
        <v>2.4300008513448691E-2</v>
      </c>
    </row>
    <row r="204" spans="2:6" x14ac:dyDescent="0.35">
      <c r="B204" s="139" t="s">
        <v>672</v>
      </c>
      <c r="C204" s="139" t="s">
        <v>671</v>
      </c>
      <c r="D204" s="139" t="s">
        <v>773</v>
      </c>
      <c r="E204" s="140" t="s">
        <v>258</v>
      </c>
      <c r="F204" s="141">
        <v>6.0799986995368462E-2</v>
      </c>
    </row>
    <row r="205" spans="2:6" x14ac:dyDescent="0.35">
      <c r="B205" s="139" t="s">
        <v>672</v>
      </c>
      <c r="C205" s="139" t="s">
        <v>671</v>
      </c>
      <c r="D205" s="139" t="s">
        <v>773</v>
      </c>
      <c r="E205" s="140" t="s">
        <v>259</v>
      </c>
      <c r="F205" s="141">
        <v>9.9699882697806635E-2</v>
      </c>
    </row>
    <row r="206" spans="2:6" x14ac:dyDescent="0.35">
      <c r="B206" s="139" t="s">
        <v>672</v>
      </c>
      <c r="C206" s="139" t="s">
        <v>671</v>
      </c>
      <c r="D206" s="139" t="s">
        <v>774</v>
      </c>
      <c r="E206" s="140" t="s">
        <v>771</v>
      </c>
      <c r="F206" s="141">
        <v>5.0000158442584312E-2</v>
      </c>
    </row>
    <row r="207" spans="2:6" x14ac:dyDescent="0.35">
      <c r="B207" s="173" t="s">
        <v>672</v>
      </c>
      <c r="C207" s="173" t="s">
        <v>671</v>
      </c>
      <c r="D207" s="173" t="s">
        <v>774</v>
      </c>
      <c r="E207" s="174" t="s">
        <v>789</v>
      </c>
      <c r="F207" s="175">
        <v>1.229975378022401E-2</v>
      </c>
    </row>
    <row r="208" spans="2:6" x14ac:dyDescent="0.35">
      <c r="B208" s="173" t="s">
        <v>672</v>
      </c>
      <c r="C208" s="173" t="s">
        <v>671</v>
      </c>
      <c r="D208" s="173" t="s">
        <v>774</v>
      </c>
      <c r="E208" s="174" t="s">
        <v>790</v>
      </c>
      <c r="F208" s="175">
        <v>9.2200044421539118E-2</v>
      </c>
    </row>
    <row r="209" spans="2:6" x14ac:dyDescent="0.35">
      <c r="B209" s="173" t="s">
        <v>672</v>
      </c>
      <c r="C209" s="173" t="s">
        <v>671</v>
      </c>
      <c r="D209" s="173" t="s">
        <v>774</v>
      </c>
      <c r="E209" s="174" t="s">
        <v>791</v>
      </c>
      <c r="F209" s="175">
        <v>0.14439996208901079</v>
      </c>
    </row>
    <row r="210" spans="2:6" x14ac:dyDescent="0.35">
      <c r="B210" s="173" t="s">
        <v>672</v>
      </c>
      <c r="C210" s="173" t="s">
        <v>671</v>
      </c>
      <c r="D210" s="173" t="s">
        <v>774</v>
      </c>
      <c r="E210" s="174" t="s">
        <v>792</v>
      </c>
      <c r="F210" s="175">
        <v>5.27999829458164E-2</v>
      </c>
    </row>
    <row r="211" spans="2:6" x14ac:dyDescent="0.35">
      <c r="B211" s="173" t="s">
        <v>672</v>
      </c>
      <c r="C211" s="173" t="s">
        <v>671</v>
      </c>
      <c r="D211" s="173" t="s">
        <v>774</v>
      </c>
      <c r="E211" s="174" t="s">
        <v>793</v>
      </c>
      <c r="F211" s="175">
        <v>1.709998792955586E-2</v>
      </c>
    </row>
    <row r="212" spans="2:6" x14ac:dyDescent="0.35">
      <c r="B212" s="139" t="s">
        <v>672</v>
      </c>
      <c r="C212" s="139" t="s">
        <v>671</v>
      </c>
      <c r="D212" s="139" t="s">
        <v>774</v>
      </c>
      <c r="E212" s="140" t="s">
        <v>798</v>
      </c>
      <c r="F212" s="141">
        <v>6.6700006827435002E-2</v>
      </c>
    </row>
    <row r="213" spans="2:6" x14ac:dyDescent="0.35">
      <c r="B213" s="139" t="s">
        <v>672</v>
      </c>
      <c r="C213" s="139" t="s">
        <v>671</v>
      </c>
      <c r="D213" s="139" t="s">
        <v>774</v>
      </c>
      <c r="E213" s="140" t="s">
        <v>799</v>
      </c>
      <c r="F213" s="141">
        <v>2.9700206465091219E-2</v>
      </c>
    </row>
    <row r="214" spans="2:6" x14ac:dyDescent="0.35">
      <c r="B214" s="139" t="s">
        <v>672</v>
      </c>
      <c r="C214" s="139" t="s">
        <v>671</v>
      </c>
      <c r="D214" s="139" t="s">
        <v>774</v>
      </c>
      <c r="E214" s="140" t="s">
        <v>800</v>
      </c>
      <c r="F214" s="141">
        <v>2.1600045401002341E-2</v>
      </c>
    </row>
    <row r="215" spans="2:6" x14ac:dyDescent="0.35">
      <c r="B215" s="173" t="s">
        <v>672</v>
      </c>
      <c r="C215" s="173" t="s">
        <v>671</v>
      </c>
      <c r="D215" s="173" t="s">
        <v>774</v>
      </c>
      <c r="E215" s="174" t="s">
        <v>794</v>
      </c>
      <c r="F215" s="175">
        <v>3.9985146727915781E-4</v>
      </c>
    </row>
    <row r="216" spans="2:6" x14ac:dyDescent="0.35">
      <c r="B216" s="173" t="s">
        <v>672</v>
      </c>
      <c r="C216" s="173" t="s">
        <v>671</v>
      </c>
      <c r="D216" s="173" t="s">
        <v>774</v>
      </c>
      <c r="E216" s="174" t="s">
        <v>795</v>
      </c>
      <c r="F216" s="175">
        <v>1.099879612443678E-3</v>
      </c>
    </row>
    <row r="217" spans="2:6" x14ac:dyDescent="0.35">
      <c r="B217" s="173" t="s">
        <v>672</v>
      </c>
      <c r="C217" s="173" t="s">
        <v>671</v>
      </c>
      <c r="D217" s="173" t="s">
        <v>774</v>
      </c>
      <c r="E217" s="174" t="s">
        <v>796</v>
      </c>
      <c r="F217" s="175">
        <v>9.9962866819789452E-5</v>
      </c>
    </row>
    <row r="218" spans="2:6" x14ac:dyDescent="0.35">
      <c r="B218" s="139" t="s">
        <v>672</v>
      </c>
      <c r="C218" s="139" t="s">
        <v>671</v>
      </c>
      <c r="D218" s="139" t="s">
        <v>774</v>
      </c>
      <c r="E218" s="140" t="s">
        <v>249</v>
      </c>
      <c r="F218" s="141">
        <v>6.4100108057842511E-2</v>
      </c>
    </row>
    <row r="219" spans="2:6" x14ac:dyDescent="0.35">
      <c r="B219" s="139" t="s">
        <v>672</v>
      </c>
      <c r="C219" s="139" t="s">
        <v>671</v>
      </c>
      <c r="D219" s="139" t="s">
        <v>774</v>
      </c>
      <c r="E219" s="140" t="s">
        <v>250</v>
      </c>
      <c r="F219" s="141">
        <v>9.6700101892985599E-2</v>
      </c>
    </row>
    <row r="220" spans="2:6" x14ac:dyDescent="0.35">
      <c r="B220" s="139" t="s">
        <v>672</v>
      </c>
      <c r="C220" s="139" t="s">
        <v>671</v>
      </c>
      <c r="D220" s="139" t="s">
        <v>774</v>
      </c>
      <c r="E220" s="140" t="s">
        <v>251</v>
      </c>
      <c r="F220" s="141">
        <v>4.3599942269283841E-2</v>
      </c>
    </row>
    <row r="221" spans="2:6" x14ac:dyDescent="0.35">
      <c r="B221" s="139" t="s">
        <v>672</v>
      </c>
      <c r="C221" s="139" t="s">
        <v>671</v>
      </c>
      <c r="D221" s="139" t="s">
        <v>774</v>
      </c>
      <c r="E221" s="140" t="s">
        <v>252</v>
      </c>
      <c r="F221" s="141">
        <v>3.2300105234683733E-2</v>
      </c>
    </row>
    <row r="222" spans="2:6" x14ac:dyDescent="0.35">
      <c r="B222" s="139" t="s">
        <v>672</v>
      </c>
      <c r="C222" s="139" t="s">
        <v>671</v>
      </c>
      <c r="D222" s="139" t="s">
        <v>774</v>
      </c>
      <c r="E222" s="140" t="s">
        <v>253</v>
      </c>
      <c r="F222" s="141">
        <v>1.5599968772407029E-2</v>
      </c>
    </row>
    <row r="223" spans="2:6" x14ac:dyDescent="0.35">
      <c r="B223" s="139" t="s">
        <v>672</v>
      </c>
      <c r="C223" s="139" t="s">
        <v>671</v>
      </c>
      <c r="D223" s="139" t="s">
        <v>774</v>
      </c>
      <c r="E223" s="140" t="s">
        <v>254</v>
      </c>
      <c r="F223" s="141">
        <v>8.639989352658338E-2</v>
      </c>
    </row>
    <row r="224" spans="2:6" x14ac:dyDescent="0.35">
      <c r="B224" s="139" t="s">
        <v>672</v>
      </c>
      <c r="C224" s="139" t="s">
        <v>671</v>
      </c>
      <c r="D224" s="139" t="s">
        <v>774</v>
      </c>
      <c r="E224" s="140" t="s">
        <v>255</v>
      </c>
      <c r="F224" s="141">
        <v>2.9900132198730799E-2</v>
      </c>
    </row>
    <row r="225" spans="2:6" x14ac:dyDescent="0.35">
      <c r="B225" s="139" t="s">
        <v>672</v>
      </c>
      <c r="C225" s="139" t="s">
        <v>671</v>
      </c>
      <c r="D225" s="139" t="s">
        <v>774</v>
      </c>
      <c r="E225" s="140" t="s">
        <v>256</v>
      </c>
      <c r="F225" s="141">
        <v>4.9600018897879163E-2</v>
      </c>
    </row>
    <row r="226" spans="2:6" x14ac:dyDescent="0.35">
      <c r="B226" s="139" t="s">
        <v>672</v>
      </c>
      <c r="C226" s="139" t="s">
        <v>671</v>
      </c>
      <c r="D226" s="139" t="s">
        <v>774</v>
      </c>
      <c r="E226" s="140" t="s">
        <v>257</v>
      </c>
      <c r="F226" s="141">
        <v>1.229975378022401E-2</v>
      </c>
    </row>
    <row r="227" spans="2:6" x14ac:dyDescent="0.35">
      <c r="B227" s="139" t="s">
        <v>672</v>
      </c>
      <c r="C227" s="139" t="s">
        <v>671</v>
      </c>
      <c r="D227" s="139" t="s">
        <v>774</v>
      </c>
      <c r="E227" s="140" t="s">
        <v>258</v>
      </c>
      <c r="F227" s="141">
        <v>3.0700123210715101E-2</v>
      </c>
    </row>
    <row r="228" spans="2:6" x14ac:dyDescent="0.35">
      <c r="B228" s="139" t="s">
        <v>672</v>
      </c>
      <c r="C228" s="139" t="s">
        <v>671</v>
      </c>
      <c r="D228" s="139" t="s">
        <v>774</v>
      </c>
      <c r="E228" s="140" t="s">
        <v>259</v>
      </c>
      <c r="F228" s="141">
        <v>5.0400009909863458E-2</v>
      </c>
    </row>
    <row r="229" spans="2:6" x14ac:dyDescent="0.35">
      <c r="B229" s="139" t="s">
        <v>641</v>
      </c>
      <c r="C229" s="139" t="s">
        <v>640</v>
      </c>
      <c r="D229" s="139" t="s">
        <v>770</v>
      </c>
      <c r="E229" s="140" t="s">
        <v>771</v>
      </c>
      <c r="F229" s="141">
        <v>4.9999872974256947E-2</v>
      </c>
    </row>
    <row r="230" spans="2:6" x14ac:dyDescent="0.35">
      <c r="B230" s="173" t="s">
        <v>641</v>
      </c>
      <c r="C230" s="173" t="s">
        <v>640</v>
      </c>
      <c r="D230" s="173" t="s">
        <v>770</v>
      </c>
      <c r="E230" s="174" t="s">
        <v>789</v>
      </c>
      <c r="F230" s="175">
        <v>3.2200048738800467E-2</v>
      </c>
    </row>
    <row r="231" spans="2:6" x14ac:dyDescent="0.35">
      <c r="B231" s="173" t="s">
        <v>641</v>
      </c>
      <c r="C231" s="173" t="s">
        <v>640</v>
      </c>
      <c r="D231" s="173" t="s">
        <v>770</v>
      </c>
      <c r="E231" s="174" t="s">
        <v>790</v>
      </c>
      <c r="F231" s="175">
        <v>0.1136000991191644</v>
      </c>
    </row>
    <row r="232" spans="2:6" x14ac:dyDescent="0.35">
      <c r="B232" s="173" t="s">
        <v>641</v>
      </c>
      <c r="C232" s="173" t="s">
        <v>640</v>
      </c>
      <c r="D232" s="173" t="s">
        <v>770</v>
      </c>
      <c r="E232" s="174" t="s">
        <v>791</v>
      </c>
      <c r="F232" s="175">
        <v>0.15839992902192329</v>
      </c>
    </row>
    <row r="233" spans="2:6" x14ac:dyDescent="0.35">
      <c r="B233" s="173" t="s">
        <v>641</v>
      </c>
      <c r="C233" s="173" t="s">
        <v>640</v>
      </c>
      <c r="D233" s="173" t="s">
        <v>770</v>
      </c>
      <c r="E233" s="174" t="s">
        <v>792</v>
      </c>
      <c r="F233" s="175">
        <v>7.8000059799811311E-2</v>
      </c>
    </row>
    <row r="234" spans="2:6" x14ac:dyDescent="0.35">
      <c r="B234" s="173" t="s">
        <v>641</v>
      </c>
      <c r="C234" s="173" t="s">
        <v>640</v>
      </c>
      <c r="D234" s="173" t="s">
        <v>770</v>
      </c>
      <c r="E234" s="174" t="s">
        <v>793</v>
      </c>
      <c r="F234" s="175">
        <v>1.1000038498571349E-2</v>
      </c>
    </row>
    <row r="235" spans="2:6" x14ac:dyDescent="0.35">
      <c r="B235" s="139" t="s">
        <v>641</v>
      </c>
      <c r="C235" s="139" t="s">
        <v>640</v>
      </c>
      <c r="D235" s="139" t="s">
        <v>770</v>
      </c>
      <c r="E235" s="140" t="s">
        <v>798</v>
      </c>
      <c r="F235" s="141">
        <v>2.7199924644420739E-2</v>
      </c>
    </row>
    <row r="236" spans="2:6" x14ac:dyDescent="0.35">
      <c r="B236" s="139" t="s">
        <v>641</v>
      </c>
      <c r="C236" s="139" t="s">
        <v>640</v>
      </c>
      <c r="D236" s="139" t="s">
        <v>770</v>
      </c>
      <c r="E236" s="140" t="s">
        <v>799</v>
      </c>
      <c r="F236" s="141">
        <v>1.970012935129125E-2</v>
      </c>
    </row>
    <row r="237" spans="2:6" x14ac:dyDescent="0.35">
      <c r="B237" s="139" t="s">
        <v>641</v>
      </c>
      <c r="C237" s="139" t="s">
        <v>640</v>
      </c>
      <c r="D237" s="139" t="s">
        <v>770</v>
      </c>
      <c r="E237" s="140" t="s">
        <v>794</v>
      </c>
      <c r="F237" s="141">
        <v>1.119995747568971E-2</v>
      </c>
    </row>
    <row r="238" spans="2:6" x14ac:dyDescent="0.35">
      <c r="B238" s="139" t="s">
        <v>641</v>
      </c>
      <c r="C238" s="139" t="s">
        <v>640</v>
      </c>
      <c r="D238" s="139" t="s">
        <v>770</v>
      </c>
      <c r="E238" s="140" t="s">
        <v>795</v>
      </c>
      <c r="F238" s="141">
        <v>1.400019112488721E-3</v>
      </c>
    </row>
    <row r="239" spans="2:6" x14ac:dyDescent="0.35">
      <c r="B239" s="139" t="s">
        <v>641</v>
      </c>
      <c r="C239" s="139" t="s">
        <v>640</v>
      </c>
      <c r="D239" s="139" t="s">
        <v>770</v>
      </c>
      <c r="E239" s="140" t="s">
        <v>796</v>
      </c>
      <c r="F239" s="141">
        <v>2.0011440133842139E-4</v>
      </c>
    </row>
    <row r="240" spans="2:6" x14ac:dyDescent="0.35">
      <c r="B240" s="139" t="s">
        <v>641</v>
      </c>
      <c r="C240" s="139" t="s">
        <v>640</v>
      </c>
      <c r="D240" s="139" t="s">
        <v>770</v>
      </c>
      <c r="E240" s="140" t="s">
        <v>249</v>
      </c>
      <c r="F240" s="141">
        <v>5.6400016181125397E-2</v>
      </c>
    </row>
    <row r="241" spans="2:6" x14ac:dyDescent="0.35">
      <c r="B241" s="139" t="s">
        <v>641</v>
      </c>
      <c r="C241" s="139" t="s">
        <v>640</v>
      </c>
      <c r="D241" s="139" t="s">
        <v>770</v>
      </c>
      <c r="E241" s="140" t="s">
        <v>250</v>
      </c>
      <c r="F241" s="141">
        <v>9.4000026968542358E-2</v>
      </c>
    </row>
    <row r="242" spans="2:6" x14ac:dyDescent="0.35">
      <c r="B242" s="139" t="s">
        <v>641</v>
      </c>
      <c r="C242" s="139" t="s">
        <v>640</v>
      </c>
      <c r="D242" s="139" t="s">
        <v>770</v>
      </c>
      <c r="E242" s="140" t="s">
        <v>251</v>
      </c>
      <c r="F242" s="141">
        <v>4.2999972836033407E-2</v>
      </c>
    </row>
    <row r="243" spans="2:6" x14ac:dyDescent="0.35">
      <c r="B243" s="139" t="s">
        <v>641</v>
      </c>
      <c r="C243" s="139" t="s">
        <v>640</v>
      </c>
      <c r="D243" s="139" t="s">
        <v>770</v>
      </c>
      <c r="E243" s="140" t="s">
        <v>252</v>
      </c>
      <c r="F243" s="141">
        <v>2.749990082220832E-2</v>
      </c>
    </row>
    <row r="244" spans="2:6" x14ac:dyDescent="0.35">
      <c r="B244" s="139" t="s">
        <v>641</v>
      </c>
      <c r="C244" s="139" t="s">
        <v>640</v>
      </c>
      <c r="D244" s="139" t="s">
        <v>770</v>
      </c>
      <c r="E244" s="140" t="s">
        <v>253</v>
      </c>
      <c r="F244" s="141">
        <v>3.0700167849862601E-2</v>
      </c>
    </row>
    <row r="245" spans="2:6" x14ac:dyDescent="0.35">
      <c r="B245" s="139" t="s">
        <v>641</v>
      </c>
      <c r="C245" s="139" t="s">
        <v>640</v>
      </c>
      <c r="D245" s="139" t="s">
        <v>770</v>
      </c>
      <c r="E245" s="140" t="s">
        <v>254</v>
      </c>
      <c r="F245" s="141">
        <v>8.6699955228311171E-2</v>
      </c>
    </row>
    <row r="246" spans="2:6" x14ac:dyDescent="0.35">
      <c r="B246" s="139" t="s">
        <v>641</v>
      </c>
      <c r="C246" s="139" t="s">
        <v>640</v>
      </c>
      <c r="D246" s="139" t="s">
        <v>770</v>
      </c>
      <c r="E246" s="140" t="s">
        <v>255</v>
      </c>
      <c r="F246" s="141">
        <v>3.0100020070067391E-2</v>
      </c>
    </row>
    <row r="247" spans="2:6" x14ac:dyDescent="0.35">
      <c r="B247" s="139" t="s">
        <v>641</v>
      </c>
      <c r="C247" s="139" t="s">
        <v>640</v>
      </c>
      <c r="D247" s="139" t="s">
        <v>770</v>
      </c>
      <c r="E247" s="140" t="s">
        <v>256</v>
      </c>
      <c r="F247" s="141">
        <v>4.689985857149194E-2</v>
      </c>
    </row>
    <row r="248" spans="2:6" x14ac:dyDescent="0.35">
      <c r="B248" s="139" t="s">
        <v>641</v>
      </c>
      <c r="C248" s="139" t="s">
        <v>640</v>
      </c>
      <c r="D248" s="139" t="s">
        <v>770</v>
      </c>
      <c r="E248" s="140" t="s">
        <v>257</v>
      </c>
      <c r="F248" s="141">
        <v>1.0499947919445351E-2</v>
      </c>
    </row>
    <row r="249" spans="2:6" x14ac:dyDescent="0.35">
      <c r="B249" s="139" t="s">
        <v>641</v>
      </c>
      <c r="C249" s="139" t="s">
        <v>640</v>
      </c>
      <c r="D249" s="139" t="s">
        <v>770</v>
      </c>
      <c r="E249" s="140" t="s">
        <v>258</v>
      </c>
      <c r="F249" s="141">
        <v>2.8999977135366249E-2</v>
      </c>
    </row>
    <row r="250" spans="2:6" x14ac:dyDescent="0.35">
      <c r="B250" s="139" t="s">
        <v>641</v>
      </c>
      <c r="C250" s="139" t="s">
        <v>640</v>
      </c>
      <c r="D250" s="139" t="s">
        <v>770</v>
      </c>
      <c r="E250" s="140" t="s">
        <v>259</v>
      </c>
      <c r="F250" s="141">
        <v>4.2299963279789042E-2</v>
      </c>
    </row>
    <row r="251" spans="2:6" x14ac:dyDescent="0.35">
      <c r="B251" s="173" t="s">
        <v>641</v>
      </c>
      <c r="C251" s="173" t="s">
        <v>640</v>
      </c>
      <c r="D251" s="173" t="s">
        <v>772</v>
      </c>
      <c r="E251" s="174" t="s">
        <v>771</v>
      </c>
      <c r="F251" s="175">
        <v>4.9999989253554013E-2</v>
      </c>
    </row>
    <row r="252" spans="2:6" x14ac:dyDescent="0.35">
      <c r="B252" s="173" t="s">
        <v>641</v>
      </c>
      <c r="C252" s="173" t="s">
        <v>640</v>
      </c>
      <c r="D252" s="173" t="s">
        <v>772</v>
      </c>
      <c r="E252" s="174" t="s">
        <v>789</v>
      </c>
      <c r="F252" s="175">
        <v>1.9900053753722838E-2</v>
      </c>
    </row>
    <row r="253" spans="2:6" x14ac:dyDescent="0.35">
      <c r="B253" s="173" t="s">
        <v>641</v>
      </c>
      <c r="C253" s="173" t="s">
        <v>640</v>
      </c>
      <c r="D253" s="173" t="s">
        <v>772</v>
      </c>
      <c r="E253" s="174" t="s">
        <v>790</v>
      </c>
      <c r="F253" s="175">
        <v>0.108899970146373</v>
      </c>
    </row>
    <row r="254" spans="2:6" x14ac:dyDescent="0.35">
      <c r="B254" s="173" t="s">
        <v>641</v>
      </c>
      <c r="C254" s="173" t="s">
        <v>640</v>
      </c>
      <c r="D254" s="173" t="s">
        <v>772</v>
      </c>
      <c r="E254" s="174" t="s">
        <v>791</v>
      </c>
      <c r="F254" s="175">
        <v>0.14990002581296319</v>
      </c>
    </row>
    <row r="255" spans="2:6" x14ac:dyDescent="0.35">
      <c r="B255" s="173" t="s">
        <v>641</v>
      </c>
      <c r="C255" s="173" t="s">
        <v>640</v>
      </c>
      <c r="D255" s="173" t="s">
        <v>772</v>
      </c>
      <c r="E255" s="174" t="s">
        <v>792</v>
      </c>
      <c r="F255" s="175">
        <v>7.2000006018009738E-2</v>
      </c>
    </row>
    <row r="256" spans="2:6" x14ac:dyDescent="0.35">
      <c r="B256" s="173" t="s">
        <v>641</v>
      </c>
      <c r="C256" s="173" t="s">
        <v>640</v>
      </c>
      <c r="D256" s="173" t="s">
        <v>772</v>
      </c>
      <c r="E256" s="174" t="s">
        <v>793</v>
      </c>
      <c r="F256" s="175">
        <v>1.79000326906887E-2</v>
      </c>
    </row>
    <row r="257" spans="2:6" x14ac:dyDescent="0.35">
      <c r="B257" s="139" t="s">
        <v>641</v>
      </c>
      <c r="C257" s="139" t="s">
        <v>640</v>
      </c>
      <c r="D257" s="139" t="s">
        <v>772</v>
      </c>
      <c r="E257" s="140" t="s">
        <v>798</v>
      </c>
      <c r="F257" s="141">
        <v>3.8300011111825148E-2</v>
      </c>
    </row>
    <row r="258" spans="2:6" x14ac:dyDescent="0.35">
      <c r="B258" s="139" t="s">
        <v>641</v>
      </c>
      <c r="C258" s="139" t="s">
        <v>640</v>
      </c>
      <c r="D258" s="139" t="s">
        <v>772</v>
      </c>
      <c r="E258" s="140" t="s">
        <v>799</v>
      </c>
      <c r="F258" s="141">
        <v>2.0900010553009961E-2</v>
      </c>
    </row>
    <row r="259" spans="2:6" x14ac:dyDescent="0.35">
      <c r="B259" s="139" t="s">
        <v>641</v>
      </c>
      <c r="C259" s="139" t="s">
        <v>640</v>
      </c>
      <c r="D259" s="139" t="s">
        <v>772</v>
      </c>
      <c r="E259" s="140" t="s">
        <v>794</v>
      </c>
      <c r="F259" s="141">
        <v>1.0899905237839271E-2</v>
      </c>
    </row>
    <row r="260" spans="2:6" x14ac:dyDescent="0.35">
      <c r="B260" s="139" t="s">
        <v>641</v>
      </c>
      <c r="C260" s="139" t="s">
        <v>640</v>
      </c>
      <c r="D260" s="139" t="s">
        <v>772</v>
      </c>
      <c r="E260" s="140" t="s">
        <v>795</v>
      </c>
      <c r="F260" s="141">
        <v>1.2999975713032059E-3</v>
      </c>
    </row>
    <row r="261" spans="2:6" x14ac:dyDescent="0.35">
      <c r="B261" s="139" t="s">
        <v>641</v>
      </c>
      <c r="C261" s="139" t="s">
        <v>640</v>
      </c>
      <c r="D261" s="139" t="s">
        <v>772</v>
      </c>
      <c r="E261" s="140" t="s">
        <v>796</v>
      </c>
      <c r="F261" s="141">
        <v>2.0009882431731591E-4</v>
      </c>
    </row>
    <row r="262" spans="2:6" x14ac:dyDescent="0.35">
      <c r="B262" s="139" t="s">
        <v>641</v>
      </c>
      <c r="C262" s="139" t="s">
        <v>640</v>
      </c>
      <c r="D262" s="139" t="s">
        <v>772</v>
      </c>
      <c r="E262" s="140" t="s">
        <v>249</v>
      </c>
      <c r="F262" s="141">
        <v>6.039996982397966E-2</v>
      </c>
    </row>
    <row r="263" spans="2:6" x14ac:dyDescent="0.35">
      <c r="B263" s="139" t="s">
        <v>641</v>
      </c>
      <c r="C263" s="139" t="s">
        <v>640</v>
      </c>
      <c r="D263" s="139" t="s">
        <v>772</v>
      </c>
      <c r="E263" s="140" t="s">
        <v>250</v>
      </c>
      <c r="F263" s="141">
        <v>9.6499968512913259E-2</v>
      </c>
    </row>
    <row r="264" spans="2:6" x14ac:dyDescent="0.35">
      <c r="B264" s="139" t="s">
        <v>641</v>
      </c>
      <c r="C264" s="139" t="s">
        <v>640</v>
      </c>
      <c r="D264" s="139" t="s">
        <v>772</v>
      </c>
      <c r="E264" s="140" t="s">
        <v>251</v>
      </c>
      <c r="F264" s="141">
        <v>4.3999926064451592E-2</v>
      </c>
    </row>
    <row r="265" spans="2:6" x14ac:dyDescent="0.35">
      <c r="B265" s="139" t="s">
        <v>641</v>
      </c>
      <c r="C265" s="139" t="s">
        <v>640</v>
      </c>
      <c r="D265" s="139" t="s">
        <v>772</v>
      </c>
      <c r="E265" s="140" t="s">
        <v>252</v>
      </c>
      <c r="F265" s="141">
        <v>3.2399997334881393E-2</v>
      </c>
    </row>
    <row r="266" spans="2:6" x14ac:dyDescent="0.35">
      <c r="B266" s="139" t="s">
        <v>641</v>
      </c>
      <c r="C266" s="139" t="s">
        <v>640</v>
      </c>
      <c r="D266" s="139" t="s">
        <v>772</v>
      </c>
      <c r="E266" s="140" t="s">
        <v>253</v>
      </c>
      <c r="F266" s="141">
        <v>2.149998463258224E-2</v>
      </c>
    </row>
    <row r="267" spans="2:6" x14ac:dyDescent="0.35">
      <c r="B267" s="139" t="s">
        <v>641</v>
      </c>
      <c r="C267" s="139" t="s">
        <v>640</v>
      </c>
      <c r="D267" s="139" t="s">
        <v>772</v>
      </c>
      <c r="E267" s="140" t="s">
        <v>254</v>
      </c>
      <c r="F267" s="141">
        <v>8.7900017645664325E-2</v>
      </c>
    </row>
    <row r="268" spans="2:6" x14ac:dyDescent="0.35">
      <c r="B268" s="139" t="s">
        <v>641</v>
      </c>
      <c r="C268" s="139" t="s">
        <v>640</v>
      </c>
      <c r="D268" s="139" t="s">
        <v>772</v>
      </c>
      <c r="E268" s="140" t="s">
        <v>255</v>
      </c>
      <c r="F268" s="141">
        <v>3.1200049175736849E-2</v>
      </c>
    </row>
    <row r="269" spans="2:6" x14ac:dyDescent="0.35">
      <c r="B269" s="139" t="s">
        <v>641</v>
      </c>
      <c r="C269" s="139" t="s">
        <v>640</v>
      </c>
      <c r="D269" s="139" t="s">
        <v>772</v>
      </c>
      <c r="E269" s="140" t="s">
        <v>256</v>
      </c>
      <c r="F269" s="141">
        <v>5.0399971973268863E-2</v>
      </c>
    </row>
    <row r="270" spans="2:6" x14ac:dyDescent="0.35">
      <c r="B270" s="139" t="s">
        <v>641</v>
      </c>
      <c r="C270" s="139" t="s">
        <v>640</v>
      </c>
      <c r="D270" s="139" t="s">
        <v>772</v>
      </c>
      <c r="E270" s="140" t="s">
        <v>257</v>
      </c>
      <c r="F270" s="141">
        <v>1.160003619403009E-2</v>
      </c>
    </row>
    <row r="271" spans="2:6" x14ac:dyDescent="0.35">
      <c r="B271" s="139" t="s">
        <v>641</v>
      </c>
      <c r="C271" s="139" t="s">
        <v>640</v>
      </c>
      <c r="D271" s="139" t="s">
        <v>772</v>
      </c>
      <c r="E271" s="140" t="s">
        <v>258</v>
      </c>
      <c r="F271" s="141">
        <v>2.929997006040147E-2</v>
      </c>
    </row>
    <row r="272" spans="2:6" x14ac:dyDescent="0.35">
      <c r="B272" s="139" t="s">
        <v>641</v>
      </c>
      <c r="C272" s="139" t="s">
        <v>640</v>
      </c>
      <c r="D272" s="139" t="s">
        <v>772</v>
      </c>
      <c r="E272" s="140" t="s">
        <v>259</v>
      </c>
      <c r="F272" s="141">
        <v>4.460000760848376E-2</v>
      </c>
    </row>
    <row r="273" spans="2:6" x14ac:dyDescent="0.35">
      <c r="B273" s="173" t="s">
        <v>641</v>
      </c>
      <c r="C273" s="173" t="s">
        <v>640</v>
      </c>
      <c r="D273" s="173" t="s">
        <v>773</v>
      </c>
      <c r="E273" s="174" t="s">
        <v>771</v>
      </c>
      <c r="F273" s="175">
        <v>5.0000031096577247E-2</v>
      </c>
    </row>
    <row r="274" spans="2:6" x14ac:dyDescent="0.35">
      <c r="B274" s="173" t="s">
        <v>641</v>
      </c>
      <c r="C274" s="173" t="s">
        <v>640</v>
      </c>
      <c r="D274" s="173" t="s">
        <v>773</v>
      </c>
      <c r="E274" s="174" t="s">
        <v>789</v>
      </c>
      <c r="F274" s="175">
        <v>1.23000179116285E-2</v>
      </c>
    </row>
    <row r="275" spans="2:6" x14ac:dyDescent="0.35">
      <c r="B275" s="173" t="s">
        <v>641</v>
      </c>
      <c r="C275" s="173" t="s">
        <v>640</v>
      </c>
      <c r="D275" s="173" t="s">
        <v>773</v>
      </c>
      <c r="E275" s="174" t="s">
        <v>790</v>
      </c>
      <c r="F275" s="175">
        <v>9.2200029977100473E-2</v>
      </c>
    </row>
    <row r="276" spans="2:6" x14ac:dyDescent="0.35">
      <c r="B276" s="173" t="s">
        <v>641</v>
      </c>
      <c r="C276" s="173" t="s">
        <v>640</v>
      </c>
      <c r="D276" s="173" t="s">
        <v>773</v>
      </c>
      <c r="E276" s="174" t="s">
        <v>791</v>
      </c>
      <c r="F276" s="175">
        <v>0.14439998843207319</v>
      </c>
    </row>
    <row r="277" spans="2:6" x14ac:dyDescent="0.35">
      <c r="B277" s="173" t="s">
        <v>641</v>
      </c>
      <c r="C277" s="173" t="s">
        <v>640</v>
      </c>
      <c r="D277" s="173" t="s">
        <v>773</v>
      </c>
      <c r="E277" s="174" t="s">
        <v>792</v>
      </c>
      <c r="F277" s="175">
        <v>5.2799966913241778E-2</v>
      </c>
    </row>
    <row r="278" spans="2:6" x14ac:dyDescent="0.35">
      <c r="B278" s="173" t="s">
        <v>641</v>
      </c>
      <c r="C278" s="173" t="s">
        <v>640</v>
      </c>
      <c r="D278" s="173" t="s">
        <v>773</v>
      </c>
      <c r="E278" s="174" t="s">
        <v>793</v>
      </c>
      <c r="F278" s="175">
        <v>1.7100007836337468E-2</v>
      </c>
    </row>
    <row r="279" spans="2:6" x14ac:dyDescent="0.35">
      <c r="B279" s="139" t="s">
        <v>641</v>
      </c>
      <c r="C279" s="139" t="s">
        <v>640</v>
      </c>
      <c r="D279" s="139" t="s">
        <v>773</v>
      </c>
      <c r="E279" s="140" t="s">
        <v>798</v>
      </c>
      <c r="F279" s="141">
        <v>4.9700026867442737E-2</v>
      </c>
    </row>
    <row r="280" spans="2:6" x14ac:dyDescent="0.35">
      <c r="B280" s="139" t="s">
        <v>641</v>
      </c>
      <c r="C280" s="139" t="s">
        <v>640</v>
      </c>
      <c r="D280" s="139" t="s">
        <v>773</v>
      </c>
      <c r="E280" s="140" t="s">
        <v>799</v>
      </c>
      <c r="F280" s="141">
        <v>2.3300043410821859E-2</v>
      </c>
    </row>
    <row r="281" spans="2:6" x14ac:dyDescent="0.35">
      <c r="B281" s="139" t="s">
        <v>641</v>
      </c>
      <c r="C281" s="139" t="s">
        <v>640</v>
      </c>
      <c r="D281" s="139" t="s">
        <v>773</v>
      </c>
      <c r="E281" s="140" t="s">
        <v>800</v>
      </c>
      <c r="F281" s="141">
        <v>1.679984812431665E-2</v>
      </c>
    </row>
    <row r="282" spans="2:6" x14ac:dyDescent="0.35">
      <c r="B282" s="139" t="s">
        <v>641</v>
      </c>
      <c r="C282" s="139" t="s">
        <v>640</v>
      </c>
      <c r="D282" s="139" t="s">
        <v>773</v>
      </c>
      <c r="E282" s="140" t="s">
        <v>794</v>
      </c>
      <c r="F282" s="141">
        <v>3.9997972503162519E-4</v>
      </c>
    </row>
    <row r="283" spans="2:6" x14ac:dyDescent="0.35">
      <c r="B283" s="139" t="s">
        <v>641</v>
      </c>
      <c r="C283" s="139" t="s">
        <v>640</v>
      </c>
      <c r="D283" s="139" t="s">
        <v>773</v>
      </c>
      <c r="E283" s="140" t="s">
        <v>795</v>
      </c>
      <c r="F283" s="141">
        <v>1.099963679197758E-3</v>
      </c>
    </row>
    <row r="284" spans="2:6" x14ac:dyDescent="0.35">
      <c r="B284" s="139" t="s">
        <v>641</v>
      </c>
      <c r="C284" s="139" t="s">
        <v>640</v>
      </c>
      <c r="D284" s="139" t="s">
        <v>773</v>
      </c>
      <c r="E284" s="140" t="s">
        <v>796</v>
      </c>
      <c r="F284" s="141">
        <v>1.0005323734027239E-4</v>
      </c>
    </row>
    <row r="285" spans="2:6" x14ac:dyDescent="0.35">
      <c r="B285" s="139" t="s">
        <v>641</v>
      </c>
      <c r="C285" s="139" t="s">
        <v>640</v>
      </c>
      <c r="D285" s="139" t="s">
        <v>773</v>
      </c>
      <c r="E285" s="140" t="s">
        <v>249</v>
      </c>
      <c r="F285" s="141">
        <v>6.4900033833076062E-2</v>
      </c>
    </row>
    <row r="286" spans="2:6" x14ac:dyDescent="0.35">
      <c r="B286" s="139" t="s">
        <v>641</v>
      </c>
      <c r="C286" s="139" t="s">
        <v>640</v>
      </c>
      <c r="D286" s="139" t="s">
        <v>773</v>
      </c>
      <c r="E286" s="140" t="s">
        <v>250</v>
      </c>
      <c r="F286" s="141">
        <v>0.1024999937806845</v>
      </c>
    </row>
    <row r="287" spans="2:6" x14ac:dyDescent="0.35">
      <c r="B287" s="139" t="s">
        <v>641</v>
      </c>
      <c r="C287" s="139" t="s">
        <v>640</v>
      </c>
      <c r="D287" s="139" t="s">
        <v>773</v>
      </c>
      <c r="E287" s="140" t="s">
        <v>251</v>
      </c>
      <c r="F287" s="141">
        <v>4.4899959201290633E-2</v>
      </c>
    </row>
    <row r="288" spans="2:6" x14ac:dyDescent="0.35">
      <c r="B288" s="139" t="s">
        <v>641</v>
      </c>
      <c r="C288" s="139" t="s">
        <v>640</v>
      </c>
      <c r="D288" s="139" t="s">
        <v>773</v>
      </c>
      <c r="E288" s="140" t="s">
        <v>252</v>
      </c>
      <c r="F288" s="141">
        <v>3.4899999626841073E-2</v>
      </c>
    </row>
    <row r="289" spans="2:6" x14ac:dyDescent="0.35">
      <c r="B289" s="139" t="s">
        <v>641</v>
      </c>
      <c r="C289" s="139" t="s">
        <v>640</v>
      </c>
      <c r="D289" s="139" t="s">
        <v>773</v>
      </c>
      <c r="E289" s="140" t="s">
        <v>253</v>
      </c>
      <c r="F289" s="141">
        <v>1.7900045027843869E-2</v>
      </c>
    </row>
    <row r="290" spans="2:6" x14ac:dyDescent="0.35">
      <c r="B290" s="139" t="s">
        <v>641</v>
      </c>
      <c r="C290" s="139" t="s">
        <v>640</v>
      </c>
      <c r="D290" s="139" t="s">
        <v>773</v>
      </c>
      <c r="E290" s="140" t="s">
        <v>254</v>
      </c>
      <c r="F290" s="141">
        <v>9.5400023260239789E-2</v>
      </c>
    </row>
    <row r="291" spans="2:6" x14ac:dyDescent="0.35">
      <c r="B291" s="139" t="s">
        <v>641</v>
      </c>
      <c r="C291" s="139" t="s">
        <v>640</v>
      </c>
      <c r="D291" s="139" t="s">
        <v>773</v>
      </c>
      <c r="E291" s="140" t="s">
        <v>255</v>
      </c>
      <c r="F291" s="141">
        <v>3.2600019031105272E-2</v>
      </c>
    </row>
    <row r="292" spans="2:6" x14ac:dyDescent="0.35">
      <c r="B292" s="139" t="s">
        <v>641</v>
      </c>
      <c r="C292" s="139" t="s">
        <v>640</v>
      </c>
      <c r="D292" s="139" t="s">
        <v>773</v>
      </c>
      <c r="E292" s="140" t="s">
        <v>256</v>
      </c>
      <c r="F292" s="141">
        <v>5.0299957584268612E-2</v>
      </c>
    </row>
    <row r="293" spans="2:6" x14ac:dyDescent="0.35">
      <c r="B293" s="139" t="s">
        <v>641</v>
      </c>
      <c r="C293" s="139" t="s">
        <v>640</v>
      </c>
      <c r="D293" s="139" t="s">
        <v>773</v>
      </c>
      <c r="E293" s="140" t="s">
        <v>257</v>
      </c>
      <c r="F293" s="141">
        <v>1.269999763666012E-2</v>
      </c>
    </row>
    <row r="294" spans="2:6" x14ac:dyDescent="0.35">
      <c r="B294" s="139" t="s">
        <v>641</v>
      </c>
      <c r="C294" s="139" t="s">
        <v>640</v>
      </c>
      <c r="D294" s="139" t="s">
        <v>773</v>
      </c>
      <c r="E294" s="140" t="s">
        <v>258</v>
      </c>
      <c r="F294" s="141">
        <v>3.1700006343701757E-2</v>
      </c>
    </row>
    <row r="295" spans="2:6" x14ac:dyDescent="0.35">
      <c r="B295" s="139" t="s">
        <v>641</v>
      </c>
      <c r="C295" s="139" t="s">
        <v>640</v>
      </c>
      <c r="D295" s="139" t="s">
        <v>773</v>
      </c>
      <c r="E295" s="140" t="s">
        <v>259</v>
      </c>
      <c r="F295" s="141">
        <v>5.2000007463178538E-2</v>
      </c>
    </row>
    <row r="296" spans="2:6" x14ac:dyDescent="0.35">
      <c r="B296" s="173" t="s">
        <v>641</v>
      </c>
      <c r="C296" s="173" t="s">
        <v>640</v>
      </c>
      <c r="D296" s="173" t="s">
        <v>774</v>
      </c>
      <c r="E296" s="174" t="s">
        <v>771</v>
      </c>
      <c r="F296" s="175">
        <v>5.0000010649470773E-2</v>
      </c>
    </row>
    <row r="297" spans="2:6" x14ac:dyDescent="0.35">
      <c r="B297" s="173" t="s">
        <v>641</v>
      </c>
      <c r="C297" s="173" t="s">
        <v>640</v>
      </c>
      <c r="D297" s="173" t="s">
        <v>774</v>
      </c>
      <c r="E297" s="174" t="s">
        <v>789</v>
      </c>
      <c r="F297" s="175">
        <v>1.2300032225298499E-2</v>
      </c>
    </row>
    <row r="298" spans="2:6" x14ac:dyDescent="0.35">
      <c r="B298" s="173" t="s">
        <v>641</v>
      </c>
      <c r="C298" s="173" t="s">
        <v>640</v>
      </c>
      <c r="D298" s="173" t="s">
        <v>774</v>
      </c>
      <c r="E298" s="174" t="s">
        <v>790</v>
      </c>
      <c r="F298" s="175">
        <v>9.2200029435137179E-2</v>
      </c>
    </row>
    <row r="299" spans="2:6" x14ac:dyDescent="0.35">
      <c r="B299" s="173" t="s">
        <v>641</v>
      </c>
      <c r="C299" s="173" t="s">
        <v>640</v>
      </c>
      <c r="D299" s="173" t="s">
        <v>774</v>
      </c>
      <c r="E299" s="174" t="s">
        <v>791</v>
      </c>
      <c r="F299" s="175">
        <v>0.14440000775281481</v>
      </c>
    </row>
    <row r="300" spans="2:6" x14ac:dyDescent="0.35">
      <c r="B300" s="173" t="s">
        <v>641</v>
      </c>
      <c r="C300" s="173" t="s">
        <v>640</v>
      </c>
      <c r="D300" s="173" t="s">
        <v>774</v>
      </c>
      <c r="E300" s="174" t="s">
        <v>792</v>
      </c>
      <c r="F300" s="175">
        <v>5.2799969499915771E-2</v>
      </c>
    </row>
    <row r="301" spans="2:6" x14ac:dyDescent="0.35">
      <c r="B301" s="173" t="s">
        <v>641</v>
      </c>
      <c r="C301" s="173" t="s">
        <v>640</v>
      </c>
      <c r="D301" s="173" t="s">
        <v>774</v>
      </c>
      <c r="E301" s="174" t="s">
        <v>793</v>
      </c>
      <c r="F301" s="175">
        <v>1.709996168320423E-2</v>
      </c>
    </row>
    <row r="302" spans="2:6" x14ac:dyDescent="0.35">
      <c r="B302" s="139" t="s">
        <v>641</v>
      </c>
      <c r="C302" s="139" t="s">
        <v>640</v>
      </c>
      <c r="D302" s="139" t="s">
        <v>774</v>
      </c>
      <c r="E302" s="140" t="s">
        <v>798</v>
      </c>
      <c r="F302" s="141">
        <v>6.6699978211182856E-2</v>
      </c>
    </row>
    <row r="303" spans="2:6" x14ac:dyDescent="0.35">
      <c r="B303" s="139" t="s">
        <v>641</v>
      </c>
      <c r="C303" s="139" t="s">
        <v>640</v>
      </c>
      <c r="D303" s="139" t="s">
        <v>774</v>
      </c>
      <c r="E303" s="140" t="s">
        <v>799</v>
      </c>
      <c r="F303" s="141">
        <v>2.969998949962184E-2</v>
      </c>
    </row>
    <row r="304" spans="2:6" x14ac:dyDescent="0.35">
      <c r="B304" s="139" t="s">
        <v>641</v>
      </c>
      <c r="C304" s="139" t="s">
        <v>640</v>
      </c>
      <c r="D304" s="139" t="s">
        <v>774</v>
      </c>
      <c r="E304" s="140" t="s">
        <v>800</v>
      </c>
      <c r="F304" s="141">
        <v>2.1600215034113461E-2</v>
      </c>
    </row>
    <row r="305" spans="2:6" x14ac:dyDescent="0.35">
      <c r="B305" s="139" t="s">
        <v>641</v>
      </c>
      <c r="C305" s="139" t="s">
        <v>640</v>
      </c>
      <c r="D305" s="139" t="s">
        <v>774</v>
      </c>
      <c r="E305" s="140" t="s">
        <v>794</v>
      </c>
      <c r="F305" s="141">
        <v>3.9999412149214429E-4</v>
      </c>
    </row>
    <row r="306" spans="2:6" x14ac:dyDescent="0.35">
      <c r="B306" s="139" t="s">
        <v>641</v>
      </c>
      <c r="C306" s="139" t="s">
        <v>640</v>
      </c>
      <c r="D306" s="139" t="s">
        <v>774</v>
      </c>
      <c r="E306" s="140" t="s">
        <v>795</v>
      </c>
      <c r="F306" s="141">
        <v>1.0999838341033969E-3</v>
      </c>
    </row>
    <row r="307" spans="2:6" x14ac:dyDescent="0.35">
      <c r="B307" s="139" t="s">
        <v>641</v>
      </c>
      <c r="C307" s="139" t="s">
        <v>640</v>
      </c>
      <c r="D307" s="139" t="s">
        <v>774</v>
      </c>
      <c r="E307" s="140" t="s">
        <v>796</v>
      </c>
      <c r="F307" s="141">
        <v>9.9998530373036085E-5</v>
      </c>
    </row>
    <row r="308" spans="2:6" x14ac:dyDescent="0.35">
      <c r="B308" s="139" t="s">
        <v>641</v>
      </c>
      <c r="C308" s="139" t="s">
        <v>640</v>
      </c>
      <c r="D308" s="139" t="s">
        <v>774</v>
      </c>
      <c r="E308" s="140" t="s">
        <v>249</v>
      </c>
      <c r="F308" s="141">
        <v>6.4100016421483913E-2</v>
      </c>
    </row>
    <row r="309" spans="2:6" x14ac:dyDescent="0.35">
      <c r="B309" s="139" t="s">
        <v>641</v>
      </c>
      <c r="C309" s="139" t="s">
        <v>640</v>
      </c>
      <c r="D309" s="139" t="s">
        <v>774</v>
      </c>
      <c r="E309" s="140" t="s">
        <v>250</v>
      </c>
      <c r="F309" s="141">
        <v>9.6699963301923805E-2</v>
      </c>
    </row>
    <row r="310" spans="2:6" x14ac:dyDescent="0.35">
      <c r="B310" s="139" t="s">
        <v>641</v>
      </c>
      <c r="C310" s="139" t="s">
        <v>640</v>
      </c>
      <c r="D310" s="139" t="s">
        <v>774</v>
      </c>
      <c r="E310" s="140" t="s">
        <v>251</v>
      </c>
      <c r="F310" s="141">
        <v>4.3599998210888932E-2</v>
      </c>
    </row>
    <row r="311" spans="2:6" x14ac:dyDescent="0.35">
      <c r="B311" s="139" t="s">
        <v>641</v>
      </c>
      <c r="C311" s="139" t="s">
        <v>640</v>
      </c>
      <c r="D311" s="139" t="s">
        <v>774</v>
      </c>
      <c r="E311" s="140" t="s">
        <v>252</v>
      </c>
      <c r="F311" s="141">
        <v>3.2299951289320783E-2</v>
      </c>
    </row>
    <row r="312" spans="2:6" x14ac:dyDescent="0.35">
      <c r="B312" s="139" t="s">
        <v>641</v>
      </c>
      <c r="C312" s="139" t="s">
        <v>640</v>
      </c>
      <c r="D312" s="139" t="s">
        <v>774</v>
      </c>
      <c r="E312" s="140" t="s">
        <v>253</v>
      </c>
      <c r="F312" s="141">
        <v>1.55999837276087E-2</v>
      </c>
    </row>
    <row r="313" spans="2:6" x14ac:dyDescent="0.35">
      <c r="B313" s="139" t="s">
        <v>641</v>
      </c>
      <c r="C313" s="139" t="s">
        <v>640</v>
      </c>
      <c r="D313" s="139" t="s">
        <v>774</v>
      </c>
      <c r="E313" s="140" t="s">
        <v>254</v>
      </c>
      <c r="F313" s="141">
        <v>8.6400008178793564E-2</v>
      </c>
    </row>
    <row r="314" spans="2:6" x14ac:dyDescent="0.35">
      <c r="B314" s="139" t="s">
        <v>641</v>
      </c>
      <c r="C314" s="139" t="s">
        <v>640</v>
      </c>
      <c r="D314" s="139" t="s">
        <v>774</v>
      </c>
      <c r="E314" s="140" t="s">
        <v>255</v>
      </c>
      <c r="F314" s="141">
        <v>2.9899986560367919E-2</v>
      </c>
    </row>
    <row r="315" spans="2:6" x14ac:dyDescent="0.35">
      <c r="B315" s="139" t="s">
        <v>641</v>
      </c>
      <c r="C315" s="139" t="s">
        <v>640</v>
      </c>
      <c r="D315" s="139" t="s">
        <v>774</v>
      </c>
      <c r="E315" s="140" t="s">
        <v>256</v>
      </c>
      <c r="F315" s="141">
        <v>4.9599910033271091E-2</v>
      </c>
    </row>
    <row r="316" spans="2:6" x14ac:dyDescent="0.35">
      <c r="B316" s="139" t="s">
        <v>641</v>
      </c>
      <c r="C316" s="139" t="s">
        <v>640</v>
      </c>
      <c r="D316" s="139" t="s">
        <v>774</v>
      </c>
      <c r="E316" s="140" t="s">
        <v>257</v>
      </c>
      <c r="F316" s="141">
        <v>1.2300032225298499E-2</v>
      </c>
    </row>
    <row r="317" spans="2:6" x14ac:dyDescent="0.35">
      <c r="B317" s="139" t="s">
        <v>641</v>
      </c>
      <c r="C317" s="139" t="s">
        <v>640</v>
      </c>
      <c r="D317" s="139" t="s">
        <v>774</v>
      </c>
      <c r="E317" s="140" t="s">
        <v>258</v>
      </c>
      <c r="F317" s="141">
        <v>3.0699974803352209E-2</v>
      </c>
    </row>
    <row r="318" spans="2:6" x14ac:dyDescent="0.35">
      <c r="B318" s="139" t="s">
        <v>641</v>
      </c>
      <c r="C318" s="139" t="s">
        <v>640</v>
      </c>
      <c r="D318" s="139" t="s">
        <v>774</v>
      </c>
      <c r="E318" s="140" t="s">
        <v>259</v>
      </c>
      <c r="F318" s="141">
        <v>5.040000477096291E-2</v>
      </c>
    </row>
    <row r="319" spans="2:6" x14ac:dyDescent="0.35">
      <c r="B319" s="173" t="s">
        <v>641</v>
      </c>
      <c r="C319" s="173">
        <v>501007</v>
      </c>
      <c r="D319" s="173" t="s">
        <v>775</v>
      </c>
      <c r="E319" s="174" t="s">
        <v>771</v>
      </c>
      <c r="F319" s="175">
        <v>5.0000060428713522E-2</v>
      </c>
    </row>
    <row r="320" spans="2:6" x14ac:dyDescent="0.35">
      <c r="B320" s="173" t="s">
        <v>641</v>
      </c>
      <c r="C320" s="173" t="s">
        <v>640</v>
      </c>
      <c r="D320" s="173" t="s">
        <v>775</v>
      </c>
      <c r="E320" s="174" t="s">
        <v>792</v>
      </c>
      <c r="F320" s="175">
        <v>2.3000511226916398E-3</v>
      </c>
    </row>
    <row r="321" spans="2:6" x14ac:dyDescent="0.35">
      <c r="B321" s="139" t="s">
        <v>641</v>
      </c>
      <c r="C321" s="139" t="s">
        <v>640</v>
      </c>
      <c r="D321" s="139" t="s">
        <v>775</v>
      </c>
      <c r="E321" s="140" t="s">
        <v>798</v>
      </c>
      <c r="F321" s="141">
        <v>0.1078998994331921</v>
      </c>
    </row>
    <row r="322" spans="2:6" x14ac:dyDescent="0.35">
      <c r="B322" s="139" t="s">
        <v>641</v>
      </c>
      <c r="C322" s="139" t="s">
        <v>640</v>
      </c>
      <c r="D322" s="139" t="s">
        <v>775</v>
      </c>
      <c r="E322" s="140" t="s">
        <v>799</v>
      </c>
      <c r="F322" s="141">
        <v>4.279991206950752E-2</v>
      </c>
    </row>
    <row r="323" spans="2:6" x14ac:dyDescent="0.35">
      <c r="B323" s="139" t="s">
        <v>641</v>
      </c>
      <c r="C323" s="139" t="s">
        <v>640</v>
      </c>
      <c r="D323" s="139" t="s">
        <v>775</v>
      </c>
      <c r="E323" s="140" t="s">
        <v>800</v>
      </c>
      <c r="F323" s="141">
        <v>2.8099754645994499E-2</v>
      </c>
    </row>
    <row r="324" spans="2:6" x14ac:dyDescent="0.35">
      <c r="B324" s="139" t="s">
        <v>641</v>
      </c>
      <c r="C324" s="139" t="s">
        <v>640</v>
      </c>
      <c r="D324" s="139" t="s">
        <v>775</v>
      </c>
      <c r="E324" s="140" t="s">
        <v>794</v>
      </c>
      <c r="F324" s="141">
        <v>2.0008618477408591E-4</v>
      </c>
    </row>
    <row r="325" spans="2:6" x14ac:dyDescent="0.35">
      <c r="B325" s="139" t="s">
        <v>641</v>
      </c>
      <c r="C325" s="139" t="s">
        <v>640</v>
      </c>
      <c r="D325" s="139" t="s">
        <v>775</v>
      </c>
      <c r="E325" s="140" t="s">
        <v>795</v>
      </c>
      <c r="F325" s="141">
        <v>1.0000280657802799E-3</v>
      </c>
    </row>
    <row r="326" spans="2:6" x14ac:dyDescent="0.35">
      <c r="B326" s="139" t="s">
        <v>641</v>
      </c>
      <c r="C326" s="139" t="s">
        <v>640</v>
      </c>
      <c r="D326" s="139" t="s">
        <v>775</v>
      </c>
      <c r="E326" s="140" t="s">
        <v>796</v>
      </c>
      <c r="F326" s="141">
        <v>1.0004309238704299E-4</v>
      </c>
    </row>
    <row r="327" spans="2:6" x14ac:dyDescent="0.35">
      <c r="B327" s="139" t="s">
        <v>641</v>
      </c>
      <c r="C327" s="139" t="s">
        <v>640</v>
      </c>
      <c r="D327" s="139" t="s">
        <v>775</v>
      </c>
      <c r="E327" s="140" t="s">
        <v>249</v>
      </c>
      <c r="F327" s="141">
        <v>9.4700119823424619E-2</v>
      </c>
    </row>
    <row r="328" spans="2:6" x14ac:dyDescent="0.35">
      <c r="B328" s="139" t="s">
        <v>641</v>
      </c>
      <c r="C328" s="139" t="s">
        <v>640</v>
      </c>
      <c r="D328" s="139" t="s">
        <v>775</v>
      </c>
      <c r="E328" s="140" t="s">
        <v>250</v>
      </c>
      <c r="F328" s="141">
        <v>0.14990000390772351</v>
      </c>
    </row>
    <row r="329" spans="2:6" x14ac:dyDescent="0.35">
      <c r="B329" s="139" t="s">
        <v>641</v>
      </c>
      <c r="C329" s="139" t="s">
        <v>640</v>
      </c>
      <c r="D329" s="139" t="s">
        <v>775</v>
      </c>
      <c r="E329" s="140" t="s">
        <v>251</v>
      </c>
      <c r="F329" s="141">
        <v>6.819998036738241E-2</v>
      </c>
    </row>
    <row r="330" spans="2:6" x14ac:dyDescent="0.35">
      <c r="B330" s="139" t="s">
        <v>641</v>
      </c>
      <c r="C330" s="139" t="s">
        <v>640</v>
      </c>
      <c r="D330" s="139" t="s">
        <v>775</v>
      </c>
      <c r="E330" s="140" t="s">
        <v>252</v>
      </c>
      <c r="F330" s="141">
        <v>5.0000060428713522E-2</v>
      </c>
    </row>
    <row r="331" spans="2:6" x14ac:dyDescent="0.35">
      <c r="B331" s="139" t="s">
        <v>641</v>
      </c>
      <c r="C331" s="139" t="s">
        <v>640</v>
      </c>
      <c r="D331" s="139" t="s">
        <v>775</v>
      </c>
      <c r="E331" s="140" t="s">
        <v>253</v>
      </c>
      <c r="F331" s="141">
        <v>2.2900065276439209E-2</v>
      </c>
    </row>
    <row r="332" spans="2:6" x14ac:dyDescent="0.35">
      <c r="B332" s="139" t="s">
        <v>641</v>
      </c>
      <c r="C332" s="139" t="s">
        <v>640</v>
      </c>
      <c r="D332" s="139" t="s">
        <v>775</v>
      </c>
      <c r="E332" s="140" t="s">
        <v>254</v>
      </c>
      <c r="F332" s="141">
        <v>0.1208000869099186</v>
      </c>
    </row>
    <row r="333" spans="2:6" x14ac:dyDescent="0.35">
      <c r="B333" s="139" t="s">
        <v>641</v>
      </c>
      <c r="C333" s="139" t="s">
        <v>640</v>
      </c>
      <c r="D333" s="139" t="s">
        <v>775</v>
      </c>
      <c r="E333" s="140" t="s">
        <v>255</v>
      </c>
      <c r="F333" s="141">
        <v>4.7299971222503748E-2</v>
      </c>
    </row>
    <row r="334" spans="2:6" x14ac:dyDescent="0.35">
      <c r="B334" s="139" t="s">
        <v>641</v>
      </c>
      <c r="C334" s="139" t="s">
        <v>640</v>
      </c>
      <c r="D334" s="139" t="s">
        <v>775</v>
      </c>
      <c r="E334" s="140" t="s">
        <v>256</v>
      </c>
      <c r="F334" s="141">
        <v>7.3199986410253756E-2</v>
      </c>
    </row>
    <row r="335" spans="2:6" x14ac:dyDescent="0.35">
      <c r="B335" s="139" t="s">
        <v>641</v>
      </c>
      <c r="C335" s="139" t="s">
        <v>640</v>
      </c>
      <c r="D335" s="139" t="s">
        <v>775</v>
      </c>
      <c r="E335" s="140" t="s">
        <v>257</v>
      </c>
      <c r="F335" s="141">
        <v>1.8299963031055931E-2</v>
      </c>
    </row>
    <row r="336" spans="2:6" x14ac:dyDescent="0.35">
      <c r="B336" s="139" t="s">
        <v>641</v>
      </c>
      <c r="C336" s="139" t="s">
        <v>640</v>
      </c>
      <c r="D336" s="139" t="s">
        <v>775</v>
      </c>
      <c r="E336" s="140" t="s">
        <v>258</v>
      </c>
      <c r="F336" s="141">
        <v>4.0999942122721053E-2</v>
      </c>
    </row>
    <row r="337" spans="2:6" x14ac:dyDescent="0.35">
      <c r="B337" s="139" t="s">
        <v>641</v>
      </c>
      <c r="C337" s="139" t="s">
        <v>640</v>
      </c>
      <c r="D337" s="139" t="s">
        <v>775</v>
      </c>
      <c r="E337" s="140" t="s">
        <v>259</v>
      </c>
      <c r="F337" s="141">
        <v>8.1299985456822946E-2</v>
      </c>
    </row>
    <row r="338" spans="2:6" x14ac:dyDescent="0.35">
      <c r="B338" s="173" t="s">
        <v>641</v>
      </c>
      <c r="C338" s="173" t="s">
        <v>640</v>
      </c>
      <c r="D338" s="173" t="s">
        <v>776</v>
      </c>
      <c r="E338" s="174" t="s">
        <v>771</v>
      </c>
      <c r="F338" s="175">
        <v>5.000490931788535E-2</v>
      </c>
    </row>
    <row r="339" spans="2:6" x14ac:dyDescent="0.35">
      <c r="B339" s="139" t="s">
        <v>641</v>
      </c>
      <c r="C339" s="139" t="s">
        <v>640</v>
      </c>
      <c r="D339" s="139" t="s">
        <v>776</v>
      </c>
      <c r="E339" s="140" t="s">
        <v>798</v>
      </c>
      <c r="F339" s="141">
        <v>0.1061955591713072</v>
      </c>
    </row>
    <row r="340" spans="2:6" x14ac:dyDescent="0.35">
      <c r="B340" s="139" t="s">
        <v>641</v>
      </c>
      <c r="C340" s="139" t="s">
        <v>640</v>
      </c>
      <c r="D340" s="139" t="s">
        <v>776</v>
      </c>
      <c r="E340" s="140" t="s">
        <v>799</v>
      </c>
      <c r="F340" s="141">
        <v>3.8699451559059093E-2</v>
      </c>
    </row>
    <row r="341" spans="2:6" x14ac:dyDescent="0.35">
      <c r="B341" s="139" t="s">
        <v>641</v>
      </c>
      <c r="C341" s="139" t="s">
        <v>640</v>
      </c>
      <c r="D341" s="139" t="s">
        <v>776</v>
      </c>
      <c r="E341" s="140" t="s">
        <v>800</v>
      </c>
      <c r="F341" s="141">
        <v>3.6721697782390983E-2</v>
      </c>
    </row>
    <row r="342" spans="2:6" x14ac:dyDescent="0.35">
      <c r="B342" s="139" t="s">
        <v>641</v>
      </c>
      <c r="C342" s="139" t="s">
        <v>640</v>
      </c>
      <c r="D342" s="139" t="s">
        <v>776</v>
      </c>
      <c r="E342" s="140" t="s">
        <v>794</v>
      </c>
      <c r="F342" s="141">
        <v>9.9589019959883869E-4</v>
      </c>
    </row>
    <row r="343" spans="2:6" x14ac:dyDescent="0.35">
      <c r="B343" s="139" t="s">
        <v>641</v>
      </c>
      <c r="C343" s="139" t="s">
        <v>640</v>
      </c>
      <c r="D343" s="139" t="s">
        <v>776</v>
      </c>
      <c r="E343" s="140" t="s">
        <v>795</v>
      </c>
      <c r="F343" s="141">
        <v>2.2021797371410941E-3</v>
      </c>
    </row>
    <row r="344" spans="2:6" x14ac:dyDescent="0.35">
      <c r="B344" s="139" t="s">
        <v>641</v>
      </c>
      <c r="C344" s="139" t="s">
        <v>640</v>
      </c>
      <c r="D344" s="139" t="s">
        <v>776</v>
      </c>
      <c r="E344" s="140" t="s">
        <v>796</v>
      </c>
      <c r="F344" s="141">
        <v>1.9637271541385551E-4</v>
      </c>
    </row>
    <row r="345" spans="2:6" x14ac:dyDescent="0.35">
      <c r="B345" s="139" t="s">
        <v>641</v>
      </c>
      <c r="C345" s="139" t="s">
        <v>640</v>
      </c>
      <c r="D345" s="139" t="s">
        <v>776</v>
      </c>
      <c r="E345" s="140" t="s">
        <v>249</v>
      </c>
      <c r="F345" s="141">
        <v>9.9098088171349241E-2</v>
      </c>
    </row>
    <row r="346" spans="2:6" x14ac:dyDescent="0.35">
      <c r="B346" s="139" t="s">
        <v>641</v>
      </c>
      <c r="C346" s="139" t="s">
        <v>640</v>
      </c>
      <c r="D346" s="139" t="s">
        <v>776</v>
      </c>
      <c r="E346" s="140" t="s">
        <v>250</v>
      </c>
      <c r="F346" s="141">
        <v>0.14109379602485519</v>
      </c>
    </row>
    <row r="347" spans="2:6" x14ac:dyDescent="0.35">
      <c r="B347" s="139" t="s">
        <v>641</v>
      </c>
      <c r="C347" s="139" t="s">
        <v>640</v>
      </c>
      <c r="D347" s="139" t="s">
        <v>776</v>
      </c>
      <c r="E347" s="140" t="s">
        <v>251</v>
      </c>
      <c r="F347" s="141">
        <v>6.6402031054942287E-2</v>
      </c>
    </row>
    <row r="348" spans="2:6" x14ac:dyDescent="0.35">
      <c r="B348" s="139" t="s">
        <v>641</v>
      </c>
      <c r="C348" s="139" t="s">
        <v>640</v>
      </c>
      <c r="D348" s="139" t="s">
        <v>776</v>
      </c>
      <c r="E348" s="140" t="s">
        <v>252</v>
      </c>
      <c r="F348" s="141">
        <v>4.940176454911422E-2</v>
      </c>
    </row>
    <row r="349" spans="2:6" x14ac:dyDescent="0.35">
      <c r="B349" s="139" t="s">
        <v>641</v>
      </c>
      <c r="C349" s="139" t="s">
        <v>640</v>
      </c>
      <c r="D349" s="139" t="s">
        <v>776</v>
      </c>
      <c r="E349" s="140" t="s">
        <v>253</v>
      </c>
      <c r="F349" s="141">
        <v>2.269507525282987E-2</v>
      </c>
    </row>
    <row r="350" spans="2:6" x14ac:dyDescent="0.35">
      <c r="B350" s="139" t="s">
        <v>641</v>
      </c>
      <c r="C350" s="139" t="s">
        <v>640</v>
      </c>
      <c r="D350" s="139" t="s">
        <v>776</v>
      </c>
      <c r="E350" s="140" t="s">
        <v>254</v>
      </c>
      <c r="F350" s="141">
        <v>0.12219993547753639</v>
      </c>
    </row>
    <row r="351" spans="2:6" x14ac:dyDescent="0.35">
      <c r="B351" s="139" t="s">
        <v>641</v>
      </c>
      <c r="C351" s="139" t="s">
        <v>640</v>
      </c>
      <c r="D351" s="139" t="s">
        <v>776</v>
      </c>
      <c r="E351" s="140" t="s">
        <v>255</v>
      </c>
      <c r="F351" s="141">
        <v>4.749414388509391E-2</v>
      </c>
    </row>
    <row r="352" spans="2:6" x14ac:dyDescent="0.35">
      <c r="B352" s="139" t="s">
        <v>641</v>
      </c>
      <c r="C352" s="139" t="s">
        <v>640</v>
      </c>
      <c r="D352" s="139" t="s">
        <v>776</v>
      </c>
      <c r="E352" s="140" t="s">
        <v>256</v>
      </c>
      <c r="F352" s="141">
        <v>7.3204942981779417E-2</v>
      </c>
    </row>
    <row r="353" spans="2:6" x14ac:dyDescent="0.35">
      <c r="B353" s="139" t="s">
        <v>641</v>
      </c>
      <c r="C353" s="139" t="s">
        <v>640</v>
      </c>
      <c r="D353" s="139" t="s">
        <v>776</v>
      </c>
      <c r="E353" s="140" t="s">
        <v>257</v>
      </c>
      <c r="F353" s="141">
        <v>1.840292875878417E-2</v>
      </c>
    </row>
    <row r="354" spans="2:6" x14ac:dyDescent="0.35">
      <c r="B354" s="139" t="s">
        <v>641</v>
      </c>
      <c r="C354" s="139" t="s">
        <v>640</v>
      </c>
      <c r="D354" s="139" t="s">
        <v>776</v>
      </c>
      <c r="E354" s="140" t="s">
        <v>258</v>
      </c>
      <c r="F354" s="141">
        <v>4.1995707853505961E-2</v>
      </c>
    </row>
    <row r="355" spans="2:6" x14ac:dyDescent="0.35">
      <c r="B355" s="139" t="s">
        <v>641</v>
      </c>
      <c r="C355" s="139" t="s">
        <v>640</v>
      </c>
      <c r="D355" s="139" t="s">
        <v>776</v>
      </c>
      <c r="E355" s="140" t="s">
        <v>259</v>
      </c>
      <c r="F355" s="141">
        <v>8.2995525507413084E-2</v>
      </c>
    </row>
    <row r="356" spans="2:6" x14ac:dyDescent="0.35">
      <c r="B356" s="173" t="s">
        <v>641</v>
      </c>
      <c r="C356" s="173" t="s">
        <v>640</v>
      </c>
      <c r="D356" s="173" t="s">
        <v>777</v>
      </c>
      <c r="E356" s="174" t="s">
        <v>771</v>
      </c>
      <c r="F356" s="175">
        <v>4.9999856636093673E-2</v>
      </c>
    </row>
    <row r="357" spans="2:6" x14ac:dyDescent="0.35">
      <c r="B357" s="139" t="s">
        <v>641</v>
      </c>
      <c r="C357" s="139" t="s">
        <v>640</v>
      </c>
      <c r="D357" s="139" t="s">
        <v>777</v>
      </c>
      <c r="E357" s="140" t="s">
        <v>798</v>
      </c>
      <c r="F357" s="141">
        <v>0.1039998269206658</v>
      </c>
    </row>
    <row r="358" spans="2:6" x14ac:dyDescent="0.35">
      <c r="B358" s="139" t="s">
        <v>641</v>
      </c>
      <c r="C358" s="139" t="s">
        <v>640</v>
      </c>
      <c r="D358" s="139" t="s">
        <v>777</v>
      </c>
      <c r="E358" s="140" t="s">
        <v>799</v>
      </c>
      <c r="F358" s="141">
        <v>3.4699799890052917E-2</v>
      </c>
    </row>
    <row r="359" spans="2:6" x14ac:dyDescent="0.35">
      <c r="B359" s="139" t="s">
        <v>641</v>
      </c>
      <c r="C359" s="139" t="s">
        <v>640</v>
      </c>
      <c r="D359" s="139" t="s">
        <v>777</v>
      </c>
      <c r="E359" s="140" t="s">
        <v>800</v>
      </c>
      <c r="F359" s="141">
        <v>3.8000297675601889E-2</v>
      </c>
    </row>
    <row r="360" spans="2:6" x14ac:dyDescent="0.35">
      <c r="B360" s="139" t="s">
        <v>641</v>
      </c>
      <c r="C360" s="139" t="s">
        <v>640</v>
      </c>
      <c r="D360" s="139" t="s">
        <v>777</v>
      </c>
      <c r="E360" s="140" t="s">
        <v>794</v>
      </c>
      <c r="F360" s="141">
        <v>1.2000862268731209E-3</v>
      </c>
    </row>
    <row r="361" spans="2:6" x14ac:dyDescent="0.35">
      <c r="B361" s="139" t="s">
        <v>641</v>
      </c>
      <c r="C361" s="139" t="s">
        <v>640</v>
      </c>
      <c r="D361" s="139" t="s">
        <v>777</v>
      </c>
      <c r="E361" s="140" t="s">
        <v>795</v>
      </c>
      <c r="F361" s="141">
        <v>1.8999627514505171E-3</v>
      </c>
    </row>
    <row r="362" spans="2:6" x14ac:dyDescent="0.35">
      <c r="B362" s="139" t="s">
        <v>641</v>
      </c>
      <c r="C362" s="139" t="s">
        <v>640</v>
      </c>
      <c r="D362" s="139" t="s">
        <v>777</v>
      </c>
      <c r="E362" s="140" t="s">
        <v>796</v>
      </c>
      <c r="F362" s="141">
        <v>1.999274839295578E-4</v>
      </c>
    </row>
    <row r="363" spans="2:6" x14ac:dyDescent="0.35">
      <c r="B363" s="139" t="s">
        <v>641</v>
      </c>
      <c r="C363" s="139" t="s">
        <v>640</v>
      </c>
      <c r="D363" s="139" t="s">
        <v>777</v>
      </c>
      <c r="E363" s="140" t="s">
        <v>249</v>
      </c>
      <c r="F363" s="141">
        <v>9.9200003336469098E-2</v>
      </c>
    </row>
    <row r="364" spans="2:6" x14ac:dyDescent="0.35">
      <c r="B364" s="139" t="s">
        <v>641</v>
      </c>
      <c r="C364" s="139" t="s">
        <v>640</v>
      </c>
      <c r="D364" s="139" t="s">
        <v>777</v>
      </c>
      <c r="E364" s="140" t="s">
        <v>250</v>
      </c>
      <c r="F364" s="141">
        <v>0.14540019513130961</v>
      </c>
    </row>
    <row r="365" spans="2:6" x14ac:dyDescent="0.35">
      <c r="B365" s="139" t="s">
        <v>641</v>
      </c>
      <c r="C365" s="139" t="s">
        <v>640</v>
      </c>
      <c r="D365" s="139" t="s">
        <v>777</v>
      </c>
      <c r="E365" s="140" t="s">
        <v>251</v>
      </c>
      <c r="F365" s="141">
        <v>6.6699927092937095E-2</v>
      </c>
    </row>
    <row r="366" spans="2:6" x14ac:dyDescent="0.35">
      <c r="B366" s="139" t="s">
        <v>641</v>
      </c>
      <c r="C366" s="139" t="s">
        <v>640</v>
      </c>
      <c r="D366" s="139" t="s">
        <v>777</v>
      </c>
      <c r="E366" s="140" t="s">
        <v>252</v>
      </c>
      <c r="F366" s="141">
        <v>5.0500066338389389E-2</v>
      </c>
    </row>
    <row r="367" spans="2:6" x14ac:dyDescent="0.35">
      <c r="B367" s="139" t="s">
        <v>641</v>
      </c>
      <c r="C367" s="139" t="s">
        <v>640</v>
      </c>
      <c r="D367" s="139" t="s">
        <v>777</v>
      </c>
      <c r="E367" s="140" t="s">
        <v>253</v>
      </c>
      <c r="F367" s="141">
        <v>2.3300023381349819E-2</v>
      </c>
    </row>
    <row r="368" spans="2:6" x14ac:dyDescent="0.35">
      <c r="B368" s="139" t="s">
        <v>641</v>
      </c>
      <c r="C368" s="139" t="s">
        <v>640</v>
      </c>
      <c r="D368" s="139" t="s">
        <v>777</v>
      </c>
      <c r="E368" s="140" t="s">
        <v>254</v>
      </c>
      <c r="F368" s="141">
        <v>0.1248001050987764</v>
      </c>
    </row>
    <row r="369" spans="2:6" x14ac:dyDescent="0.35">
      <c r="B369" s="139" t="s">
        <v>641</v>
      </c>
      <c r="C369" s="139" t="s">
        <v>640</v>
      </c>
      <c r="D369" s="139" t="s">
        <v>777</v>
      </c>
      <c r="E369" s="140" t="s">
        <v>255</v>
      </c>
      <c r="F369" s="141">
        <v>4.9499907595445827E-2</v>
      </c>
    </row>
    <row r="370" spans="2:6" x14ac:dyDescent="0.35">
      <c r="B370" s="139" t="s">
        <v>641</v>
      </c>
      <c r="C370" s="139" t="s">
        <v>640</v>
      </c>
      <c r="D370" s="139" t="s">
        <v>777</v>
      </c>
      <c r="E370" s="140" t="s">
        <v>256</v>
      </c>
      <c r="F370" s="141">
        <v>7.2900025049584372E-2</v>
      </c>
    </row>
    <row r="371" spans="2:6" x14ac:dyDescent="0.35">
      <c r="B371" s="139" t="s">
        <v>641</v>
      </c>
      <c r="C371" s="139" t="s">
        <v>640</v>
      </c>
      <c r="D371" s="139" t="s">
        <v>777</v>
      </c>
      <c r="E371" s="140" t="s">
        <v>257</v>
      </c>
      <c r="F371" s="141">
        <v>1.8700127281082671E-2</v>
      </c>
    </row>
    <row r="372" spans="2:6" x14ac:dyDescent="0.35">
      <c r="B372" s="139" t="s">
        <v>641</v>
      </c>
      <c r="C372" s="139" t="s">
        <v>640</v>
      </c>
      <c r="D372" s="139" t="s">
        <v>777</v>
      </c>
      <c r="E372" s="140" t="s">
        <v>258</v>
      </c>
      <c r="F372" s="141">
        <v>4.229991155750288E-2</v>
      </c>
    </row>
    <row r="373" spans="2:6" x14ac:dyDescent="0.35">
      <c r="B373" s="139" t="s">
        <v>641</v>
      </c>
      <c r="C373" s="139" t="s">
        <v>640</v>
      </c>
      <c r="D373" s="139" t="s">
        <v>777</v>
      </c>
      <c r="E373" s="140" t="s">
        <v>259</v>
      </c>
      <c r="F373" s="141">
        <v>7.6699950552485407E-2</v>
      </c>
    </row>
  </sheetData>
  <mergeCells count="7">
    <mergeCell ref="AN2:AT2"/>
    <mergeCell ref="C2:E2"/>
    <mergeCell ref="F2:G2"/>
    <mergeCell ref="H2:N2"/>
    <mergeCell ref="P2:V2"/>
    <mergeCell ref="X2:AD2"/>
    <mergeCell ref="AF2:AL2"/>
  </mergeCells>
  <conditionalFormatting sqref="C4:E6 D7:E14">
    <cfRule type="cellIs" dxfId="89" priority="1" operator="equal">
      <formula>506330</formula>
    </cfRule>
    <cfRule type="cellIs" dxfId="88" priority="2" operator="equal">
      <formula>509353</formula>
    </cfRule>
    <cfRule type="cellIs" dxfId="87" priority="3" operator="equal">
      <formula>505008</formula>
    </cfRule>
    <cfRule type="cellIs" dxfId="86" priority="4" operator="equal">
      <formula>506435</formula>
    </cfRule>
    <cfRule type="cellIs" dxfId="85" priority="5" operator="equal">
      <formula>506018</formula>
    </cfRule>
    <cfRule type="cellIs" dxfId="84" priority="6" operator="equal">
      <formula>462005</formula>
    </cfRule>
    <cfRule type="cellIs" dxfId="83" priority="7" operator="equal">
      <formula>421001</formula>
    </cfRule>
    <cfRule type="cellIs" dxfId="82" priority="8" operator="equal">
      <formula>506016</formula>
    </cfRule>
    <cfRule type="cellIs" dxfId="81" priority="9" operator="equal">
      <formula>504101</formula>
    </cfRule>
    <cfRule type="cellIs" dxfId="80" priority="10" operator="equal">
      <formula>501016</formula>
    </cfRule>
    <cfRule type="cellIs" dxfId="79" priority="11" operator="equal">
      <formula>501007</formula>
    </cfRule>
    <cfRule type="cellIs" dxfId="78" priority="12" operator="equal">
      <formula>506331</formula>
    </cfRule>
    <cfRule type="cellIs" dxfId="77" priority="13" operator="equal">
      <formula>506037</formula>
    </cfRule>
    <cfRule type="cellIs" dxfId="76" priority="14" operator="equal">
      <formula>506036</formula>
    </cfRule>
    <cfRule type="cellIs" dxfId="75" priority="15" operator="equal">
      <formula>506035</formula>
    </cfRule>
    <cfRule type="cellIs" dxfId="74" priority="16" operator="equal">
      <formula>506034</formula>
    </cfRule>
    <cfRule type="cellIs" dxfId="73" priority="17" operator="equal">
      <formula>506033</formula>
    </cfRule>
    <cfRule type="cellIs" dxfId="72" priority="18" operator="equal">
      <formula>506006</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3A3B-6994-4B6C-B483-1AFF781FC8B6}">
  <sheetPr>
    <outlinePr summaryRight="0"/>
  </sheetPr>
  <dimension ref="A1:BM201"/>
  <sheetViews>
    <sheetView showGridLines="0" zoomScale="70" zoomScaleNormal="70" workbookViewId="0">
      <pane ySplit="12" topLeftCell="A13" activePane="bottomLeft" state="frozen"/>
      <selection pane="bottomLeft" activeCell="A13" sqref="A13:A187"/>
    </sheetView>
  </sheetViews>
  <sheetFormatPr defaultColWidth="8.796875" defaultRowHeight="13" outlineLevelCol="1" x14ac:dyDescent="0.3"/>
  <cols>
    <col min="1" max="1" width="20.796875" style="1" customWidth="1"/>
    <col min="2" max="2" width="12.796875" style="11" customWidth="1"/>
    <col min="3" max="3" width="20.796875" style="1" customWidth="1"/>
    <col min="4" max="30" width="20.796875" style="1" customWidth="1" outlineLevel="1"/>
    <col min="31" max="31" width="20.796875" style="1" customWidth="1" collapsed="1"/>
    <col min="32" max="32" width="20.796875" style="1" hidden="1" customWidth="1" outlineLevel="1"/>
    <col min="33" max="33" width="20.796875" style="1" customWidth="1"/>
    <col min="34" max="34" width="20.796875" style="1" customWidth="1" collapsed="1"/>
    <col min="35" max="35" width="20.796875" style="1" hidden="1" customWidth="1" outlineLevel="1"/>
    <col min="36" max="38" width="20.796875" style="1" customWidth="1"/>
    <col min="39" max="39" width="20.796875" style="1" customWidth="1" collapsed="1"/>
    <col min="40" max="40" width="20.796875" style="1" hidden="1" customWidth="1" outlineLevel="1"/>
    <col min="41" max="41" width="20.796875" style="1" customWidth="1"/>
    <col min="42" max="42" width="20.796875" style="1" customWidth="1" collapsed="1"/>
    <col min="43" max="43" width="20.796875" style="1" hidden="1" customWidth="1" outlineLevel="1"/>
    <col min="44" max="44" width="20.796875" style="1" customWidth="1"/>
    <col min="45" max="45" width="20.796875" style="1" customWidth="1" collapsed="1"/>
    <col min="46" max="46" width="20.796875" style="1" hidden="1" customWidth="1" outlineLevel="1"/>
    <col min="47" max="47" width="20.796875" style="1" customWidth="1"/>
    <col min="48" max="48" width="20.796875" style="1" customWidth="1" collapsed="1"/>
    <col min="49" max="49" width="20.796875" style="1" hidden="1" customWidth="1" outlineLevel="1"/>
    <col min="50" max="52" width="20.796875" style="1" customWidth="1"/>
    <col min="53" max="53" width="20.796875" style="1" customWidth="1" collapsed="1"/>
    <col min="54" max="54" width="20.796875" style="1" hidden="1" customWidth="1" outlineLevel="1"/>
    <col min="55" max="58" width="20.796875" style="1" customWidth="1"/>
    <col min="59" max="59" width="20.796875" style="1" customWidth="1" outlineLevel="1"/>
    <col min="60" max="63" width="20.796875" style="1" customWidth="1"/>
    <col min="64" max="64" width="20.796875" style="1" customWidth="1" outlineLevel="1"/>
    <col min="65" max="65" width="45.796875" style="13" customWidth="1"/>
    <col min="66" max="16384" width="8.796875" style="1"/>
  </cols>
  <sheetData>
    <row r="1" spans="1:65" x14ac:dyDescent="0.3">
      <c r="A1" s="3" t="s">
        <v>0</v>
      </c>
    </row>
    <row r="2" spans="1:65" x14ac:dyDescent="0.3">
      <c r="A2" s="2" t="s">
        <v>1</v>
      </c>
    </row>
    <row r="3" spans="1:65" x14ac:dyDescent="0.3">
      <c r="A3" s="1" t="s">
        <v>91</v>
      </c>
    </row>
    <row r="5" spans="1:65" x14ac:dyDescent="0.3">
      <c r="A5" s="330" t="s">
        <v>92</v>
      </c>
      <c r="B5" s="330"/>
      <c r="C5" s="330"/>
      <c r="D5" s="330"/>
      <c r="E5" s="330"/>
      <c r="F5" s="330"/>
      <c r="G5" s="330"/>
      <c r="H5" s="330"/>
    </row>
    <row r="6" spans="1:65" x14ac:dyDescent="0.3">
      <c r="A6" s="330"/>
      <c r="B6" s="330"/>
      <c r="C6" s="330"/>
      <c r="D6" s="330"/>
      <c r="E6" s="330"/>
      <c r="F6" s="330"/>
      <c r="G6" s="330"/>
      <c r="H6" s="330"/>
    </row>
    <row r="8" spans="1:65" x14ac:dyDescent="0.3">
      <c r="B8" s="1"/>
      <c r="C8" s="261" t="s">
        <v>93</v>
      </c>
      <c r="L8" s="14"/>
      <c r="M8" s="14"/>
      <c r="N8" s="261" t="s">
        <v>93</v>
      </c>
      <c r="AE8" s="16">
        <f>AE9-C9</f>
        <v>-34963333.620696574</v>
      </c>
      <c r="AH8" s="16">
        <f>AH9-SUM(D9,H9)</f>
        <v>-16797878.619589489</v>
      </c>
      <c r="AM8" s="16">
        <f>AM9-(C9-SUM(D9:H9))</f>
        <v>-18165455.001107085</v>
      </c>
      <c r="AP8" s="16">
        <f>AP9-K9</f>
        <v>-18165455.001107059</v>
      </c>
      <c r="AS8" s="16">
        <f>AS9-L9</f>
        <v>-7785376.9793090299</v>
      </c>
      <c r="AU8" s="14"/>
      <c r="AV8" s="16">
        <f>AV9-O9</f>
        <v>-10380078.02179803</v>
      </c>
      <c r="BA8" s="14"/>
      <c r="BF8" s="14"/>
    </row>
    <row r="9" spans="1:65" x14ac:dyDescent="0.3">
      <c r="B9" s="1"/>
      <c r="C9" s="12">
        <f t="shared" ref="C9:AA9" si="0">SUBTOTAL(109,C13:C187)</f>
        <v>34963333.620696574</v>
      </c>
      <c r="D9" s="12">
        <f t="shared" si="0"/>
        <v>16367953.322142748</v>
      </c>
      <c r="E9" s="12">
        <f t="shared" si="0"/>
        <v>2858667.0026094108</v>
      </c>
      <c r="F9" s="12">
        <f t="shared" si="0"/>
        <v>121908.15000000008</v>
      </c>
      <c r="G9" s="12">
        <f t="shared" si="0"/>
        <v>906161.43933735648</v>
      </c>
      <c r="H9" s="12">
        <f t="shared" si="0"/>
        <v>429925.2974467412</v>
      </c>
      <c r="I9" s="12">
        <f t="shared" si="0"/>
        <v>14278718.409160292</v>
      </c>
      <c r="J9" s="12">
        <f t="shared" si="0"/>
        <v>2815001.9084964772</v>
      </c>
      <c r="K9" s="12">
        <f t="shared" si="0"/>
        <v>11463716.500663813</v>
      </c>
      <c r="L9" s="12">
        <f t="shared" si="0"/>
        <v>6917859.4647709019</v>
      </c>
      <c r="M9" s="12">
        <f t="shared" si="0"/>
        <v>573033.53000000026</v>
      </c>
      <c r="N9" s="12">
        <f t="shared" si="0"/>
        <v>7490892.9947709031</v>
      </c>
      <c r="O9" s="12">
        <f t="shared" si="0"/>
        <v>3972823.5058929119</v>
      </c>
      <c r="P9" s="12">
        <f t="shared" si="0"/>
        <v>0</v>
      </c>
      <c r="Q9" s="12">
        <f t="shared" si="0"/>
        <v>0</v>
      </c>
      <c r="R9" s="12">
        <f t="shared" si="0"/>
        <v>2815001.9084964772</v>
      </c>
      <c r="S9" s="12">
        <f t="shared" si="0"/>
        <v>0</v>
      </c>
      <c r="T9" s="12">
        <f t="shared" si="0"/>
        <v>0</v>
      </c>
      <c r="U9" s="12">
        <f t="shared" si="0"/>
        <v>7490892.9947709031</v>
      </c>
      <c r="V9" s="12">
        <f t="shared" ref="V9:Z9" si="1">SUBTOTAL(109,V13:V187)</f>
        <v>0</v>
      </c>
      <c r="W9" s="12">
        <f t="shared" si="1"/>
        <v>0</v>
      </c>
      <c r="X9" s="12">
        <f t="shared" si="1"/>
        <v>0</v>
      </c>
      <c r="Y9" s="12">
        <f t="shared" si="1"/>
        <v>0</v>
      </c>
      <c r="Z9" s="12">
        <f t="shared" si="1"/>
        <v>7490892.9947709031</v>
      </c>
      <c r="AA9" s="12">
        <f t="shared" si="0"/>
        <v>0</v>
      </c>
      <c r="AB9" s="12">
        <f t="shared" ref="AB9:AC9" si="2">SUBTOTAL(109,AB13:AB187)</f>
        <v>0</v>
      </c>
      <c r="AC9" s="12">
        <f t="shared" si="2"/>
        <v>0</v>
      </c>
      <c r="AD9" s="12">
        <f t="shared" ref="AD9" si="3">SUBTOTAL(109,AD13:AD187)</f>
        <v>0</v>
      </c>
      <c r="AE9" s="12">
        <f>SUBTOTAL(109,AE13:AE187)</f>
        <v>0</v>
      </c>
      <c r="AF9" s="12">
        <f>SUBTOTAL(109,AF13:AF187)</f>
        <v>-34963333.620696574</v>
      </c>
      <c r="AH9" s="12">
        <f t="shared" ref="AH9:AQ9" si="4">SUBTOTAL(109,AH13:AH187)</f>
        <v>0</v>
      </c>
      <c r="AI9" s="12">
        <f t="shared" si="4"/>
        <v>-16797878.619589485</v>
      </c>
      <c r="AJ9" s="12">
        <f t="shared" si="4"/>
        <v>2858667.0026094108</v>
      </c>
      <c r="AK9" s="12">
        <f t="shared" si="4"/>
        <v>121908.15000000008</v>
      </c>
      <c r="AL9" s="12">
        <f t="shared" si="4"/>
        <v>906161.43933735648</v>
      </c>
      <c r="AM9" s="12">
        <f t="shared" si="4"/>
        <v>-3886736.5919467681</v>
      </c>
      <c r="AN9" s="12">
        <f t="shared" si="4"/>
        <v>-18165455.001107059</v>
      </c>
      <c r="AO9" s="12">
        <f t="shared" si="4"/>
        <v>2815001.9084964772</v>
      </c>
      <c r="AP9" s="12">
        <f t="shared" si="4"/>
        <v>-6701738.5004432453</v>
      </c>
      <c r="AQ9" s="12">
        <f t="shared" si="4"/>
        <v>-18165455.001107059</v>
      </c>
      <c r="AS9" s="12">
        <f t="shared" ref="AS9:BH9" si="5">SUBTOTAL(109,AS13:AS187)</f>
        <v>-867517.51453812746</v>
      </c>
      <c r="AT9" s="12">
        <f t="shared" si="5"/>
        <v>-7785376.9793090308</v>
      </c>
      <c r="AU9" s="12">
        <f t="shared" si="5"/>
        <v>573033.53000000026</v>
      </c>
      <c r="AV9" s="12">
        <f t="shared" si="5"/>
        <v>-6407254.5159051176</v>
      </c>
      <c r="AW9" s="12">
        <f t="shared" si="5"/>
        <v>-10380078.021798028</v>
      </c>
      <c r="AX9" s="22">
        <f t="shared" si="5"/>
        <v>43460.970143432714</v>
      </c>
      <c r="AY9" s="22">
        <f t="shared" si="5"/>
        <v>2815001.9084964772</v>
      </c>
      <c r="AZ9" s="22">
        <f t="shared" si="5"/>
        <v>659729.74915076653</v>
      </c>
      <c r="BA9" s="22">
        <f t="shared" si="5"/>
        <v>31819.746864659701</v>
      </c>
      <c r="BB9" s="12">
        <f t="shared" si="5"/>
        <v>735010.46615885897</v>
      </c>
      <c r="BC9" s="12">
        <f t="shared" ref="BC9:BF9" si="6">SUBTOTAL(109,BC13:BC187)</f>
        <v>0</v>
      </c>
      <c r="BD9" s="12">
        <f t="shared" si="6"/>
        <v>0</v>
      </c>
      <c r="BE9" s="12">
        <f t="shared" si="6"/>
        <v>0</v>
      </c>
      <c r="BF9" s="12">
        <f t="shared" si="6"/>
        <v>0</v>
      </c>
      <c r="BG9" s="12">
        <f>SUBTOTAL(109,BG13:BG187)</f>
        <v>0</v>
      </c>
      <c r="BH9" s="12">
        <f t="shared" si="5"/>
        <v>0</v>
      </c>
      <c r="BI9" s="12">
        <f t="shared" ref="BI9:BK9" si="7">SUBTOTAL(109,BI13:BI187)</f>
        <v>0</v>
      </c>
      <c r="BJ9" s="12">
        <f t="shared" si="7"/>
        <v>0</v>
      </c>
      <c r="BK9" s="12">
        <f t="shared" si="7"/>
        <v>0</v>
      </c>
      <c r="BL9" s="12">
        <f>SUBTOTAL(109,BL13:BL187)</f>
        <v>0</v>
      </c>
    </row>
    <row r="10" spans="1:65" ht="39" x14ac:dyDescent="0.3">
      <c r="B10" s="1"/>
      <c r="C10" s="266" t="s">
        <v>94</v>
      </c>
      <c r="D10" s="266" t="s">
        <v>95</v>
      </c>
      <c r="E10" s="266" t="s">
        <v>96</v>
      </c>
      <c r="F10" s="266" t="s">
        <v>97</v>
      </c>
      <c r="G10" s="266" t="s">
        <v>98</v>
      </c>
      <c r="H10" s="266" t="s">
        <v>99</v>
      </c>
      <c r="I10" s="267" t="s">
        <v>100</v>
      </c>
      <c r="J10" s="266" t="s">
        <v>101</v>
      </c>
      <c r="K10" s="267" t="s">
        <v>100</v>
      </c>
      <c r="L10" s="266" t="s">
        <v>102</v>
      </c>
      <c r="M10" s="266" t="s">
        <v>103</v>
      </c>
      <c r="N10" s="267" t="s">
        <v>100</v>
      </c>
      <c r="O10" s="267" t="s">
        <v>100</v>
      </c>
      <c r="P10" s="267" t="s">
        <v>100</v>
      </c>
      <c r="Q10" s="267" t="s">
        <v>100</v>
      </c>
      <c r="R10" s="267" t="s">
        <v>100</v>
      </c>
      <c r="S10" s="267" t="s">
        <v>100</v>
      </c>
      <c r="T10" s="267" t="s">
        <v>100</v>
      </c>
      <c r="U10" s="267" t="s">
        <v>100</v>
      </c>
      <c r="V10" s="267" t="s">
        <v>100</v>
      </c>
      <c r="W10" s="267" t="s">
        <v>100</v>
      </c>
      <c r="X10" s="267" t="s">
        <v>100</v>
      </c>
      <c r="Y10" s="267" t="s">
        <v>100</v>
      </c>
      <c r="Z10" s="267" t="s">
        <v>100</v>
      </c>
      <c r="AA10" s="267" t="s">
        <v>100</v>
      </c>
      <c r="AB10" s="267" t="s">
        <v>100</v>
      </c>
      <c r="AC10" s="267" t="s">
        <v>100</v>
      </c>
      <c r="AD10" s="267" t="s">
        <v>100</v>
      </c>
      <c r="AE10" s="267" t="s">
        <v>104</v>
      </c>
      <c r="AF10" s="267" t="s">
        <v>100</v>
      </c>
      <c r="AG10" s="267" t="s">
        <v>105</v>
      </c>
      <c r="AH10" s="267" t="s">
        <v>100</v>
      </c>
      <c r="AI10" s="267" t="s">
        <v>100</v>
      </c>
      <c r="AJ10" s="266" t="s">
        <v>96</v>
      </c>
      <c r="AK10" s="266" t="s">
        <v>97</v>
      </c>
      <c r="AL10" s="266" t="s">
        <v>98</v>
      </c>
      <c r="AM10" s="267" t="s">
        <v>100</v>
      </c>
      <c r="AN10" s="267" t="s">
        <v>100</v>
      </c>
      <c r="AO10" s="266" t="s">
        <v>101</v>
      </c>
      <c r="AP10" s="267" t="s">
        <v>100</v>
      </c>
      <c r="AQ10" s="267" t="s">
        <v>100</v>
      </c>
      <c r="AR10" s="267" t="s">
        <v>106</v>
      </c>
      <c r="AS10" s="267" t="s">
        <v>100</v>
      </c>
      <c r="AT10" s="267" t="s">
        <v>100</v>
      </c>
      <c r="AU10" s="266" t="s">
        <v>103</v>
      </c>
      <c r="AV10" s="267" t="s">
        <v>100</v>
      </c>
      <c r="AW10" s="267" t="s">
        <v>100</v>
      </c>
      <c r="AX10" s="267" t="s">
        <v>100</v>
      </c>
      <c r="AY10" s="267" t="s">
        <v>100</v>
      </c>
      <c r="AZ10" s="267" t="s">
        <v>100</v>
      </c>
      <c r="BA10" s="267" t="s">
        <v>100</v>
      </c>
      <c r="BB10" s="267" t="s">
        <v>100</v>
      </c>
      <c r="BC10" s="267" t="s">
        <v>100</v>
      </c>
      <c r="BD10" s="267" t="s">
        <v>100</v>
      </c>
      <c r="BE10" s="267" t="s">
        <v>100</v>
      </c>
      <c r="BF10" s="267" t="s">
        <v>100</v>
      </c>
      <c r="BG10" s="267" t="s">
        <v>100</v>
      </c>
      <c r="BH10" s="267" t="s">
        <v>100</v>
      </c>
      <c r="BI10" s="267" t="s">
        <v>100</v>
      </c>
      <c r="BJ10" s="267" t="s">
        <v>100</v>
      </c>
      <c r="BK10" s="267" t="s">
        <v>100</v>
      </c>
      <c r="BL10" s="267" t="s">
        <v>100</v>
      </c>
    </row>
    <row r="11" spans="1:65" ht="26" x14ac:dyDescent="0.3">
      <c r="B11" s="287" t="s">
        <v>107</v>
      </c>
      <c r="C11" s="266" t="s">
        <v>108</v>
      </c>
      <c r="D11" s="266" t="s">
        <v>108</v>
      </c>
      <c r="E11" s="266" t="s">
        <v>108</v>
      </c>
      <c r="F11" s="266" t="s">
        <v>108</v>
      </c>
      <c r="G11" s="266" t="s">
        <v>108</v>
      </c>
      <c r="H11" s="266" t="s">
        <v>108</v>
      </c>
      <c r="I11" s="267" t="s">
        <v>108</v>
      </c>
      <c r="J11" s="266" t="s">
        <v>108</v>
      </c>
      <c r="K11" s="267" t="s">
        <v>108</v>
      </c>
      <c r="L11" s="266" t="s">
        <v>108</v>
      </c>
      <c r="M11" s="266" t="s">
        <v>108</v>
      </c>
      <c r="N11" s="267" t="s">
        <v>108</v>
      </c>
      <c r="O11" s="267" t="s">
        <v>108</v>
      </c>
      <c r="P11" s="267" t="s">
        <v>109</v>
      </c>
      <c r="Q11" s="267" t="s">
        <v>108</v>
      </c>
      <c r="R11" s="267" t="s">
        <v>108</v>
      </c>
      <c r="S11" s="267" t="s">
        <v>108</v>
      </c>
      <c r="T11" s="267" t="s">
        <v>108</v>
      </c>
      <c r="U11" s="267" t="s">
        <v>109</v>
      </c>
      <c r="V11" s="267" t="s">
        <v>108</v>
      </c>
      <c r="W11" s="267" t="s">
        <v>108</v>
      </c>
      <c r="X11" s="267" t="s">
        <v>108</v>
      </c>
      <c r="Y11" s="267" t="s">
        <v>108</v>
      </c>
      <c r="Z11" s="267" t="s">
        <v>108</v>
      </c>
      <c r="AA11" s="267" t="s">
        <v>108</v>
      </c>
      <c r="AB11" s="267" t="s">
        <v>108</v>
      </c>
      <c r="AC11" s="267" t="s">
        <v>108</v>
      </c>
      <c r="AD11" s="267" t="s">
        <v>108</v>
      </c>
      <c r="AE11" s="267"/>
      <c r="AF11" s="267"/>
      <c r="AG11" s="267"/>
      <c r="AH11" s="267"/>
      <c r="AI11" s="267"/>
      <c r="AJ11" s="266"/>
      <c r="AK11" s="266"/>
      <c r="AL11" s="266"/>
      <c r="AM11" s="267"/>
      <c r="AN11" s="267"/>
      <c r="AO11" s="266"/>
      <c r="AP11" s="267"/>
      <c r="AQ11" s="267"/>
      <c r="AR11" s="267"/>
      <c r="AS11" s="267"/>
      <c r="AT11" s="267"/>
      <c r="AU11" s="266"/>
      <c r="AV11" s="267"/>
      <c r="AW11" s="267"/>
      <c r="AX11" s="267"/>
      <c r="AY11" s="267"/>
      <c r="AZ11" s="267"/>
      <c r="BA11" s="267"/>
      <c r="BB11" s="267"/>
      <c r="BC11" s="267"/>
      <c r="BD11" s="267"/>
      <c r="BE11" s="267"/>
      <c r="BF11" s="267"/>
      <c r="BG11" s="267"/>
      <c r="BH11" s="267"/>
      <c r="BI11" s="267"/>
      <c r="BJ11" s="267"/>
      <c r="BK11" s="267"/>
      <c r="BL11" s="267"/>
    </row>
    <row r="12" spans="1:65" s="5" customFormat="1" ht="26" x14ac:dyDescent="0.3">
      <c r="A12" s="288" t="s">
        <v>110</v>
      </c>
      <c r="B12" s="288" t="s">
        <v>12</v>
      </c>
      <c r="C12" s="289" t="s">
        <v>111</v>
      </c>
      <c r="D12" s="289" t="s">
        <v>112</v>
      </c>
      <c r="E12" s="289" t="s">
        <v>113</v>
      </c>
      <c r="F12" s="289" t="s">
        <v>114</v>
      </c>
      <c r="G12" s="289" t="s">
        <v>115</v>
      </c>
      <c r="H12" s="289" t="s">
        <v>116</v>
      </c>
      <c r="I12" s="288" t="s">
        <v>117</v>
      </c>
      <c r="J12" s="289" t="s">
        <v>118</v>
      </c>
      <c r="K12" s="288" t="s">
        <v>119</v>
      </c>
      <c r="L12" s="289" t="s">
        <v>120</v>
      </c>
      <c r="M12" s="289" t="s">
        <v>121</v>
      </c>
      <c r="N12" s="288" t="s">
        <v>122</v>
      </c>
      <c r="O12" s="288" t="s">
        <v>123</v>
      </c>
      <c r="P12" s="290" t="s">
        <v>124</v>
      </c>
      <c r="Q12" s="288" t="s">
        <v>125</v>
      </c>
      <c r="R12" s="288" t="s">
        <v>118</v>
      </c>
      <c r="S12" s="288" t="s">
        <v>126</v>
      </c>
      <c r="T12" s="288" t="s">
        <v>127</v>
      </c>
      <c r="U12" s="290" t="s">
        <v>124</v>
      </c>
      <c r="V12" s="288" t="s">
        <v>128</v>
      </c>
      <c r="W12" s="288" t="s">
        <v>129</v>
      </c>
      <c r="X12" s="288" t="s">
        <v>130</v>
      </c>
      <c r="Y12" s="288" t="s">
        <v>131</v>
      </c>
      <c r="Z12" s="288" t="s">
        <v>132</v>
      </c>
      <c r="AA12" s="288" t="s">
        <v>133</v>
      </c>
      <c r="AB12" s="288" t="s">
        <v>134</v>
      </c>
      <c r="AC12" s="288" t="s">
        <v>135</v>
      </c>
      <c r="AD12" s="288" t="s">
        <v>136</v>
      </c>
      <c r="AE12" s="288" t="s">
        <v>111</v>
      </c>
      <c r="AF12" s="290" t="s">
        <v>124</v>
      </c>
      <c r="AG12" s="288" t="s">
        <v>137</v>
      </c>
      <c r="AH12" s="288" t="s">
        <v>138</v>
      </c>
      <c r="AI12" s="290" t="s">
        <v>124</v>
      </c>
      <c r="AJ12" s="289" t="s">
        <v>113</v>
      </c>
      <c r="AK12" s="289" t="s">
        <v>114</v>
      </c>
      <c r="AL12" s="289" t="s">
        <v>115</v>
      </c>
      <c r="AM12" s="288" t="s">
        <v>117</v>
      </c>
      <c r="AN12" s="290" t="s">
        <v>124</v>
      </c>
      <c r="AO12" s="289" t="s">
        <v>118</v>
      </c>
      <c r="AP12" s="288" t="s">
        <v>119</v>
      </c>
      <c r="AQ12" s="290" t="s">
        <v>124</v>
      </c>
      <c r="AR12" s="288" t="s">
        <v>139</v>
      </c>
      <c r="AS12" s="288" t="s">
        <v>120</v>
      </c>
      <c r="AT12" s="290" t="s">
        <v>124</v>
      </c>
      <c r="AU12" s="289" t="s">
        <v>121</v>
      </c>
      <c r="AV12" s="288" t="s">
        <v>123</v>
      </c>
      <c r="AW12" s="290" t="s">
        <v>124</v>
      </c>
      <c r="AX12" s="288" t="s">
        <v>125</v>
      </c>
      <c r="AY12" s="288" t="s">
        <v>118</v>
      </c>
      <c r="AZ12" s="288" t="s">
        <v>126</v>
      </c>
      <c r="BA12" s="288" t="s">
        <v>127</v>
      </c>
      <c r="BB12" s="290" t="s">
        <v>124</v>
      </c>
      <c r="BC12" s="288" t="s">
        <v>128</v>
      </c>
      <c r="BD12" s="288" t="s">
        <v>129</v>
      </c>
      <c r="BE12" s="288" t="s">
        <v>130</v>
      </c>
      <c r="BF12" s="288" t="s">
        <v>131</v>
      </c>
      <c r="BG12" s="290" t="s">
        <v>124</v>
      </c>
      <c r="BH12" s="288" t="s">
        <v>133</v>
      </c>
      <c r="BI12" s="288" t="s">
        <v>134</v>
      </c>
      <c r="BJ12" s="288" t="s">
        <v>135</v>
      </c>
      <c r="BK12" s="288" t="s">
        <v>136</v>
      </c>
      <c r="BL12" s="290" t="s">
        <v>124</v>
      </c>
      <c r="BM12" s="288" t="s">
        <v>140</v>
      </c>
    </row>
    <row r="13" spans="1:65" x14ac:dyDescent="0.3">
      <c r="A13" s="291"/>
      <c r="B13" s="292">
        <v>2015</v>
      </c>
      <c r="C13" s="293">
        <v>0</v>
      </c>
      <c r="D13" s="293">
        <v>0</v>
      </c>
      <c r="E13" s="293">
        <v>0</v>
      </c>
      <c r="F13" s="293">
        <v>0</v>
      </c>
      <c r="G13" s="293">
        <v>0</v>
      </c>
      <c r="H13" s="293">
        <v>0</v>
      </c>
      <c r="I13" s="294">
        <f>C13-SUM(D13:H13)</f>
        <v>0</v>
      </c>
      <c r="J13" s="293">
        <v>0</v>
      </c>
      <c r="K13" s="294">
        <f>I13-J13</f>
        <v>0</v>
      </c>
      <c r="L13" s="293">
        <v>0</v>
      </c>
      <c r="M13" s="293"/>
      <c r="N13" s="294">
        <f>SUM(L13:M13)</f>
        <v>0</v>
      </c>
      <c r="O13" s="294">
        <f t="shared" ref="O13:O44" si="8">K13-SUM(L13:M13)</f>
        <v>0</v>
      </c>
      <c r="P13" s="294">
        <f>C13-SUM(D13:H13,J13,L13:M13,O13)</f>
        <v>0</v>
      </c>
      <c r="Q13" s="294">
        <f>SUMIFS('5. Detail'!$I$31:$I$510,'5. Detail'!$E$31:$E$510,$B13,'5. Detail'!$A$31:$A$510,$A13,'5. Detail'!$J$31:$J$510,426.4)</f>
        <v>0</v>
      </c>
      <c r="R13" s="294">
        <f>SUMIFS('5. Detail'!$I$31:$I$510,'5. Detail'!$E$31:$E$510,$B13,'5. Detail'!$A$31:$A$510,$A13,'5. Detail'!$J$31:$J$510,426.5)+J13</f>
        <v>0</v>
      </c>
      <c r="S13" s="294">
        <f>SUMIFS('5. Detail'!$I$31:$I$510,'5. Detail'!$E$31:$E$510,$B13,'5. Detail'!$A$31:$A$510,$A13,'5. Detail'!$J$31:$J$510,923)</f>
        <v>0</v>
      </c>
      <c r="T13" s="294">
        <f>SUMIFS('5. Detail'!$I$31:$I$510,'5. Detail'!$E$31:$E$510,$B13,'5. Detail'!$A$31:$A$510,$A13,'5. Detail'!$J$31:$J$510,107)</f>
        <v>0</v>
      </c>
      <c r="U13" s="294">
        <f t="shared" ref="U13:U44" si="9">I13-SUM(O13,Q13:T13)</f>
        <v>0</v>
      </c>
      <c r="V13" s="294">
        <f>SUMIFS('5. Detail'!$I$31:$I$510,'5. Detail'!$E$31:$E$510,$B13,'5. Detail'!$A$31:$A$510,$A13,'5. Detail'!$F$31:$F$510,"CE01")</f>
        <v>0</v>
      </c>
      <c r="W13" s="294">
        <f>SUMIFS('5. Detail'!$I$31:$I$510,'5. Detail'!$E$31:$E$510,$B13,'5. Detail'!$A$31:$A$510,$A13,'5. Detail'!$F$31:$F$510,"OE01")</f>
        <v>0</v>
      </c>
      <c r="X13" s="294">
        <f>SUMIFS('5. Detail'!$I$31:$I$510,'5. Detail'!$E$31:$E$510,$B13,'5. Detail'!$A$31:$A$510,$A13,'5. Detail'!$F$31:$F$510,"TE01")</f>
        <v>0</v>
      </c>
      <c r="Y13" s="294">
        <f>SUM(V13:X13)</f>
        <v>0</v>
      </c>
      <c r="Z13" s="294">
        <f t="shared" ref="Z13:Z44" si="10">SUM(L13:M13)-Y13</f>
        <v>0</v>
      </c>
      <c r="AA13" s="294">
        <f>SUMIFS('5. Detail'!$I$31:$I$510,'5. Detail'!$E$31:$E$510,$B13,'5. Detail'!$A$31:$A$510,$A13,'5. Detail'!$J$31:$J$510,923,'5. Detail'!$F$31:$F$510,"CE01")+SUMIFS('5. Detail'!$I$31:$I$510,'5. Detail'!$E$31:$E$510,$B13,'5. Detail'!$A$31:$A$510,$A13,'5. Detail'!$J$31:$J$510,107,'5. Detail'!$F$31:$F$510,"CE01")</f>
        <v>0</v>
      </c>
      <c r="AB13" s="294">
        <f>SUMIFS('5. Detail'!$I$31:$I$510,'5. Detail'!$E$31:$E$510,$B13,'5. Detail'!$A$31:$A$510,$A13,'5. Detail'!$J$31:$J$510,923,'5. Detail'!$F$31:$F$510,"OE01")+SUMIFS('5. Detail'!$I$31:$I$510,'5. Detail'!$E$31:$E$510,$B13,'5. Detail'!$A$31:$A$510,$A13,'5. Detail'!$J$31:$J$510,107,'5. Detail'!$F$31:$F$510,"OE01")</f>
        <v>0</v>
      </c>
      <c r="AC13" s="294">
        <f>SUMIFS('5. Detail'!$I$31:$I$510,'5. Detail'!$E$31:$E$510,$B13,'5. Detail'!$A$31:$A$510,$A13,'5. Detail'!$J$31:$J$510,923,'5. Detail'!$F$31:$F$510,"TE01")+SUMIFS('5. Detail'!$I$31:$I$510,'5. Detail'!$E$31:$E$510,$B13,'5. Detail'!$A$31:$A$510,$A13,'5. Detail'!$J$31:$J$510,107,'5. Detail'!$F$31:$F$510,"TE01")</f>
        <v>0</v>
      </c>
      <c r="AD13" s="294">
        <f>SUM(AA13:AC13)</f>
        <v>0</v>
      </c>
      <c r="AE13" s="295">
        <f>'3. Total $ Recalc.'!R9</f>
        <v>0</v>
      </c>
      <c r="AF13" s="294">
        <f t="shared" ref="AF13:AF44" si="11">AE13-C13</f>
        <v>0</v>
      </c>
      <c r="AG13" s="296">
        <v>0</v>
      </c>
      <c r="AH13" s="294">
        <f t="shared" ref="AH13:AH44" si="12">$AE13*AG13</f>
        <v>0</v>
      </c>
      <c r="AI13" s="294">
        <f t="shared" ref="AI13:AI44" si="13">AH13-SUM(D13,H13)</f>
        <v>0</v>
      </c>
      <c r="AJ13" s="293">
        <v>0</v>
      </c>
      <c r="AK13" s="293">
        <v>0</v>
      </c>
      <c r="AL13" s="293">
        <v>0</v>
      </c>
      <c r="AM13" s="294">
        <f>AE13-SUM(AH13,AJ13:AL13)</f>
        <v>0</v>
      </c>
      <c r="AN13" s="294">
        <f t="shared" ref="AN13:AN44" si="14">AM13-I13</f>
        <v>0</v>
      </c>
      <c r="AO13" s="293">
        <v>0</v>
      </c>
      <c r="AP13" s="294">
        <f>AM13-AO13</f>
        <v>0</v>
      </c>
      <c r="AQ13" s="294">
        <f t="shared" ref="AQ13:AQ44" si="15">AP13-K13</f>
        <v>0</v>
      </c>
      <c r="AR13" s="296"/>
      <c r="AS13" s="294">
        <f>IF($AR13="",0,AP13*AR13)</f>
        <v>0</v>
      </c>
      <c r="AT13" s="294">
        <f t="shared" ref="AT13:AT44" si="16">AS13-L13</f>
        <v>0</v>
      </c>
      <c r="AU13" s="293">
        <v>0</v>
      </c>
      <c r="AV13" s="294">
        <f>AP13-SUM(AS13,AU13)</f>
        <v>0</v>
      </c>
      <c r="AW13" s="294">
        <f>AV13-O13</f>
        <v>0</v>
      </c>
      <c r="AX13" s="294">
        <f>SUMIFS('5. Detail'!$I$31:$I$510,'5. Detail'!$E$31:$E$510,$B13,'5. Detail'!$A$31:$A$510,$A13,'5. Detail'!$J$31:$J$510,426.4)</f>
        <v>0</v>
      </c>
      <c r="AY13" s="294">
        <f>SUMIFS('5. Detail'!$I$31:$I$510,'5. Detail'!$E$31:$E$510,$B13,'5. Detail'!$A$31:$A$510,$A13,'5. Detail'!$J$31:$J$510,426.5)+AO13</f>
        <v>0</v>
      </c>
      <c r="AZ13" s="294">
        <f>SUMIFS('5. Detail'!$I$31:$I$510,'5. Detail'!$E$31:$E$510,$B13,'5. Detail'!$A$31:$A$510,$A13,'5. Detail'!$J$31:$J$510,923)</f>
        <v>0</v>
      </c>
      <c r="BA13" s="294">
        <f>SUMIFS('5. Detail'!$I$31:$I$510,'5. Detail'!$E$31:$E$510,$B13,'5. Detail'!$A$31:$A$510,$A13,'5. Detail'!$J$31:$J$510,107)</f>
        <v>0</v>
      </c>
      <c r="BB13" s="294">
        <f>SUM(AX13:BA13)-SUM(Q13:T13)</f>
        <v>0</v>
      </c>
      <c r="BC13" s="294">
        <f>SUMIFS('5. Detail'!$K$31:$K$510,'5. Detail'!$E$31:$E$510,$B13,'5. Detail'!$A$31:$A$510,$A13,'5. Detail'!$F$31:$F$510,"CE01")</f>
        <v>0</v>
      </c>
      <c r="BD13" s="294">
        <f>SUMIFS('5. Detail'!$K$31:$K$510,'5. Detail'!$E$31:$E$510,$B13,'5. Detail'!$A$31:$A$510,$A13,'5. Detail'!$F$31:$F$510,"OE01")</f>
        <v>0</v>
      </c>
      <c r="BE13" s="294">
        <f>SUMIFS('5. Detail'!$K$31:$K$510,'5. Detail'!$E$31:$E$510,$B13,'5. Detail'!$A$31:$A$510,$A13,'5. Detail'!$F$31:$F$510,"TE01")</f>
        <v>0</v>
      </c>
      <c r="BF13" s="294">
        <f>SUM(BC13:BE13)</f>
        <v>0</v>
      </c>
      <c r="BG13" s="294">
        <f>BF13-Y13</f>
        <v>0</v>
      </c>
      <c r="BH13" s="294">
        <f>SUMIFS('5. Detail'!$K$31:$K$510,'5. Detail'!$E$31:$E$510,$B13,'5. Detail'!$A$31:$A$510,$A13,'5. Detail'!$J$31:$J$510,923,'5. Detail'!$F$31:$F$510,"CE01")+SUMIFS('5. Detail'!$K$31:$K$510,'5. Detail'!$E$31:$E$510,$B13,'5. Detail'!$A$31:$A$510,$A13,'5. Detail'!$J$31:$J$510,107,'5. Detail'!$F$31:$F$510,"CE01")</f>
        <v>0</v>
      </c>
      <c r="BI13" s="294">
        <f>SUMIFS('5. Detail'!$K$31:$K$510,'5. Detail'!$E$31:$E$510,$B13,'5. Detail'!$A$31:$A$510,$A13,'5. Detail'!$J$31:$J$510,923,'5. Detail'!$F$31:$F$510,"OE01")+SUMIFS('5. Detail'!$K$31:$K$510,'5. Detail'!$E$31:$E$510,$B13,'5. Detail'!$A$31:$A$510,$A13,'5. Detail'!$J$31:$J$510,107,'5. Detail'!$F$31:$F$510,"OE01")</f>
        <v>0</v>
      </c>
      <c r="BJ13" s="294">
        <f>SUMIFS('5. Detail'!$K$31:$K$510,'5. Detail'!$E$31:$E$510,$B13,'5. Detail'!$A$31:$A$510,$A13,'5. Detail'!$J$31:$J$510,923,'5. Detail'!$F$31:$F$510,"TE01")+SUMIFS('5. Detail'!$K$31:$K$510,'5. Detail'!$E$31:$E$510,$B13,'5. Detail'!$A$31:$A$510,$A13,'5. Detail'!$J$31:$J$510,107,'5. Detail'!$F$31:$F$510,"TE01")</f>
        <v>0</v>
      </c>
      <c r="BK13" s="294">
        <f>SUM(BH13:BJ13)</f>
        <v>0</v>
      </c>
      <c r="BL13" s="294">
        <f>BK13-AD13</f>
        <v>0</v>
      </c>
      <c r="BM13" s="297"/>
    </row>
    <row r="14" spans="1:65" x14ac:dyDescent="0.3">
      <c r="A14" s="291"/>
      <c r="B14" s="292">
        <v>2016</v>
      </c>
      <c r="C14" s="293">
        <v>0</v>
      </c>
      <c r="D14" s="293">
        <v>0</v>
      </c>
      <c r="E14" s="293">
        <v>0</v>
      </c>
      <c r="F14" s="293">
        <v>0</v>
      </c>
      <c r="G14" s="293">
        <v>0</v>
      </c>
      <c r="H14" s="293">
        <v>0</v>
      </c>
      <c r="I14" s="294">
        <f t="shared" ref="I14:I77" si="17">C14-SUM(D14:H14)</f>
        <v>0</v>
      </c>
      <c r="J14" s="293">
        <v>0</v>
      </c>
      <c r="K14" s="294">
        <f t="shared" ref="K14:K77" si="18">I14-J14</f>
        <v>0</v>
      </c>
      <c r="L14" s="293">
        <v>0</v>
      </c>
      <c r="M14" s="293"/>
      <c r="N14" s="294">
        <f t="shared" ref="N14:N77" si="19">SUM(L14:M14)</f>
        <v>0</v>
      </c>
      <c r="O14" s="294">
        <f t="shared" si="8"/>
        <v>0</v>
      </c>
      <c r="P14" s="294">
        <f t="shared" ref="P14:P77" si="20">C14-SUM(D14:H14,J14,L14:M14,O14)</f>
        <v>0</v>
      </c>
      <c r="Q14" s="294">
        <f>SUMIFS('5. Detail'!$I$31:$I$510,'5. Detail'!$E$31:$E$510,$B14,'5. Detail'!$A$31:$A$510,$A14,'5. Detail'!$J$31:$J$510,426.4)</f>
        <v>0</v>
      </c>
      <c r="R14" s="294">
        <f>SUMIFS('5. Detail'!$I$31:$I$510,'5. Detail'!$E$31:$E$510,$B14,'5. Detail'!$A$31:$A$510,$A14,'5. Detail'!$J$31:$J$510,426.5)+J14</f>
        <v>0</v>
      </c>
      <c r="S14" s="294">
        <f>SUMIFS('5. Detail'!$I$31:$I$510,'5. Detail'!$E$31:$E$510,$B14,'5. Detail'!$A$31:$A$510,$A14,'5. Detail'!$J$31:$J$510,923)</f>
        <v>0</v>
      </c>
      <c r="T14" s="294">
        <f>SUMIFS('5. Detail'!$I$31:$I$510,'5. Detail'!$E$31:$E$510,$B14,'5. Detail'!$A$31:$A$510,$A14,'5. Detail'!$J$31:$J$510,107)</f>
        <v>0</v>
      </c>
      <c r="U14" s="294">
        <f t="shared" si="9"/>
        <v>0</v>
      </c>
      <c r="V14" s="294">
        <f>SUMIFS('5. Detail'!$I$31:$I$510,'5. Detail'!$E$31:$E$510,$B14,'5. Detail'!$A$31:$A$510,$A14,'5. Detail'!$F$31:$F$510,"CE01")</f>
        <v>0</v>
      </c>
      <c r="W14" s="294">
        <f>SUMIFS('5. Detail'!$I$31:$I$510,'5. Detail'!$E$31:$E$510,$B14,'5. Detail'!$A$31:$A$510,$A14,'5. Detail'!$F$31:$F$510,"OE01")</f>
        <v>0</v>
      </c>
      <c r="X14" s="294">
        <f>SUMIFS('5. Detail'!$I$31:$I$510,'5. Detail'!$E$31:$E$510,$B14,'5. Detail'!$A$31:$A$510,$A14,'5. Detail'!$F$31:$F$510,"TE01")</f>
        <v>0</v>
      </c>
      <c r="Y14" s="294">
        <f t="shared" ref="Y14:Y77" si="21">SUM(V14:X14)</f>
        <v>0</v>
      </c>
      <c r="Z14" s="294">
        <f t="shared" si="10"/>
        <v>0</v>
      </c>
      <c r="AA14" s="294">
        <f>SUMIFS('5. Detail'!$I$31:$I$510,'5. Detail'!$E$31:$E$510,$B14,'5. Detail'!$A$31:$A$510,$A14,'5. Detail'!$J$31:$J$510,923,'5. Detail'!$F$31:$F$510,"CE01")+SUMIFS('5. Detail'!$I$31:$I$510,'5. Detail'!$E$31:$E$510,$B14,'5. Detail'!$A$31:$A$510,$A14,'5. Detail'!$J$31:$J$510,107,'5. Detail'!$F$31:$F$510,"CE01")</f>
        <v>0</v>
      </c>
      <c r="AB14" s="294">
        <f>SUMIFS('5. Detail'!$I$31:$I$510,'5. Detail'!$E$31:$E$510,$B14,'5. Detail'!$A$31:$A$510,$A14,'5. Detail'!$J$31:$J$510,923,'5. Detail'!$F$31:$F$510,"OE01")+SUMIFS('5. Detail'!$I$31:$I$510,'5. Detail'!$E$31:$E$510,$B14,'5. Detail'!$A$31:$A$510,$A14,'5. Detail'!$J$31:$J$510,107,'5. Detail'!$F$31:$F$510,"OE01")</f>
        <v>0</v>
      </c>
      <c r="AC14" s="294">
        <f>SUMIFS('5. Detail'!$I$31:$I$510,'5. Detail'!$E$31:$E$510,$B14,'5. Detail'!$A$31:$A$510,$A14,'5. Detail'!$J$31:$J$510,923,'5. Detail'!$F$31:$F$510,"TE01")+SUMIFS('5. Detail'!$I$31:$I$510,'5. Detail'!$E$31:$E$510,$B14,'5. Detail'!$A$31:$A$510,$A14,'5. Detail'!$J$31:$J$510,107,'5. Detail'!$F$31:$F$510,"TE01")</f>
        <v>0</v>
      </c>
      <c r="AD14" s="294">
        <f t="shared" ref="AD14:AD77" si="22">SUM(AA14:AC14)</f>
        <v>0</v>
      </c>
      <c r="AE14" s="295">
        <f>'3. Total $ Recalc.'!R10</f>
        <v>0</v>
      </c>
      <c r="AF14" s="294">
        <f t="shared" si="11"/>
        <v>0</v>
      </c>
      <c r="AG14" s="296">
        <v>0</v>
      </c>
      <c r="AH14" s="294">
        <f t="shared" si="12"/>
        <v>0</v>
      </c>
      <c r="AI14" s="294">
        <f t="shared" si="13"/>
        <v>0</v>
      </c>
      <c r="AJ14" s="293">
        <v>0</v>
      </c>
      <c r="AK14" s="293">
        <v>0</v>
      </c>
      <c r="AL14" s="293">
        <v>0</v>
      </c>
      <c r="AM14" s="294">
        <f t="shared" ref="AM14:AM77" si="23">AE14-SUM(AH14,AJ14:AL14)</f>
        <v>0</v>
      </c>
      <c r="AN14" s="294">
        <f t="shared" si="14"/>
        <v>0</v>
      </c>
      <c r="AO14" s="293">
        <v>0</v>
      </c>
      <c r="AP14" s="294">
        <f t="shared" ref="AP14:AP77" si="24">AM14-AO14</f>
        <v>0</v>
      </c>
      <c r="AQ14" s="294">
        <f t="shared" si="15"/>
        <v>0</v>
      </c>
      <c r="AR14" s="296"/>
      <c r="AS14" s="294">
        <f t="shared" ref="AS14:AS77" si="25">IF($AR14="",0,AP14*AR14)</f>
        <v>0</v>
      </c>
      <c r="AT14" s="294">
        <f t="shared" si="16"/>
        <v>0</v>
      </c>
      <c r="AU14" s="293">
        <v>0</v>
      </c>
      <c r="AV14" s="294">
        <f t="shared" ref="AV14:AV77" si="26">AP14-SUM(AS14,AU14)</f>
        <v>0</v>
      </c>
      <c r="AW14" s="294">
        <f t="shared" ref="AW14:AW77" si="27">AV14-O14</f>
        <v>0</v>
      </c>
      <c r="AX14" s="294">
        <f>SUMIFS('5. Detail'!$I$31:$I$510,'5. Detail'!$E$31:$E$510,$B14,'5. Detail'!$A$31:$A$510,$A14,'5. Detail'!$J$31:$J$510,426.4)</f>
        <v>0</v>
      </c>
      <c r="AY14" s="294">
        <f>SUMIFS('5. Detail'!$I$31:$I$510,'5. Detail'!$E$31:$E$510,$B14,'5. Detail'!$A$31:$A$510,$A14,'5. Detail'!$J$31:$J$510,426.5)+AO14</f>
        <v>0</v>
      </c>
      <c r="AZ14" s="294">
        <f>SUMIFS('5. Detail'!$I$31:$I$510,'5. Detail'!$E$31:$E$510,$B14,'5. Detail'!$A$31:$A$510,$A14,'5. Detail'!$J$31:$J$510,923)</f>
        <v>0</v>
      </c>
      <c r="BA14" s="294">
        <f>SUMIFS('5. Detail'!$I$31:$I$510,'5. Detail'!$E$31:$E$510,$B14,'5. Detail'!$A$31:$A$510,$A14,'5. Detail'!$J$31:$J$510,107)</f>
        <v>0</v>
      </c>
      <c r="BB14" s="294">
        <f t="shared" ref="BB14:BB77" si="28">SUM(AX14:BA14)-SUM(Q14:T14)</f>
        <v>0</v>
      </c>
      <c r="BC14" s="294">
        <f>SUMIFS('5. Detail'!$K$31:$K$510,'5. Detail'!$E$31:$E$510,$B14,'5. Detail'!$A$31:$A$510,$A14,'5. Detail'!$F$31:$F$510,"CE01")</f>
        <v>0</v>
      </c>
      <c r="BD14" s="294">
        <f>SUMIFS('5. Detail'!$K$31:$K$510,'5. Detail'!$E$31:$E$510,$B14,'5. Detail'!$A$31:$A$510,$A14,'5. Detail'!$F$31:$F$510,"OE01")</f>
        <v>0</v>
      </c>
      <c r="BE14" s="294">
        <f>SUMIFS('5. Detail'!$K$31:$K$510,'5. Detail'!$E$31:$E$510,$B14,'5. Detail'!$A$31:$A$510,$A14,'5. Detail'!$F$31:$F$510,"TE01")</f>
        <v>0</v>
      </c>
      <c r="BF14" s="294">
        <f t="shared" ref="BF14:BF77" si="29">SUM(BC14:BE14)</f>
        <v>0</v>
      </c>
      <c r="BG14" s="294">
        <f t="shared" ref="BG14:BG77" si="30">BF14-Y14</f>
        <v>0</v>
      </c>
      <c r="BH14" s="294">
        <f>SUMIFS('5. Detail'!$K$31:$K$510,'5. Detail'!$E$31:$E$510,$B14,'5. Detail'!$A$31:$A$510,$A14,'5. Detail'!$J$31:$J$510,923,'5. Detail'!$F$31:$F$510,"CE01")+SUMIFS('5. Detail'!$K$31:$K$510,'5. Detail'!$E$31:$E$510,$B14,'5. Detail'!$A$31:$A$510,$A14,'5. Detail'!$J$31:$J$510,107,'5. Detail'!$F$31:$F$510,"CE01")</f>
        <v>0</v>
      </c>
      <c r="BI14" s="294">
        <f>SUMIFS('5. Detail'!$K$31:$K$510,'5. Detail'!$E$31:$E$510,$B14,'5. Detail'!$A$31:$A$510,$A14,'5. Detail'!$J$31:$J$510,923,'5. Detail'!$F$31:$F$510,"OE01")+SUMIFS('5. Detail'!$K$31:$K$510,'5. Detail'!$E$31:$E$510,$B14,'5. Detail'!$A$31:$A$510,$A14,'5. Detail'!$J$31:$J$510,107,'5. Detail'!$F$31:$F$510,"OE01")</f>
        <v>0</v>
      </c>
      <c r="BJ14" s="294">
        <f>SUMIFS('5. Detail'!$K$31:$K$510,'5. Detail'!$E$31:$E$510,$B14,'5. Detail'!$A$31:$A$510,$A14,'5. Detail'!$J$31:$J$510,923,'5. Detail'!$F$31:$F$510,"TE01")+SUMIFS('5. Detail'!$K$31:$K$510,'5. Detail'!$E$31:$E$510,$B14,'5. Detail'!$A$31:$A$510,$A14,'5. Detail'!$J$31:$J$510,107,'5. Detail'!$F$31:$F$510,"TE01")</f>
        <v>0</v>
      </c>
      <c r="BK14" s="294">
        <f t="shared" ref="BK14:BK77" si="31">SUM(BH14:BJ14)</f>
        <v>0</v>
      </c>
      <c r="BL14" s="294">
        <f t="shared" ref="BL14:BL77" si="32">BK14-AD14</f>
        <v>0</v>
      </c>
      <c r="BM14" s="297"/>
    </row>
    <row r="15" spans="1:65" x14ac:dyDescent="0.3">
      <c r="A15" s="291"/>
      <c r="B15" s="292">
        <v>2017</v>
      </c>
      <c r="C15" s="293">
        <v>0</v>
      </c>
      <c r="D15" s="293">
        <v>0</v>
      </c>
      <c r="E15" s="293">
        <v>0</v>
      </c>
      <c r="F15" s="293">
        <v>0</v>
      </c>
      <c r="G15" s="293">
        <v>0</v>
      </c>
      <c r="H15" s="293">
        <v>0</v>
      </c>
      <c r="I15" s="294">
        <f t="shared" si="17"/>
        <v>0</v>
      </c>
      <c r="J15" s="293">
        <v>0</v>
      </c>
      <c r="K15" s="294">
        <f t="shared" si="18"/>
        <v>0</v>
      </c>
      <c r="L15" s="293">
        <v>0</v>
      </c>
      <c r="M15" s="293"/>
      <c r="N15" s="294">
        <f t="shared" si="19"/>
        <v>0</v>
      </c>
      <c r="O15" s="294">
        <f t="shared" si="8"/>
        <v>0</v>
      </c>
      <c r="P15" s="294">
        <f t="shared" si="20"/>
        <v>0</v>
      </c>
      <c r="Q15" s="294">
        <f>SUMIFS('5. Detail'!$I$31:$I$510,'5. Detail'!$E$31:$E$510,$B15,'5. Detail'!$A$31:$A$510,$A15,'5. Detail'!$J$31:$J$510,426.4)</f>
        <v>0</v>
      </c>
      <c r="R15" s="294">
        <f>SUMIFS('5. Detail'!$I$31:$I$510,'5. Detail'!$E$31:$E$510,$B15,'5. Detail'!$A$31:$A$510,$A15,'5. Detail'!$J$31:$J$510,426.5)+J15</f>
        <v>0</v>
      </c>
      <c r="S15" s="294">
        <f>SUMIFS('5. Detail'!$I$31:$I$510,'5. Detail'!$E$31:$E$510,$B15,'5. Detail'!$A$31:$A$510,$A15,'5. Detail'!$J$31:$J$510,923)</f>
        <v>0</v>
      </c>
      <c r="T15" s="294">
        <f>SUMIFS('5. Detail'!$I$31:$I$510,'5. Detail'!$E$31:$E$510,$B15,'5. Detail'!$A$31:$A$510,$A15,'5. Detail'!$J$31:$J$510,107)</f>
        <v>0</v>
      </c>
      <c r="U15" s="294">
        <f t="shared" si="9"/>
        <v>0</v>
      </c>
      <c r="V15" s="294">
        <f>SUMIFS('5. Detail'!$I$31:$I$510,'5. Detail'!$E$31:$E$510,$B15,'5. Detail'!$A$31:$A$510,$A15,'5. Detail'!$F$31:$F$510,"CE01")</f>
        <v>0</v>
      </c>
      <c r="W15" s="294">
        <f>SUMIFS('5. Detail'!$I$31:$I$510,'5. Detail'!$E$31:$E$510,$B15,'5. Detail'!$A$31:$A$510,$A15,'5. Detail'!$F$31:$F$510,"OE01")</f>
        <v>0</v>
      </c>
      <c r="X15" s="294">
        <f>SUMIFS('5. Detail'!$I$31:$I$510,'5. Detail'!$E$31:$E$510,$B15,'5. Detail'!$A$31:$A$510,$A15,'5. Detail'!$F$31:$F$510,"TE01")</f>
        <v>0</v>
      </c>
      <c r="Y15" s="294">
        <f t="shared" si="21"/>
        <v>0</v>
      </c>
      <c r="Z15" s="294">
        <f t="shared" si="10"/>
        <v>0</v>
      </c>
      <c r="AA15" s="294">
        <f>SUMIFS('5. Detail'!$I$31:$I$510,'5. Detail'!$E$31:$E$510,$B15,'5. Detail'!$A$31:$A$510,$A15,'5. Detail'!$J$31:$J$510,923,'5. Detail'!$F$31:$F$510,"CE01")+SUMIFS('5. Detail'!$I$31:$I$510,'5. Detail'!$E$31:$E$510,$B15,'5. Detail'!$A$31:$A$510,$A15,'5. Detail'!$J$31:$J$510,107,'5. Detail'!$F$31:$F$510,"CE01")</f>
        <v>0</v>
      </c>
      <c r="AB15" s="294">
        <f>SUMIFS('5. Detail'!$I$31:$I$510,'5. Detail'!$E$31:$E$510,$B15,'5. Detail'!$A$31:$A$510,$A15,'5. Detail'!$J$31:$J$510,923,'5. Detail'!$F$31:$F$510,"OE01")+SUMIFS('5. Detail'!$I$31:$I$510,'5. Detail'!$E$31:$E$510,$B15,'5. Detail'!$A$31:$A$510,$A15,'5. Detail'!$J$31:$J$510,107,'5. Detail'!$F$31:$F$510,"OE01")</f>
        <v>0</v>
      </c>
      <c r="AC15" s="294">
        <f>SUMIFS('5. Detail'!$I$31:$I$510,'5. Detail'!$E$31:$E$510,$B15,'5. Detail'!$A$31:$A$510,$A15,'5. Detail'!$J$31:$J$510,923,'5. Detail'!$F$31:$F$510,"TE01")+SUMIFS('5. Detail'!$I$31:$I$510,'5. Detail'!$E$31:$E$510,$B15,'5. Detail'!$A$31:$A$510,$A15,'5. Detail'!$J$31:$J$510,107,'5. Detail'!$F$31:$F$510,"TE01")</f>
        <v>0</v>
      </c>
      <c r="AD15" s="294">
        <f t="shared" si="22"/>
        <v>0</v>
      </c>
      <c r="AE15" s="295">
        <f>'3. Total $ Recalc.'!R11</f>
        <v>0</v>
      </c>
      <c r="AF15" s="294">
        <f t="shared" si="11"/>
        <v>0</v>
      </c>
      <c r="AG15" s="296">
        <v>0</v>
      </c>
      <c r="AH15" s="294">
        <f t="shared" si="12"/>
        <v>0</v>
      </c>
      <c r="AI15" s="294">
        <f t="shared" si="13"/>
        <v>0</v>
      </c>
      <c r="AJ15" s="293">
        <v>0</v>
      </c>
      <c r="AK15" s="293">
        <v>0</v>
      </c>
      <c r="AL15" s="293">
        <v>0</v>
      </c>
      <c r="AM15" s="294">
        <f t="shared" si="23"/>
        <v>0</v>
      </c>
      <c r="AN15" s="294">
        <f t="shared" si="14"/>
        <v>0</v>
      </c>
      <c r="AO15" s="293">
        <v>0</v>
      </c>
      <c r="AP15" s="294">
        <f t="shared" si="24"/>
        <v>0</v>
      </c>
      <c r="AQ15" s="294">
        <f t="shared" si="15"/>
        <v>0</v>
      </c>
      <c r="AR15" s="296"/>
      <c r="AS15" s="294">
        <f t="shared" si="25"/>
        <v>0</v>
      </c>
      <c r="AT15" s="294">
        <f t="shared" si="16"/>
        <v>0</v>
      </c>
      <c r="AU15" s="293">
        <v>0</v>
      </c>
      <c r="AV15" s="294">
        <f t="shared" si="26"/>
        <v>0</v>
      </c>
      <c r="AW15" s="294">
        <f t="shared" si="27"/>
        <v>0</v>
      </c>
      <c r="AX15" s="294">
        <f>SUMIFS('5. Detail'!$I$31:$I$510,'5. Detail'!$E$31:$E$510,$B15,'5. Detail'!$A$31:$A$510,$A15,'5. Detail'!$J$31:$J$510,426.4)</f>
        <v>0</v>
      </c>
      <c r="AY15" s="294">
        <f>SUMIFS('5. Detail'!$I$31:$I$510,'5. Detail'!$E$31:$E$510,$B15,'5. Detail'!$A$31:$A$510,$A15,'5. Detail'!$J$31:$J$510,426.5)+AO15</f>
        <v>0</v>
      </c>
      <c r="AZ15" s="294">
        <f>SUMIFS('5. Detail'!$I$31:$I$510,'5. Detail'!$E$31:$E$510,$B15,'5. Detail'!$A$31:$A$510,$A15,'5. Detail'!$J$31:$J$510,923)</f>
        <v>0</v>
      </c>
      <c r="BA15" s="294">
        <f>SUMIFS('5. Detail'!$I$31:$I$510,'5. Detail'!$E$31:$E$510,$B15,'5. Detail'!$A$31:$A$510,$A15,'5. Detail'!$J$31:$J$510,107)</f>
        <v>0</v>
      </c>
      <c r="BB15" s="294">
        <f t="shared" si="28"/>
        <v>0</v>
      </c>
      <c r="BC15" s="294">
        <f>SUMIFS('5. Detail'!$K$31:$K$510,'5. Detail'!$E$31:$E$510,$B15,'5. Detail'!$A$31:$A$510,$A15,'5. Detail'!$F$31:$F$510,"CE01")</f>
        <v>0</v>
      </c>
      <c r="BD15" s="294">
        <f>SUMIFS('5. Detail'!$K$31:$K$510,'5. Detail'!$E$31:$E$510,$B15,'5. Detail'!$A$31:$A$510,$A15,'5. Detail'!$F$31:$F$510,"OE01")</f>
        <v>0</v>
      </c>
      <c r="BE15" s="294">
        <f>SUMIFS('5. Detail'!$K$31:$K$510,'5. Detail'!$E$31:$E$510,$B15,'5. Detail'!$A$31:$A$510,$A15,'5. Detail'!$F$31:$F$510,"TE01")</f>
        <v>0</v>
      </c>
      <c r="BF15" s="294">
        <f t="shared" si="29"/>
        <v>0</v>
      </c>
      <c r="BG15" s="294">
        <f t="shared" si="30"/>
        <v>0</v>
      </c>
      <c r="BH15" s="294">
        <f>SUMIFS('5. Detail'!$K$31:$K$510,'5. Detail'!$E$31:$E$510,$B15,'5. Detail'!$A$31:$A$510,$A15,'5. Detail'!$J$31:$J$510,923,'5. Detail'!$F$31:$F$510,"CE01")+SUMIFS('5. Detail'!$K$31:$K$510,'5. Detail'!$E$31:$E$510,$B15,'5. Detail'!$A$31:$A$510,$A15,'5. Detail'!$J$31:$J$510,107,'5. Detail'!$F$31:$F$510,"CE01")</f>
        <v>0</v>
      </c>
      <c r="BI15" s="294">
        <f>SUMIFS('5. Detail'!$K$31:$K$510,'5. Detail'!$E$31:$E$510,$B15,'5. Detail'!$A$31:$A$510,$A15,'5. Detail'!$J$31:$J$510,923,'5. Detail'!$F$31:$F$510,"OE01")+SUMIFS('5. Detail'!$K$31:$K$510,'5. Detail'!$E$31:$E$510,$B15,'5. Detail'!$A$31:$A$510,$A15,'5. Detail'!$J$31:$J$510,107,'5. Detail'!$F$31:$F$510,"OE01")</f>
        <v>0</v>
      </c>
      <c r="BJ15" s="294">
        <f>SUMIFS('5. Detail'!$K$31:$K$510,'5. Detail'!$E$31:$E$510,$B15,'5. Detail'!$A$31:$A$510,$A15,'5. Detail'!$J$31:$J$510,923,'5. Detail'!$F$31:$F$510,"TE01")+SUMIFS('5. Detail'!$K$31:$K$510,'5. Detail'!$E$31:$E$510,$B15,'5. Detail'!$A$31:$A$510,$A15,'5. Detail'!$J$31:$J$510,107,'5. Detail'!$F$31:$F$510,"TE01")</f>
        <v>0</v>
      </c>
      <c r="BK15" s="294">
        <f t="shared" si="31"/>
        <v>0</v>
      </c>
      <c r="BL15" s="294">
        <f t="shared" si="32"/>
        <v>0</v>
      </c>
      <c r="BM15" s="297"/>
    </row>
    <row r="16" spans="1:65" x14ac:dyDescent="0.3">
      <c r="A16" s="291"/>
      <c r="B16" s="292">
        <v>2018</v>
      </c>
      <c r="C16" s="293">
        <v>0</v>
      </c>
      <c r="D16" s="293">
        <v>0</v>
      </c>
      <c r="E16" s="293">
        <v>0</v>
      </c>
      <c r="F16" s="293">
        <v>0</v>
      </c>
      <c r="G16" s="293">
        <v>0</v>
      </c>
      <c r="H16" s="293">
        <v>0</v>
      </c>
      <c r="I16" s="294">
        <f t="shared" si="17"/>
        <v>0</v>
      </c>
      <c r="J16" s="293">
        <v>0</v>
      </c>
      <c r="K16" s="294">
        <f t="shared" si="18"/>
        <v>0</v>
      </c>
      <c r="L16" s="293">
        <v>0</v>
      </c>
      <c r="M16" s="293"/>
      <c r="N16" s="294">
        <f t="shared" si="19"/>
        <v>0</v>
      </c>
      <c r="O16" s="294">
        <f t="shared" si="8"/>
        <v>0</v>
      </c>
      <c r="P16" s="294">
        <f t="shared" si="20"/>
        <v>0</v>
      </c>
      <c r="Q16" s="294">
        <f>SUMIFS('5. Detail'!$I$31:$I$510,'5. Detail'!$E$31:$E$510,$B16,'5. Detail'!$A$31:$A$510,$A16,'5. Detail'!$J$31:$J$510,426.4)</f>
        <v>0</v>
      </c>
      <c r="R16" s="294">
        <f>SUMIFS('5. Detail'!$I$31:$I$510,'5. Detail'!$E$31:$E$510,$B16,'5. Detail'!$A$31:$A$510,$A16,'5. Detail'!$J$31:$J$510,426.5)+J16</f>
        <v>0</v>
      </c>
      <c r="S16" s="294">
        <f>SUMIFS('5. Detail'!$I$31:$I$510,'5. Detail'!$E$31:$E$510,$B16,'5. Detail'!$A$31:$A$510,$A16,'5. Detail'!$J$31:$J$510,923)</f>
        <v>0</v>
      </c>
      <c r="T16" s="294">
        <f>SUMIFS('5. Detail'!$I$31:$I$510,'5. Detail'!$E$31:$E$510,$B16,'5. Detail'!$A$31:$A$510,$A16,'5. Detail'!$J$31:$J$510,107)</f>
        <v>0</v>
      </c>
      <c r="U16" s="294">
        <f t="shared" si="9"/>
        <v>0</v>
      </c>
      <c r="V16" s="294">
        <f>SUMIFS('5. Detail'!$I$31:$I$510,'5. Detail'!$E$31:$E$510,$B16,'5. Detail'!$A$31:$A$510,$A16,'5. Detail'!$F$31:$F$510,"CE01")</f>
        <v>0</v>
      </c>
      <c r="W16" s="294">
        <f>SUMIFS('5. Detail'!$I$31:$I$510,'5. Detail'!$E$31:$E$510,$B16,'5. Detail'!$A$31:$A$510,$A16,'5. Detail'!$F$31:$F$510,"OE01")</f>
        <v>0</v>
      </c>
      <c r="X16" s="294">
        <f>SUMIFS('5. Detail'!$I$31:$I$510,'5. Detail'!$E$31:$E$510,$B16,'5. Detail'!$A$31:$A$510,$A16,'5. Detail'!$F$31:$F$510,"TE01")</f>
        <v>0</v>
      </c>
      <c r="Y16" s="294">
        <f t="shared" si="21"/>
        <v>0</v>
      </c>
      <c r="Z16" s="294">
        <f t="shared" si="10"/>
        <v>0</v>
      </c>
      <c r="AA16" s="294">
        <f>SUMIFS('5. Detail'!$I$31:$I$510,'5. Detail'!$E$31:$E$510,$B16,'5. Detail'!$A$31:$A$510,$A16,'5. Detail'!$J$31:$J$510,923,'5. Detail'!$F$31:$F$510,"CE01")+SUMIFS('5. Detail'!$I$31:$I$510,'5. Detail'!$E$31:$E$510,$B16,'5. Detail'!$A$31:$A$510,$A16,'5. Detail'!$J$31:$J$510,107,'5. Detail'!$F$31:$F$510,"CE01")</f>
        <v>0</v>
      </c>
      <c r="AB16" s="294">
        <f>SUMIFS('5. Detail'!$I$31:$I$510,'5. Detail'!$E$31:$E$510,$B16,'5. Detail'!$A$31:$A$510,$A16,'5. Detail'!$J$31:$J$510,923,'5. Detail'!$F$31:$F$510,"OE01")+SUMIFS('5. Detail'!$I$31:$I$510,'5. Detail'!$E$31:$E$510,$B16,'5. Detail'!$A$31:$A$510,$A16,'5. Detail'!$J$31:$J$510,107,'5. Detail'!$F$31:$F$510,"OE01")</f>
        <v>0</v>
      </c>
      <c r="AC16" s="294">
        <f>SUMIFS('5. Detail'!$I$31:$I$510,'5. Detail'!$E$31:$E$510,$B16,'5. Detail'!$A$31:$A$510,$A16,'5. Detail'!$J$31:$J$510,923,'5. Detail'!$F$31:$F$510,"TE01")+SUMIFS('5. Detail'!$I$31:$I$510,'5. Detail'!$E$31:$E$510,$B16,'5. Detail'!$A$31:$A$510,$A16,'5. Detail'!$J$31:$J$510,107,'5. Detail'!$F$31:$F$510,"TE01")</f>
        <v>0</v>
      </c>
      <c r="AD16" s="294">
        <f t="shared" si="22"/>
        <v>0</v>
      </c>
      <c r="AE16" s="295">
        <f>'3. Total $ Recalc.'!R12</f>
        <v>0</v>
      </c>
      <c r="AF16" s="294">
        <f t="shared" si="11"/>
        <v>0</v>
      </c>
      <c r="AG16" s="296">
        <v>0</v>
      </c>
      <c r="AH16" s="294">
        <f t="shared" si="12"/>
        <v>0</v>
      </c>
      <c r="AI16" s="294">
        <f t="shared" si="13"/>
        <v>0</v>
      </c>
      <c r="AJ16" s="293">
        <v>0</v>
      </c>
      <c r="AK16" s="293">
        <v>0</v>
      </c>
      <c r="AL16" s="293">
        <v>0</v>
      </c>
      <c r="AM16" s="294">
        <f t="shared" si="23"/>
        <v>0</v>
      </c>
      <c r="AN16" s="294">
        <f t="shared" si="14"/>
        <v>0</v>
      </c>
      <c r="AO16" s="293">
        <v>0</v>
      </c>
      <c r="AP16" s="294">
        <f t="shared" si="24"/>
        <v>0</v>
      </c>
      <c r="AQ16" s="294">
        <f t="shared" si="15"/>
        <v>0</v>
      </c>
      <c r="AR16" s="296"/>
      <c r="AS16" s="294">
        <f t="shared" si="25"/>
        <v>0</v>
      </c>
      <c r="AT16" s="294">
        <f t="shared" si="16"/>
        <v>0</v>
      </c>
      <c r="AU16" s="293">
        <v>0</v>
      </c>
      <c r="AV16" s="294">
        <f t="shared" si="26"/>
        <v>0</v>
      </c>
      <c r="AW16" s="294">
        <f t="shared" si="27"/>
        <v>0</v>
      </c>
      <c r="AX16" s="294">
        <f>SUMIFS('5. Detail'!$I$31:$I$510,'5. Detail'!$E$31:$E$510,$B16,'5. Detail'!$A$31:$A$510,$A16,'5. Detail'!$J$31:$J$510,426.4)</f>
        <v>0</v>
      </c>
      <c r="AY16" s="294">
        <f>SUMIFS('5. Detail'!$I$31:$I$510,'5. Detail'!$E$31:$E$510,$B16,'5. Detail'!$A$31:$A$510,$A16,'5. Detail'!$J$31:$J$510,426.5)+AO16</f>
        <v>0</v>
      </c>
      <c r="AZ16" s="294">
        <f>SUMIFS('5. Detail'!$I$31:$I$510,'5. Detail'!$E$31:$E$510,$B16,'5. Detail'!$A$31:$A$510,$A16,'5. Detail'!$J$31:$J$510,923)</f>
        <v>0</v>
      </c>
      <c r="BA16" s="294">
        <f>SUMIFS('5. Detail'!$I$31:$I$510,'5. Detail'!$E$31:$E$510,$B16,'5. Detail'!$A$31:$A$510,$A16,'5. Detail'!$J$31:$J$510,107)</f>
        <v>0</v>
      </c>
      <c r="BB16" s="294">
        <f t="shared" si="28"/>
        <v>0</v>
      </c>
      <c r="BC16" s="294">
        <f>SUMIFS('5. Detail'!$K$31:$K$510,'5. Detail'!$E$31:$E$510,$B16,'5. Detail'!$A$31:$A$510,$A16,'5. Detail'!$F$31:$F$510,"CE01")</f>
        <v>0</v>
      </c>
      <c r="BD16" s="294">
        <f>SUMIFS('5. Detail'!$K$31:$K$510,'5. Detail'!$E$31:$E$510,$B16,'5. Detail'!$A$31:$A$510,$A16,'5. Detail'!$F$31:$F$510,"OE01")</f>
        <v>0</v>
      </c>
      <c r="BE16" s="294">
        <f>SUMIFS('5. Detail'!$K$31:$K$510,'5. Detail'!$E$31:$E$510,$B16,'5. Detail'!$A$31:$A$510,$A16,'5. Detail'!$F$31:$F$510,"TE01")</f>
        <v>0</v>
      </c>
      <c r="BF16" s="294">
        <f t="shared" si="29"/>
        <v>0</v>
      </c>
      <c r="BG16" s="294">
        <f t="shared" si="30"/>
        <v>0</v>
      </c>
      <c r="BH16" s="294">
        <f>SUMIFS('5. Detail'!$K$31:$K$510,'5. Detail'!$E$31:$E$510,$B16,'5. Detail'!$A$31:$A$510,$A16,'5. Detail'!$J$31:$J$510,923,'5. Detail'!$F$31:$F$510,"CE01")+SUMIFS('5. Detail'!$K$31:$K$510,'5. Detail'!$E$31:$E$510,$B16,'5. Detail'!$A$31:$A$510,$A16,'5. Detail'!$J$31:$J$510,107,'5. Detail'!$F$31:$F$510,"CE01")</f>
        <v>0</v>
      </c>
      <c r="BI16" s="294">
        <f>SUMIFS('5. Detail'!$K$31:$K$510,'5. Detail'!$E$31:$E$510,$B16,'5. Detail'!$A$31:$A$510,$A16,'5. Detail'!$J$31:$J$510,923,'5. Detail'!$F$31:$F$510,"OE01")+SUMIFS('5. Detail'!$K$31:$K$510,'5. Detail'!$E$31:$E$510,$B16,'5. Detail'!$A$31:$A$510,$A16,'5. Detail'!$J$31:$J$510,107,'5. Detail'!$F$31:$F$510,"OE01")</f>
        <v>0</v>
      </c>
      <c r="BJ16" s="294">
        <f>SUMIFS('5. Detail'!$K$31:$K$510,'5. Detail'!$E$31:$E$510,$B16,'5. Detail'!$A$31:$A$510,$A16,'5. Detail'!$J$31:$J$510,923,'5. Detail'!$F$31:$F$510,"TE01")+SUMIFS('5. Detail'!$K$31:$K$510,'5. Detail'!$E$31:$E$510,$B16,'5. Detail'!$A$31:$A$510,$A16,'5. Detail'!$J$31:$J$510,107,'5. Detail'!$F$31:$F$510,"TE01")</f>
        <v>0</v>
      </c>
      <c r="BK16" s="294">
        <f t="shared" si="31"/>
        <v>0</v>
      </c>
      <c r="BL16" s="294">
        <f t="shared" si="32"/>
        <v>0</v>
      </c>
      <c r="BM16" s="297"/>
    </row>
    <row r="17" spans="1:65" x14ac:dyDescent="0.3">
      <c r="A17" s="291"/>
      <c r="B17" s="292">
        <v>2019</v>
      </c>
      <c r="C17" s="293">
        <v>0</v>
      </c>
      <c r="D17" s="293">
        <v>0</v>
      </c>
      <c r="E17" s="293">
        <v>0</v>
      </c>
      <c r="F17" s="293">
        <v>0</v>
      </c>
      <c r="G17" s="293">
        <v>0</v>
      </c>
      <c r="H17" s="293">
        <v>0</v>
      </c>
      <c r="I17" s="294">
        <f t="shared" si="17"/>
        <v>0</v>
      </c>
      <c r="J17" s="293">
        <v>0</v>
      </c>
      <c r="K17" s="294">
        <f t="shared" si="18"/>
        <v>0</v>
      </c>
      <c r="L17" s="293">
        <v>0</v>
      </c>
      <c r="M17" s="293"/>
      <c r="N17" s="294">
        <f t="shared" si="19"/>
        <v>0</v>
      </c>
      <c r="O17" s="294">
        <f t="shared" si="8"/>
        <v>0</v>
      </c>
      <c r="P17" s="294">
        <f t="shared" si="20"/>
        <v>0</v>
      </c>
      <c r="Q17" s="294">
        <f>SUMIFS('5. Detail'!$I$31:$I$510,'5. Detail'!$E$31:$E$510,$B17,'5. Detail'!$A$31:$A$510,$A17,'5. Detail'!$J$31:$J$510,426.4)</f>
        <v>0</v>
      </c>
      <c r="R17" s="294">
        <f>SUMIFS('5. Detail'!$I$31:$I$510,'5. Detail'!$E$31:$E$510,$B17,'5. Detail'!$A$31:$A$510,$A17,'5. Detail'!$J$31:$J$510,426.5)+J17</f>
        <v>0</v>
      </c>
      <c r="S17" s="294">
        <f>SUMIFS('5. Detail'!$I$31:$I$510,'5. Detail'!$E$31:$E$510,$B17,'5. Detail'!$A$31:$A$510,$A17,'5. Detail'!$J$31:$J$510,923)</f>
        <v>0</v>
      </c>
      <c r="T17" s="294">
        <f>SUMIFS('5. Detail'!$I$31:$I$510,'5. Detail'!$E$31:$E$510,$B17,'5. Detail'!$A$31:$A$510,$A17,'5. Detail'!$J$31:$J$510,107)</f>
        <v>0</v>
      </c>
      <c r="U17" s="294">
        <f t="shared" si="9"/>
        <v>0</v>
      </c>
      <c r="V17" s="294">
        <f>SUMIFS('5. Detail'!$I$31:$I$510,'5. Detail'!$E$31:$E$510,$B17,'5. Detail'!$A$31:$A$510,$A17,'5. Detail'!$F$31:$F$510,"CE01")</f>
        <v>0</v>
      </c>
      <c r="W17" s="294">
        <f>SUMIFS('5. Detail'!$I$31:$I$510,'5. Detail'!$E$31:$E$510,$B17,'5. Detail'!$A$31:$A$510,$A17,'5. Detail'!$F$31:$F$510,"OE01")</f>
        <v>0</v>
      </c>
      <c r="X17" s="294">
        <f>SUMIFS('5. Detail'!$I$31:$I$510,'5. Detail'!$E$31:$E$510,$B17,'5. Detail'!$A$31:$A$510,$A17,'5. Detail'!$F$31:$F$510,"TE01")</f>
        <v>0</v>
      </c>
      <c r="Y17" s="294">
        <f t="shared" si="21"/>
        <v>0</v>
      </c>
      <c r="Z17" s="294">
        <f t="shared" si="10"/>
        <v>0</v>
      </c>
      <c r="AA17" s="294">
        <f>SUMIFS('5. Detail'!$I$31:$I$510,'5. Detail'!$E$31:$E$510,$B17,'5. Detail'!$A$31:$A$510,$A17,'5. Detail'!$J$31:$J$510,923,'5. Detail'!$F$31:$F$510,"CE01")+SUMIFS('5. Detail'!$I$31:$I$510,'5. Detail'!$E$31:$E$510,$B17,'5. Detail'!$A$31:$A$510,$A17,'5. Detail'!$J$31:$J$510,107,'5. Detail'!$F$31:$F$510,"CE01")</f>
        <v>0</v>
      </c>
      <c r="AB17" s="294">
        <f>SUMIFS('5. Detail'!$I$31:$I$510,'5. Detail'!$E$31:$E$510,$B17,'5. Detail'!$A$31:$A$510,$A17,'5. Detail'!$J$31:$J$510,923,'5. Detail'!$F$31:$F$510,"OE01")+SUMIFS('5. Detail'!$I$31:$I$510,'5. Detail'!$E$31:$E$510,$B17,'5. Detail'!$A$31:$A$510,$A17,'5. Detail'!$J$31:$J$510,107,'5. Detail'!$F$31:$F$510,"OE01")</f>
        <v>0</v>
      </c>
      <c r="AC17" s="294">
        <f>SUMIFS('5. Detail'!$I$31:$I$510,'5. Detail'!$E$31:$E$510,$B17,'5. Detail'!$A$31:$A$510,$A17,'5. Detail'!$J$31:$J$510,923,'5. Detail'!$F$31:$F$510,"TE01")+SUMIFS('5. Detail'!$I$31:$I$510,'5. Detail'!$E$31:$E$510,$B17,'5. Detail'!$A$31:$A$510,$A17,'5. Detail'!$J$31:$J$510,107,'5. Detail'!$F$31:$F$510,"TE01")</f>
        <v>0</v>
      </c>
      <c r="AD17" s="294">
        <f t="shared" si="22"/>
        <v>0</v>
      </c>
      <c r="AE17" s="295">
        <f>'3. Total $ Recalc.'!R13</f>
        <v>0</v>
      </c>
      <c r="AF17" s="294">
        <f t="shared" si="11"/>
        <v>0</v>
      </c>
      <c r="AG17" s="296">
        <v>0</v>
      </c>
      <c r="AH17" s="294">
        <f t="shared" si="12"/>
        <v>0</v>
      </c>
      <c r="AI17" s="294">
        <f t="shared" si="13"/>
        <v>0</v>
      </c>
      <c r="AJ17" s="293">
        <v>0</v>
      </c>
      <c r="AK17" s="293">
        <v>0</v>
      </c>
      <c r="AL17" s="293">
        <v>0</v>
      </c>
      <c r="AM17" s="294">
        <f t="shared" si="23"/>
        <v>0</v>
      </c>
      <c r="AN17" s="294">
        <f t="shared" si="14"/>
        <v>0</v>
      </c>
      <c r="AO17" s="293">
        <v>0</v>
      </c>
      <c r="AP17" s="294">
        <f t="shared" si="24"/>
        <v>0</v>
      </c>
      <c r="AQ17" s="294">
        <f t="shared" si="15"/>
        <v>0</v>
      </c>
      <c r="AR17" s="296"/>
      <c r="AS17" s="294">
        <f t="shared" si="25"/>
        <v>0</v>
      </c>
      <c r="AT17" s="294">
        <f t="shared" si="16"/>
        <v>0</v>
      </c>
      <c r="AU17" s="293">
        <v>0</v>
      </c>
      <c r="AV17" s="294">
        <f t="shared" si="26"/>
        <v>0</v>
      </c>
      <c r="AW17" s="294">
        <f t="shared" si="27"/>
        <v>0</v>
      </c>
      <c r="AX17" s="294">
        <f>SUMIFS('5. Detail'!$I$31:$I$510,'5. Detail'!$E$31:$E$510,$B17,'5. Detail'!$A$31:$A$510,$A17,'5. Detail'!$J$31:$J$510,426.4)</f>
        <v>0</v>
      </c>
      <c r="AY17" s="294">
        <f>SUMIFS('5. Detail'!$I$31:$I$510,'5. Detail'!$E$31:$E$510,$B17,'5. Detail'!$A$31:$A$510,$A17,'5. Detail'!$J$31:$J$510,426.5)+AO17</f>
        <v>0</v>
      </c>
      <c r="AZ17" s="294">
        <f>SUMIFS('5. Detail'!$I$31:$I$510,'5. Detail'!$E$31:$E$510,$B17,'5. Detail'!$A$31:$A$510,$A17,'5. Detail'!$J$31:$J$510,923)</f>
        <v>0</v>
      </c>
      <c r="BA17" s="294">
        <f>SUMIFS('5. Detail'!$I$31:$I$510,'5. Detail'!$E$31:$E$510,$B17,'5. Detail'!$A$31:$A$510,$A17,'5. Detail'!$J$31:$J$510,107)</f>
        <v>0</v>
      </c>
      <c r="BB17" s="294">
        <f t="shared" si="28"/>
        <v>0</v>
      </c>
      <c r="BC17" s="294">
        <f>SUMIFS('5. Detail'!$K$31:$K$510,'5. Detail'!$E$31:$E$510,$B17,'5. Detail'!$A$31:$A$510,$A17,'5. Detail'!$F$31:$F$510,"CE01")</f>
        <v>0</v>
      </c>
      <c r="BD17" s="294">
        <f>SUMIFS('5. Detail'!$K$31:$K$510,'5. Detail'!$E$31:$E$510,$B17,'5. Detail'!$A$31:$A$510,$A17,'5. Detail'!$F$31:$F$510,"OE01")</f>
        <v>0</v>
      </c>
      <c r="BE17" s="294">
        <f>SUMIFS('5. Detail'!$K$31:$K$510,'5. Detail'!$E$31:$E$510,$B17,'5. Detail'!$A$31:$A$510,$A17,'5. Detail'!$F$31:$F$510,"TE01")</f>
        <v>0</v>
      </c>
      <c r="BF17" s="294">
        <f t="shared" si="29"/>
        <v>0</v>
      </c>
      <c r="BG17" s="294">
        <f t="shared" si="30"/>
        <v>0</v>
      </c>
      <c r="BH17" s="294">
        <f>SUMIFS('5. Detail'!$K$31:$K$510,'5. Detail'!$E$31:$E$510,$B17,'5. Detail'!$A$31:$A$510,$A17,'5. Detail'!$J$31:$J$510,923,'5. Detail'!$F$31:$F$510,"CE01")+SUMIFS('5. Detail'!$K$31:$K$510,'5. Detail'!$E$31:$E$510,$B17,'5. Detail'!$A$31:$A$510,$A17,'5. Detail'!$J$31:$J$510,107,'5. Detail'!$F$31:$F$510,"CE01")</f>
        <v>0</v>
      </c>
      <c r="BI17" s="294">
        <f>SUMIFS('5. Detail'!$K$31:$K$510,'5. Detail'!$E$31:$E$510,$B17,'5. Detail'!$A$31:$A$510,$A17,'5. Detail'!$J$31:$J$510,923,'5. Detail'!$F$31:$F$510,"OE01")+SUMIFS('5. Detail'!$K$31:$K$510,'5. Detail'!$E$31:$E$510,$B17,'5. Detail'!$A$31:$A$510,$A17,'5. Detail'!$J$31:$J$510,107,'5. Detail'!$F$31:$F$510,"OE01")</f>
        <v>0</v>
      </c>
      <c r="BJ17" s="294">
        <f>SUMIFS('5. Detail'!$K$31:$K$510,'5. Detail'!$E$31:$E$510,$B17,'5. Detail'!$A$31:$A$510,$A17,'5. Detail'!$J$31:$J$510,923,'5. Detail'!$F$31:$F$510,"TE01")+SUMIFS('5. Detail'!$K$31:$K$510,'5. Detail'!$E$31:$E$510,$B17,'5. Detail'!$A$31:$A$510,$A17,'5. Detail'!$J$31:$J$510,107,'5. Detail'!$F$31:$F$510,"TE01")</f>
        <v>0</v>
      </c>
      <c r="BK17" s="294">
        <f t="shared" si="31"/>
        <v>0</v>
      </c>
      <c r="BL17" s="294">
        <f t="shared" si="32"/>
        <v>0</v>
      </c>
      <c r="BM17" s="297"/>
    </row>
    <row r="18" spans="1:65" ht="26" x14ac:dyDescent="0.3">
      <c r="A18" s="291"/>
      <c r="B18" s="292">
        <v>2020</v>
      </c>
      <c r="C18" s="293">
        <v>251514.05625046758</v>
      </c>
      <c r="D18" s="293">
        <v>0</v>
      </c>
      <c r="E18" s="293">
        <v>0</v>
      </c>
      <c r="F18" s="293">
        <v>0</v>
      </c>
      <c r="G18" s="293">
        <v>0</v>
      </c>
      <c r="H18" s="293">
        <v>0</v>
      </c>
      <c r="I18" s="294">
        <f t="shared" si="17"/>
        <v>251514.05625046758</v>
      </c>
      <c r="J18" s="293">
        <v>251514.05625046758</v>
      </c>
      <c r="K18" s="294">
        <f t="shared" si="18"/>
        <v>0</v>
      </c>
      <c r="L18" s="293">
        <v>0</v>
      </c>
      <c r="M18" s="293"/>
      <c r="N18" s="294">
        <f t="shared" si="19"/>
        <v>0</v>
      </c>
      <c r="O18" s="294">
        <f t="shared" si="8"/>
        <v>0</v>
      </c>
      <c r="P18" s="294">
        <f t="shared" si="20"/>
        <v>0</v>
      </c>
      <c r="Q18" s="294">
        <f>SUMIFS('5. Detail'!$I$31:$I$510,'5. Detail'!$E$31:$E$510,$B18,'5. Detail'!$A$31:$A$510,$A18,'5. Detail'!$J$31:$J$510,426.4)</f>
        <v>0</v>
      </c>
      <c r="R18" s="294">
        <f>SUMIFS('5. Detail'!$I$31:$I$510,'5. Detail'!$E$31:$E$510,$B18,'5. Detail'!$A$31:$A$510,$A18,'5. Detail'!$J$31:$J$510,426.5)+J18</f>
        <v>251514.05625046758</v>
      </c>
      <c r="S18" s="294">
        <f>SUMIFS('5. Detail'!$I$31:$I$510,'5. Detail'!$E$31:$E$510,$B18,'5. Detail'!$A$31:$A$510,$A18,'5. Detail'!$J$31:$J$510,923)</f>
        <v>0</v>
      </c>
      <c r="T18" s="294">
        <f>SUMIFS('5. Detail'!$I$31:$I$510,'5. Detail'!$E$31:$E$510,$B18,'5. Detail'!$A$31:$A$510,$A18,'5. Detail'!$J$31:$J$510,107)</f>
        <v>0</v>
      </c>
      <c r="U18" s="294">
        <f t="shared" si="9"/>
        <v>0</v>
      </c>
      <c r="V18" s="294">
        <f>SUMIFS('5. Detail'!$I$31:$I$510,'5. Detail'!$E$31:$E$510,$B18,'5. Detail'!$A$31:$A$510,$A18,'5. Detail'!$F$31:$F$510,"CE01")</f>
        <v>0</v>
      </c>
      <c r="W18" s="294">
        <f>SUMIFS('5. Detail'!$I$31:$I$510,'5. Detail'!$E$31:$E$510,$B18,'5. Detail'!$A$31:$A$510,$A18,'5. Detail'!$F$31:$F$510,"OE01")</f>
        <v>0</v>
      </c>
      <c r="X18" s="294">
        <f>SUMIFS('5. Detail'!$I$31:$I$510,'5. Detail'!$E$31:$E$510,$B18,'5. Detail'!$A$31:$A$510,$A18,'5. Detail'!$F$31:$F$510,"TE01")</f>
        <v>0</v>
      </c>
      <c r="Y18" s="294">
        <f t="shared" si="21"/>
        <v>0</v>
      </c>
      <c r="Z18" s="294">
        <f t="shared" si="10"/>
        <v>0</v>
      </c>
      <c r="AA18" s="294">
        <f>SUMIFS('5. Detail'!$I$31:$I$510,'5. Detail'!$E$31:$E$510,$B18,'5. Detail'!$A$31:$A$510,$A18,'5. Detail'!$J$31:$J$510,923,'5. Detail'!$F$31:$F$510,"CE01")+SUMIFS('5. Detail'!$I$31:$I$510,'5. Detail'!$E$31:$E$510,$B18,'5. Detail'!$A$31:$A$510,$A18,'5. Detail'!$J$31:$J$510,107,'5. Detail'!$F$31:$F$510,"CE01")</f>
        <v>0</v>
      </c>
      <c r="AB18" s="294">
        <f>SUMIFS('5. Detail'!$I$31:$I$510,'5. Detail'!$E$31:$E$510,$B18,'5. Detail'!$A$31:$A$510,$A18,'5. Detail'!$J$31:$J$510,923,'5. Detail'!$F$31:$F$510,"OE01")+SUMIFS('5. Detail'!$I$31:$I$510,'5. Detail'!$E$31:$E$510,$B18,'5. Detail'!$A$31:$A$510,$A18,'5. Detail'!$J$31:$J$510,107,'5. Detail'!$F$31:$F$510,"OE01")</f>
        <v>0</v>
      </c>
      <c r="AC18" s="294">
        <f>SUMIFS('5. Detail'!$I$31:$I$510,'5. Detail'!$E$31:$E$510,$B18,'5. Detail'!$A$31:$A$510,$A18,'5. Detail'!$J$31:$J$510,923,'5. Detail'!$F$31:$F$510,"TE01")+SUMIFS('5. Detail'!$I$31:$I$510,'5. Detail'!$E$31:$E$510,$B18,'5. Detail'!$A$31:$A$510,$A18,'5. Detail'!$J$31:$J$510,107,'5. Detail'!$F$31:$F$510,"TE01")</f>
        <v>0</v>
      </c>
      <c r="AD18" s="294">
        <f t="shared" si="22"/>
        <v>0</v>
      </c>
      <c r="AE18" s="295">
        <f>'3. Total $ Recalc.'!R14</f>
        <v>0</v>
      </c>
      <c r="AF18" s="294">
        <f t="shared" si="11"/>
        <v>-251514.05625046758</v>
      </c>
      <c r="AG18" s="296">
        <v>0</v>
      </c>
      <c r="AH18" s="294">
        <f t="shared" si="12"/>
        <v>0</v>
      </c>
      <c r="AI18" s="294">
        <f t="shared" si="13"/>
        <v>0</v>
      </c>
      <c r="AJ18" s="293">
        <v>0</v>
      </c>
      <c r="AK18" s="293">
        <v>0</v>
      </c>
      <c r="AL18" s="293">
        <v>0</v>
      </c>
      <c r="AM18" s="294">
        <f t="shared" si="23"/>
        <v>0</v>
      </c>
      <c r="AN18" s="294">
        <f t="shared" si="14"/>
        <v>-251514.05625046758</v>
      </c>
      <c r="AO18" s="293">
        <v>251514.05625046758</v>
      </c>
      <c r="AP18" s="294">
        <f t="shared" si="24"/>
        <v>-251514.05625046758</v>
      </c>
      <c r="AQ18" s="294">
        <f t="shared" si="15"/>
        <v>-251514.05625046758</v>
      </c>
      <c r="AR18" s="296"/>
      <c r="AS18" s="294">
        <f t="shared" si="25"/>
        <v>0</v>
      </c>
      <c r="AT18" s="294">
        <f t="shared" si="16"/>
        <v>0</v>
      </c>
      <c r="AU18" s="293">
        <v>0</v>
      </c>
      <c r="AV18" s="294">
        <f t="shared" si="26"/>
        <v>-251514.05625046758</v>
      </c>
      <c r="AW18" s="294">
        <f t="shared" si="27"/>
        <v>-251514.05625046758</v>
      </c>
      <c r="AX18" s="294">
        <f>SUMIFS('5. Detail'!$I$31:$I$510,'5. Detail'!$E$31:$E$510,$B18,'5. Detail'!$A$31:$A$510,$A18,'5. Detail'!$J$31:$J$510,426.4)</f>
        <v>0</v>
      </c>
      <c r="AY18" s="294">
        <f>SUMIFS('5. Detail'!$I$31:$I$510,'5. Detail'!$E$31:$E$510,$B18,'5. Detail'!$A$31:$A$510,$A18,'5. Detail'!$J$31:$J$510,426.5)+AO18</f>
        <v>251514.05625046758</v>
      </c>
      <c r="AZ18" s="294">
        <f>SUMIFS('5. Detail'!$I$31:$I$510,'5. Detail'!$E$31:$E$510,$B18,'5. Detail'!$A$31:$A$510,$A18,'5. Detail'!$J$31:$J$510,923)</f>
        <v>0</v>
      </c>
      <c r="BA18" s="294">
        <f>SUMIFS('5. Detail'!$I$31:$I$510,'5. Detail'!$E$31:$E$510,$B18,'5. Detail'!$A$31:$A$510,$A18,'5. Detail'!$J$31:$J$510,107)</f>
        <v>0</v>
      </c>
      <c r="BB18" s="294">
        <f t="shared" si="28"/>
        <v>0</v>
      </c>
      <c r="BC18" s="294">
        <f>SUMIFS('5. Detail'!$K$31:$K$510,'5. Detail'!$E$31:$E$510,$B18,'5. Detail'!$A$31:$A$510,$A18,'5. Detail'!$F$31:$F$510,"CE01")</f>
        <v>0</v>
      </c>
      <c r="BD18" s="294">
        <f>SUMIFS('5. Detail'!$K$31:$K$510,'5. Detail'!$E$31:$E$510,$B18,'5. Detail'!$A$31:$A$510,$A18,'5. Detail'!$F$31:$F$510,"OE01")</f>
        <v>0</v>
      </c>
      <c r="BE18" s="294">
        <f>SUMIFS('5. Detail'!$K$31:$K$510,'5. Detail'!$E$31:$E$510,$B18,'5. Detail'!$A$31:$A$510,$A18,'5. Detail'!$F$31:$F$510,"TE01")</f>
        <v>0</v>
      </c>
      <c r="BF18" s="294">
        <f t="shared" si="29"/>
        <v>0</v>
      </c>
      <c r="BG18" s="294">
        <f t="shared" si="30"/>
        <v>0</v>
      </c>
      <c r="BH18" s="294">
        <f>SUMIFS('5. Detail'!$K$31:$K$510,'5. Detail'!$E$31:$E$510,$B18,'5. Detail'!$A$31:$A$510,$A18,'5. Detail'!$J$31:$J$510,923,'5. Detail'!$F$31:$F$510,"CE01")+SUMIFS('5. Detail'!$K$31:$K$510,'5. Detail'!$E$31:$E$510,$B18,'5. Detail'!$A$31:$A$510,$A18,'5. Detail'!$J$31:$J$510,107,'5. Detail'!$F$31:$F$510,"CE01")</f>
        <v>0</v>
      </c>
      <c r="BI18" s="294">
        <f>SUMIFS('5. Detail'!$K$31:$K$510,'5. Detail'!$E$31:$E$510,$B18,'5. Detail'!$A$31:$A$510,$A18,'5. Detail'!$J$31:$J$510,923,'5. Detail'!$F$31:$F$510,"OE01")+SUMIFS('5. Detail'!$K$31:$K$510,'5. Detail'!$E$31:$E$510,$B18,'5. Detail'!$A$31:$A$510,$A18,'5. Detail'!$J$31:$J$510,107,'5. Detail'!$F$31:$F$510,"OE01")</f>
        <v>0</v>
      </c>
      <c r="BJ18" s="294">
        <f>SUMIFS('5. Detail'!$K$31:$K$510,'5. Detail'!$E$31:$E$510,$B18,'5. Detail'!$A$31:$A$510,$A18,'5. Detail'!$J$31:$J$510,923,'5. Detail'!$F$31:$F$510,"TE01")+SUMIFS('5. Detail'!$K$31:$K$510,'5. Detail'!$E$31:$E$510,$B18,'5. Detail'!$A$31:$A$510,$A18,'5. Detail'!$J$31:$J$510,107,'5. Detail'!$F$31:$F$510,"TE01")</f>
        <v>0</v>
      </c>
      <c r="BK18" s="294">
        <f t="shared" si="31"/>
        <v>0</v>
      </c>
      <c r="BL18" s="294">
        <f t="shared" si="32"/>
        <v>0</v>
      </c>
      <c r="BM18" s="297" t="s">
        <v>141</v>
      </c>
    </row>
    <row r="19" spans="1:65" x14ac:dyDescent="0.3">
      <c r="A19" s="291"/>
      <c r="B19" s="292">
        <v>2021</v>
      </c>
      <c r="C19" s="293">
        <v>220665.51879329607</v>
      </c>
      <c r="D19" s="293">
        <v>0</v>
      </c>
      <c r="E19" s="293">
        <v>0</v>
      </c>
      <c r="F19" s="293">
        <v>0</v>
      </c>
      <c r="G19" s="293">
        <v>0</v>
      </c>
      <c r="H19" s="293">
        <v>0</v>
      </c>
      <c r="I19" s="294">
        <f t="shared" si="17"/>
        <v>220665.51879329607</v>
      </c>
      <c r="J19" s="293">
        <v>220665.51879329607</v>
      </c>
      <c r="K19" s="294">
        <f t="shared" si="18"/>
        <v>0</v>
      </c>
      <c r="L19" s="293">
        <v>0</v>
      </c>
      <c r="M19" s="293"/>
      <c r="N19" s="294">
        <f t="shared" si="19"/>
        <v>0</v>
      </c>
      <c r="O19" s="294">
        <f t="shared" si="8"/>
        <v>0</v>
      </c>
      <c r="P19" s="294">
        <f t="shared" si="20"/>
        <v>0</v>
      </c>
      <c r="Q19" s="294">
        <f>SUMIFS('5. Detail'!$I$31:$I$510,'5. Detail'!$E$31:$E$510,$B19,'5. Detail'!$A$31:$A$510,$A19,'5. Detail'!$J$31:$J$510,426.4)</f>
        <v>0</v>
      </c>
      <c r="R19" s="294">
        <f>SUMIFS('5. Detail'!$I$31:$I$510,'5. Detail'!$E$31:$E$510,$B19,'5. Detail'!$A$31:$A$510,$A19,'5. Detail'!$J$31:$J$510,426.5)+J19</f>
        <v>220665.51879329607</v>
      </c>
      <c r="S19" s="294">
        <f>SUMIFS('5. Detail'!$I$31:$I$510,'5. Detail'!$E$31:$E$510,$B19,'5. Detail'!$A$31:$A$510,$A19,'5. Detail'!$J$31:$J$510,923)</f>
        <v>0</v>
      </c>
      <c r="T19" s="294">
        <f>SUMIFS('5. Detail'!$I$31:$I$510,'5. Detail'!$E$31:$E$510,$B19,'5. Detail'!$A$31:$A$510,$A19,'5. Detail'!$J$31:$J$510,107)</f>
        <v>0</v>
      </c>
      <c r="U19" s="294">
        <f t="shared" si="9"/>
        <v>0</v>
      </c>
      <c r="V19" s="294">
        <f>SUMIFS('5. Detail'!$I$31:$I$510,'5. Detail'!$E$31:$E$510,$B19,'5. Detail'!$A$31:$A$510,$A19,'5. Detail'!$F$31:$F$510,"CE01")</f>
        <v>0</v>
      </c>
      <c r="W19" s="294">
        <f>SUMIFS('5. Detail'!$I$31:$I$510,'5. Detail'!$E$31:$E$510,$B19,'5. Detail'!$A$31:$A$510,$A19,'5. Detail'!$F$31:$F$510,"OE01")</f>
        <v>0</v>
      </c>
      <c r="X19" s="294">
        <f>SUMIFS('5. Detail'!$I$31:$I$510,'5. Detail'!$E$31:$E$510,$B19,'5. Detail'!$A$31:$A$510,$A19,'5. Detail'!$F$31:$F$510,"TE01")</f>
        <v>0</v>
      </c>
      <c r="Y19" s="294">
        <f t="shared" si="21"/>
        <v>0</v>
      </c>
      <c r="Z19" s="294">
        <f t="shared" si="10"/>
        <v>0</v>
      </c>
      <c r="AA19" s="294">
        <f>SUMIFS('5. Detail'!$I$31:$I$510,'5. Detail'!$E$31:$E$510,$B19,'5. Detail'!$A$31:$A$510,$A19,'5. Detail'!$J$31:$J$510,923,'5. Detail'!$F$31:$F$510,"CE01")+SUMIFS('5. Detail'!$I$31:$I$510,'5. Detail'!$E$31:$E$510,$B19,'5. Detail'!$A$31:$A$510,$A19,'5. Detail'!$J$31:$J$510,107,'5. Detail'!$F$31:$F$510,"CE01")</f>
        <v>0</v>
      </c>
      <c r="AB19" s="294">
        <f>SUMIFS('5. Detail'!$I$31:$I$510,'5. Detail'!$E$31:$E$510,$B19,'5. Detail'!$A$31:$A$510,$A19,'5. Detail'!$J$31:$J$510,923,'5. Detail'!$F$31:$F$510,"OE01")+SUMIFS('5. Detail'!$I$31:$I$510,'5. Detail'!$E$31:$E$510,$B19,'5. Detail'!$A$31:$A$510,$A19,'5. Detail'!$J$31:$J$510,107,'5. Detail'!$F$31:$F$510,"OE01")</f>
        <v>0</v>
      </c>
      <c r="AC19" s="294">
        <f>SUMIFS('5. Detail'!$I$31:$I$510,'5. Detail'!$E$31:$E$510,$B19,'5. Detail'!$A$31:$A$510,$A19,'5. Detail'!$J$31:$J$510,923,'5. Detail'!$F$31:$F$510,"TE01")+SUMIFS('5. Detail'!$I$31:$I$510,'5. Detail'!$E$31:$E$510,$B19,'5. Detail'!$A$31:$A$510,$A19,'5. Detail'!$J$31:$J$510,107,'5. Detail'!$F$31:$F$510,"TE01")</f>
        <v>0</v>
      </c>
      <c r="AD19" s="294">
        <f t="shared" si="22"/>
        <v>0</v>
      </c>
      <c r="AE19" s="295">
        <f>'3. Total $ Recalc.'!R15</f>
        <v>0</v>
      </c>
      <c r="AF19" s="294">
        <f t="shared" si="11"/>
        <v>-220665.51879329607</v>
      </c>
      <c r="AG19" s="296">
        <v>0</v>
      </c>
      <c r="AH19" s="294">
        <f t="shared" si="12"/>
        <v>0</v>
      </c>
      <c r="AI19" s="294">
        <f t="shared" si="13"/>
        <v>0</v>
      </c>
      <c r="AJ19" s="293">
        <v>0</v>
      </c>
      <c r="AK19" s="293">
        <v>0</v>
      </c>
      <c r="AL19" s="293">
        <v>0</v>
      </c>
      <c r="AM19" s="294">
        <f t="shared" si="23"/>
        <v>0</v>
      </c>
      <c r="AN19" s="294">
        <f t="shared" si="14"/>
        <v>-220665.51879329607</v>
      </c>
      <c r="AO19" s="293">
        <v>220665.51879329607</v>
      </c>
      <c r="AP19" s="294">
        <f t="shared" si="24"/>
        <v>-220665.51879329607</v>
      </c>
      <c r="AQ19" s="294">
        <f t="shared" si="15"/>
        <v>-220665.51879329607</v>
      </c>
      <c r="AR19" s="296"/>
      <c r="AS19" s="294">
        <f t="shared" si="25"/>
        <v>0</v>
      </c>
      <c r="AT19" s="294">
        <f t="shared" si="16"/>
        <v>0</v>
      </c>
      <c r="AU19" s="293">
        <v>0</v>
      </c>
      <c r="AV19" s="294">
        <f t="shared" si="26"/>
        <v>-220665.51879329607</v>
      </c>
      <c r="AW19" s="294">
        <f t="shared" si="27"/>
        <v>-220665.51879329607</v>
      </c>
      <c r="AX19" s="294">
        <f>SUMIFS('5. Detail'!$I$31:$I$510,'5. Detail'!$E$31:$E$510,$B19,'5. Detail'!$A$31:$A$510,$A19,'5. Detail'!$J$31:$J$510,426.4)</f>
        <v>0</v>
      </c>
      <c r="AY19" s="294">
        <f>SUMIFS('5. Detail'!$I$31:$I$510,'5. Detail'!$E$31:$E$510,$B19,'5. Detail'!$A$31:$A$510,$A19,'5. Detail'!$J$31:$J$510,426.5)+AO19</f>
        <v>220665.51879329607</v>
      </c>
      <c r="AZ19" s="294">
        <f>SUMIFS('5. Detail'!$I$31:$I$510,'5. Detail'!$E$31:$E$510,$B19,'5. Detail'!$A$31:$A$510,$A19,'5. Detail'!$J$31:$J$510,923)</f>
        <v>0</v>
      </c>
      <c r="BA19" s="294">
        <f>SUMIFS('5. Detail'!$I$31:$I$510,'5. Detail'!$E$31:$E$510,$B19,'5. Detail'!$A$31:$A$510,$A19,'5. Detail'!$J$31:$J$510,107)</f>
        <v>0</v>
      </c>
      <c r="BB19" s="294">
        <f t="shared" si="28"/>
        <v>0</v>
      </c>
      <c r="BC19" s="294">
        <f>SUMIFS('5. Detail'!$K$31:$K$510,'5. Detail'!$E$31:$E$510,$B19,'5. Detail'!$A$31:$A$510,$A19,'5. Detail'!$F$31:$F$510,"CE01")</f>
        <v>0</v>
      </c>
      <c r="BD19" s="294">
        <f>SUMIFS('5. Detail'!$K$31:$K$510,'5. Detail'!$E$31:$E$510,$B19,'5. Detail'!$A$31:$A$510,$A19,'5. Detail'!$F$31:$F$510,"OE01")</f>
        <v>0</v>
      </c>
      <c r="BE19" s="294">
        <f>SUMIFS('5. Detail'!$K$31:$K$510,'5. Detail'!$E$31:$E$510,$B19,'5. Detail'!$A$31:$A$510,$A19,'5. Detail'!$F$31:$F$510,"TE01")</f>
        <v>0</v>
      </c>
      <c r="BF19" s="294">
        <f t="shared" si="29"/>
        <v>0</v>
      </c>
      <c r="BG19" s="294">
        <f t="shared" si="30"/>
        <v>0</v>
      </c>
      <c r="BH19" s="294">
        <f>SUMIFS('5. Detail'!$K$31:$K$510,'5. Detail'!$E$31:$E$510,$B19,'5. Detail'!$A$31:$A$510,$A19,'5. Detail'!$J$31:$J$510,923,'5. Detail'!$F$31:$F$510,"CE01")+SUMIFS('5. Detail'!$K$31:$K$510,'5. Detail'!$E$31:$E$510,$B19,'5. Detail'!$A$31:$A$510,$A19,'5. Detail'!$J$31:$J$510,107,'5. Detail'!$F$31:$F$510,"CE01")</f>
        <v>0</v>
      </c>
      <c r="BI19" s="294">
        <f>SUMIFS('5. Detail'!$K$31:$K$510,'5. Detail'!$E$31:$E$510,$B19,'5. Detail'!$A$31:$A$510,$A19,'5. Detail'!$J$31:$J$510,923,'5. Detail'!$F$31:$F$510,"OE01")+SUMIFS('5. Detail'!$K$31:$K$510,'5. Detail'!$E$31:$E$510,$B19,'5. Detail'!$A$31:$A$510,$A19,'5. Detail'!$J$31:$J$510,107,'5. Detail'!$F$31:$F$510,"OE01")</f>
        <v>0</v>
      </c>
      <c r="BJ19" s="294">
        <f>SUMIFS('5. Detail'!$K$31:$K$510,'5. Detail'!$E$31:$E$510,$B19,'5. Detail'!$A$31:$A$510,$A19,'5. Detail'!$J$31:$J$510,923,'5. Detail'!$F$31:$F$510,"TE01")+SUMIFS('5. Detail'!$K$31:$K$510,'5. Detail'!$E$31:$E$510,$B19,'5. Detail'!$A$31:$A$510,$A19,'5. Detail'!$J$31:$J$510,107,'5. Detail'!$F$31:$F$510,"TE01")</f>
        <v>0</v>
      </c>
      <c r="BK19" s="294">
        <f t="shared" si="31"/>
        <v>0</v>
      </c>
      <c r="BL19" s="294">
        <f t="shared" si="32"/>
        <v>0</v>
      </c>
      <c r="BM19" s="297"/>
    </row>
    <row r="20" spans="1:65" x14ac:dyDescent="0.3">
      <c r="A20" s="298"/>
      <c r="B20" s="292">
        <v>2015</v>
      </c>
      <c r="C20" s="293">
        <v>217503.11494239472</v>
      </c>
      <c r="D20" s="293">
        <v>217503.11494239472</v>
      </c>
      <c r="E20" s="293">
        <v>0</v>
      </c>
      <c r="F20" s="293">
        <v>0</v>
      </c>
      <c r="G20" s="293">
        <v>0</v>
      </c>
      <c r="H20" s="293">
        <v>0</v>
      </c>
      <c r="I20" s="294">
        <f t="shared" si="17"/>
        <v>0</v>
      </c>
      <c r="J20" s="293">
        <v>0</v>
      </c>
      <c r="K20" s="294">
        <f t="shared" si="18"/>
        <v>0</v>
      </c>
      <c r="L20" s="293">
        <v>0</v>
      </c>
      <c r="M20" s="293"/>
      <c r="N20" s="294">
        <f t="shared" si="19"/>
        <v>0</v>
      </c>
      <c r="O20" s="294">
        <f t="shared" si="8"/>
        <v>0</v>
      </c>
      <c r="P20" s="294">
        <f t="shared" si="20"/>
        <v>0</v>
      </c>
      <c r="Q20" s="294">
        <f>SUMIFS('5. Detail'!$I$31:$I$510,'5. Detail'!$E$31:$E$510,$B20,'5. Detail'!$A$31:$A$510,$A20,'5. Detail'!$J$31:$J$510,426.4)</f>
        <v>0</v>
      </c>
      <c r="R20" s="294">
        <f>SUMIFS('5. Detail'!$I$31:$I$510,'5. Detail'!$E$31:$E$510,$B20,'5. Detail'!$A$31:$A$510,$A20,'5. Detail'!$J$31:$J$510,426.5)+J20</f>
        <v>0</v>
      </c>
      <c r="S20" s="294">
        <f>SUMIFS('5. Detail'!$I$31:$I$510,'5. Detail'!$E$31:$E$510,$B20,'5. Detail'!$A$31:$A$510,$A20,'5. Detail'!$J$31:$J$510,923)</f>
        <v>0</v>
      </c>
      <c r="T20" s="294">
        <f>SUMIFS('5. Detail'!$I$31:$I$510,'5. Detail'!$E$31:$E$510,$B20,'5. Detail'!$A$31:$A$510,$A20,'5. Detail'!$J$31:$J$510,107)</f>
        <v>0</v>
      </c>
      <c r="U20" s="294">
        <f t="shared" si="9"/>
        <v>0</v>
      </c>
      <c r="V20" s="294">
        <f>SUMIFS('5. Detail'!$I$31:$I$510,'5. Detail'!$E$31:$E$510,$B20,'5. Detail'!$A$31:$A$510,$A20,'5. Detail'!$F$31:$F$510,"CE01")</f>
        <v>0</v>
      </c>
      <c r="W20" s="294">
        <f>SUMIFS('5. Detail'!$I$31:$I$510,'5. Detail'!$E$31:$E$510,$B20,'5. Detail'!$A$31:$A$510,$A20,'5. Detail'!$F$31:$F$510,"OE01")</f>
        <v>0</v>
      </c>
      <c r="X20" s="294">
        <f>SUMIFS('5. Detail'!$I$31:$I$510,'5. Detail'!$E$31:$E$510,$B20,'5. Detail'!$A$31:$A$510,$A20,'5. Detail'!$F$31:$F$510,"TE01")</f>
        <v>0</v>
      </c>
      <c r="Y20" s="294">
        <f t="shared" si="21"/>
        <v>0</v>
      </c>
      <c r="Z20" s="294">
        <f t="shared" si="10"/>
        <v>0</v>
      </c>
      <c r="AA20" s="294">
        <f>SUMIFS('5. Detail'!$I$31:$I$510,'5. Detail'!$E$31:$E$510,$B20,'5. Detail'!$A$31:$A$510,$A20,'5. Detail'!$J$31:$J$510,923,'5. Detail'!$F$31:$F$510,"CE01")+SUMIFS('5. Detail'!$I$31:$I$510,'5. Detail'!$E$31:$E$510,$B20,'5. Detail'!$A$31:$A$510,$A20,'5. Detail'!$J$31:$J$510,107,'5. Detail'!$F$31:$F$510,"CE01")</f>
        <v>0</v>
      </c>
      <c r="AB20" s="294">
        <f>SUMIFS('5. Detail'!$I$31:$I$510,'5. Detail'!$E$31:$E$510,$B20,'5. Detail'!$A$31:$A$510,$A20,'5. Detail'!$J$31:$J$510,923,'5. Detail'!$F$31:$F$510,"OE01")+SUMIFS('5. Detail'!$I$31:$I$510,'5. Detail'!$E$31:$E$510,$B20,'5. Detail'!$A$31:$A$510,$A20,'5. Detail'!$J$31:$J$510,107,'5. Detail'!$F$31:$F$510,"OE01")</f>
        <v>0</v>
      </c>
      <c r="AC20" s="294">
        <f>SUMIFS('5. Detail'!$I$31:$I$510,'5. Detail'!$E$31:$E$510,$B20,'5. Detail'!$A$31:$A$510,$A20,'5. Detail'!$J$31:$J$510,923,'5. Detail'!$F$31:$F$510,"TE01")+SUMIFS('5. Detail'!$I$31:$I$510,'5. Detail'!$E$31:$E$510,$B20,'5. Detail'!$A$31:$A$510,$A20,'5. Detail'!$J$31:$J$510,107,'5. Detail'!$F$31:$F$510,"TE01")</f>
        <v>0</v>
      </c>
      <c r="AD20" s="294">
        <f t="shared" si="22"/>
        <v>0</v>
      </c>
      <c r="AE20" s="295">
        <f>'3. Total $ Recalc.'!R16</f>
        <v>0</v>
      </c>
      <c r="AF20" s="294">
        <f t="shared" si="11"/>
        <v>-217503.11494239472</v>
      </c>
      <c r="AG20" s="296">
        <v>1</v>
      </c>
      <c r="AH20" s="294">
        <f t="shared" si="12"/>
        <v>0</v>
      </c>
      <c r="AI20" s="294">
        <f t="shared" si="13"/>
        <v>-217503.11494239472</v>
      </c>
      <c r="AJ20" s="293">
        <v>0</v>
      </c>
      <c r="AK20" s="293">
        <v>0</v>
      </c>
      <c r="AL20" s="293">
        <v>0</v>
      </c>
      <c r="AM20" s="294">
        <f t="shared" si="23"/>
        <v>0</v>
      </c>
      <c r="AN20" s="294">
        <f t="shared" si="14"/>
        <v>0</v>
      </c>
      <c r="AO20" s="293">
        <v>0</v>
      </c>
      <c r="AP20" s="294">
        <f t="shared" si="24"/>
        <v>0</v>
      </c>
      <c r="AQ20" s="294">
        <f t="shared" si="15"/>
        <v>0</v>
      </c>
      <c r="AR20" s="296"/>
      <c r="AS20" s="294">
        <f t="shared" si="25"/>
        <v>0</v>
      </c>
      <c r="AT20" s="294">
        <f t="shared" si="16"/>
        <v>0</v>
      </c>
      <c r="AU20" s="293">
        <v>0</v>
      </c>
      <c r="AV20" s="294">
        <f t="shared" si="26"/>
        <v>0</v>
      </c>
      <c r="AW20" s="294">
        <f t="shared" si="27"/>
        <v>0</v>
      </c>
      <c r="AX20" s="294">
        <f>SUMIFS('5. Detail'!$I$31:$I$510,'5. Detail'!$E$31:$E$510,$B20,'5. Detail'!$A$31:$A$510,$A20,'5. Detail'!$J$31:$J$510,426.4)</f>
        <v>0</v>
      </c>
      <c r="AY20" s="294">
        <f>SUMIFS('5. Detail'!$I$31:$I$510,'5. Detail'!$E$31:$E$510,$B20,'5. Detail'!$A$31:$A$510,$A20,'5. Detail'!$J$31:$J$510,426.5)+AO20</f>
        <v>0</v>
      </c>
      <c r="AZ20" s="294">
        <f>SUMIFS('5. Detail'!$I$31:$I$510,'5. Detail'!$E$31:$E$510,$B20,'5. Detail'!$A$31:$A$510,$A20,'5. Detail'!$J$31:$J$510,923)</f>
        <v>0</v>
      </c>
      <c r="BA20" s="294">
        <f>SUMIFS('5. Detail'!$I$31:$I$510,'5. Detail'!$E$31:$E$510,$B20,'5. Detail'!$A$31:$A$510,$A20,'5. Detail'!$J$31:$J$510,107)</f>
        <v>0</v>
      </c>
      <c r="BB20" s="294">
        <f t="shared" si="28"/>
        <v>0</v>
      </c>
      <c r="BC20" s="294">
        <f>SUMIFS('5. Detail'!$K$31:$K$510,'5. Detail'!$E$31:$E$510,$B20,'5. Detail'!$A$31:$A$510,$A20,'5. Detail'!$F$31:$F$510,"CE01")</f>
        <v>0</v>
      </c>
      <c r="BD20" s="294">
        <f>SUMIFS('5. Detail'!$K$31:$K$510,'5. Detail'!$E$31:$E$510,$B20,'5. Detail'!$A$31:$A$510,$A20,'5. Detail'!$F$31:$F$510,"OE01")</f>
        <v>0</v>
      </c>
      <c r="BE20" s="294">
        <f>SUMIFS('5. Detail'!$K$31:$K$510,'5. Detail'!$E$31:$E$510,$B20,'5. Detail'!$A$31:$A$510,$A20,'5. Detail'!$F$31:$F$510,"TE01")</f>
        <v>0</v>
      </c>
      <c r="BF20" s="294">
        <f t="shared" si="29"/>
        <v>0</v>
      </c>
      <c r="BG20" s="294">
        <f t="shared" si="30"/>
        <v>0</v>
      </c>
      <c r="BH20" s="294">
        <f>SUMIFS('5. Detail'!$K$31:$K$510,'5. Detail'!$E$31:$E$510,$B20,'5. Detail'!$A$31:$A$510,$A20,'5. Detail'!$J$31:$J$510,923,'5. Detail'!$F$31:$F$510,"CE01")+SUMIFS('5. Detail'!$K$31:$K$510,'5. Detail'!$E$31:$E$510,$B20,'5. Detail'!$A$31:$A$510,$A20,'5. Detail'!$J$31:$J$510,107,'5. Detail'!$F$31:$F$510,"CE01")</f>
        <v>0</v>
      </c>
      <c r="BI20" s="294">
        <f>SUMIFS('5. Detail'!$K$31:$K$510,'5. Detail'!$E$31:$E$510,$B20,'5. Detail'!$A$31:$A$510,$A20,'5. Detail'!$J$31:$J$510,923,'5. Detail'!$F$31:$F$510,"OE01")+SUMIFS('5. Detail'!$K$31:$K$510,'5. Detail'!$E$31:$E$510,$B20,'5. Detail'!$A$31:$A$510,$A20,'5. Detail'!$J$31:$J$510,107,'5. Detail'!$F$31:$F$510,"OE01")</f>
        <v>0</v>
      </c>
      <c r="BJ20" s="294">
        <f>SUMIFS('5. Detail'!$K$31:$K$510,'5. Detail'!$E$31:$E$510,$B20,'5. Detail'!$A$31:$A$510,$A20,'5. Detail'!$J$31:$J$510,923,'5. Detail'!$F$31:$F$510,"TE01")+SUMIFS('5. Detail'!$K$31:$K$510,'5. Detail'!$E$31:$E$510,$B20,'5. Detail'!$A$31:$A$510,$A20,'5. Detail'!$J$31:$J$510,107,'5. Detail'!$F$31:$F$510,"TE01")</f>
        <v>0</v>
      </c>
      <c r="BK20" s="294">
        <f t="shared" si="31"/>
        <v>0</v>
      </c>
      <c r="BL20" s="294">
        <f t="shared" si="32"/>
        <v>0</v>
      </c>
      <c r="BM20" s="299"/>
    </row>
    <row r="21" spans="1:65" x14ac:dyDescent="0.3">
      <c r="A21" s="298"/>
      <c r="B21" s="292">
        <v>2016</v>
      </c>
      <c r="C21" s="293">
        <v>213293.96079521847</v>
      </c>
      <c r="D21" s="293">
        <v>213293.96079521847</v>
      </c>
      <c r="E21" s="293">
        <v>0</v>
      </c>
      <c r="F21" s="293">
        <v>0</v>
      </c>
      <c r="G21" s="293">
        <v>0</v>
      </c>
      <c r="H21" s="293">
        <v>0</v>
      </c>
      <c r="I21" s="294">
        <f t="shared" si="17"/>
        <v>0</v>
      </c>
      <c r="J21" s="293">
        <v>0</v>
      </c>
      <c r="K21" s="294">
        <f t="shared" si="18"/>
        <v>0</v>
      </c>
      <c r="L21" s="293">
        <v>0</v>
      </c>
      <c r="M21" s="293"/>
      <c r="N21" s="294">
        <f t="shared" si="19"/>
        <v>0</v>
      </c>
      <c r="O21" s="294">
        <f t="shared" si="8"/>
        <v>0</v>
      </c>
      <c r="P21" s="294">
        <f t="shared" si="20"/>
        <v>0</v>
      </c>
      <c r="Q21" s="294">
        <f>SUMIFS('5. Detail'!$I$31:$I$510,'5. Detail'!$E$31:$E$510,$B21,'5. Detail'!$A$31:$A$510,$A21,'5. Detail'!$J$31:$J$510,426.4)</f>
        <v>0</v>
      </c>
      <c r="R21" s="294">
        <f>SUMIFS('5. Detail'!$I$31:$I$510,'5. Detail'!$E$31:$E$510,$B21,'5. Detail'!$A$31:$A$510,$A21,'5. Detail'!$J$31:$J$510,426.5)+J21</f>
        <v>0</v>
      </c>
      <c r="S21" s="294">
        <f>SUMIFS('5. Detail'!$I$31:$I$510,'5. Detail'!$E$31:$E$510,$B21,'5. Detail'!$A$31:$A$510,$A21,'5. Detail'!$J$31:$J$510,923)</f>
        <v>0</v>
      </c>
      <c r="T21" s="294">
        <f>SUMIFS('5. Detail'!$I$31:$I$510,'5. Detail'!$E$31:$E$510,$B21,'5. Detail'!$A$31:$A$510,$A21,'5. Detail'!$J$31:$J$510,107)</f>
        <v>0</v>
      </c>
      <c r="U21" s="294">
        <f t="shared" si="9"/>
        <v>0</v>
      </c>
      <c r="V21" s="294">
        <f>SUMIFS('5. Detail'!$I$31:$I$510,'5. Detail'!$E$31:$E$510,$B21,'5. Detail'!$A$31:$A$510,$A21,'5. Detail'!$F$31:$F$510,"CE01")</f>
        <v>0</v>
      </c>
      <c r="W21" s="294">
        <f>SUMIFS('5. Detail'!$I$31:$I$510,'5. Detail'!$E$31:$E$510,$B21,'5. Detail'!$A$31:$A$510,$A21,'5. Detail'!$F$31:$F$510,"OE01")</f>
        <v>0</v>
      </c>
      <c r="X21" s="294">
        <f>SUMIFS('5. Detail'!$I$31:$I$510,'5. Detail'!$E$31:$E$510,$B21,'5. Detail'!$A$31:$A$510,$A21,'5. Detail'!$F$31:$F$510,"TE01")</f>
        <v>0</v>
      </c>
      <c r="Y21" s="294">
        <f t="shared" si="21"/>
        <v>0</v>
      </c>
      <c r="Z21" s="294">
        <f t="shared" si="10"/>
        <v>0</v>
      </c>
      <c r="AA21" s="294">
        <f>SUMIFS('5. Detail'!$I$31:$I$510,'5. Detail'!$E$31:$E$510,$B21,'5. Detail'!$A$31:$A$510,$A21,'5. Detail'!$J$31:$J$510,923,'5. Detail'!$F$31:$F$510,"CE01")+SUMIFS('5. Detail'!$I$31:$I$510,'5. Detail'!$E$31:$E$510,$B21,'5. Detail'!$A$31:$A$510,$A21,'5. Detail'!$J$31:$J$510,107,'5. Detail'!$F$31:$F$510,"CE01")</f>
        <v>0</v>
      </c>
      <c r="AB21" s="294">
        <f>SUMIFS('5. Detail'!$I$31:$I$510,'5. Detail'!$E$31:$E$510,$B21,'5. Detail'!$A$31:$A$510,$A21,'5. Detail'!$J$31:$J$510,923,'5. Detail'!$F$31:$F$510,"OE01")+SUMIFS('5. Detail'!$I$31:$I$510,'5. Detail'!$E$31:$E$510,$B21,'5. Detail'!$A$31:$A$510,$A21,'5. Detail'!$J$31:$J$510,107,'5. Detail'!$F$31:$F$510,"OE01")</f>
        <v>0</v>
      </c>
      <c r="AC21" s="294">
        <f>SUMIFS('5. Detail'!$I$31:$I$510,'5. Detail'!$E$31:$E$510,$B21,'5. Detail'!$A$31:$A$510,$A21,'5. Detail'!$J$31:$J$510,923,'5. Detail'!$F$31:$F$510,"TE01")+SUMIFS('5. Detail'!$I$31:$I$510,'5. Detail'!$E$31:$E$510,$B21,'5. Detail'!$A$31:$A$510,$A21,'5. Detail'!$J$31:$J$510,107,'5. Detail'!$F$31:$F$510,"TE01")</f>
        <v>0</v>
      </c>
      <c r="AD21" s="294">
        <f t="shared" si="22"/>
        <v>0</v>
      </c>
      <c r="AE21" s="295">
        <f>'3. Total $ Recalc.'!R17</f>
        <v>0</v>
      </c>
      <c r="AF21" s="294">
        <f t="shared" si="11"/>
        <v>-213293.96079521847</v>
      </c>
      <c r="AG21" s="296">
        <v>1</v>
      </c>
      <c r="AH21" s="294">
        <f t="shared" si="12"/>
        <v>0</v>
      </c>
      <c r="AI21" s="294">
        <f t="shared" si="13"/>
        <v>-213293.96079521847</v>
      </c>
      <c r="AJ21" s="293">
        <v>0</v>
      </c>
      <c r="AK21" s="293">
        <v>0</v>
      </c>
      <c r="AL21" s="293">
        <v>0</v>
      </c>
      <c r="AM21" s="294">
        <f t="shared" si="23"/>
        <v>0</v>
      </c>
      <c r="AN21" s="294">
        <f t="shared" si="14"/>
        <v>0</v>
      </c>
      <c r="AO21" s="293">
        <v>0</v>
      </c>
      <c r="AP21" s="294">
        <f t="shared" si="24"/>
        <v>0</v>
      </c>
      <c r="AQ21" s="294">
        <f t="shared" si="15"/>
        <v>0</v>
      </c>
      <c r="AR21" s="296"/>
      <c r="AS21" s="294">
        <f t="shared" si="25"/>
        <v>0</v>
      </c>
      <c r="AT21" s="294">
        <f t="shared" si="16"/>
        <v>0</v>
      </c>
      <c r="AU21" s="293">
        <v>0</v>
      </c>
      <c r="AV21" s="294">
        <f t="shared" si="26"/>
        <v>0</v>
      </c>
      <c r="AW21" s="294">
        <f t="shared" si="27"/>
        <v>0</v>
      </c>
      <c r="AX21" s="294">
        <f>SUMIFS('5. Detail'!$I$31:$I$510,'5. Detail'!$E$31:$E$510,$B21,'5. Detail'!$A$31:$A$510,$A21,'5. Detail'!$J$31:$J$510,426.4)</f>
        <v>0</v>
      </c>
      <c r="AY21" s="294">
        <f>SUMIFS('5. Detail'!$I$31:$I$510,'5. Detail'!$E$31:$E$510,$B21,'5. Detail'!$A$31:$A$510,$A21,'5. Detail'!$J$31:$J$510,426.5)+AO21</f>
        <v>0</v>
      </c>
      <c r="AZ21" s="294">
        <f>SUMIFS('5. Detail'!$I$31:$I$510,'5. Detail'!$E$31:$E$510,$B21,'5. Detail'!$A$31:$A$510,$A21,'5. Detail'!$J$31:$J$510,923)</f>
        <v>0</v>
      </c>
      <c r="BA21" s="294">
        <f>SUMIFS('5. Detail'!$I$31:$I$510,'5. Detail'!$E$31:$E$510,$B21,'5. Detail'!$A$31:$A$510,$A21,'5. Detail'!$J$31:$J$510,107)</f>
        <v>0</v>
      </c>
      <c r="BB21" s="294">
        <f t="shared" si="28"/>
        <v>0</v>
      </c>
      <c r="BC21" s="294">
        <f>SUMIFS('5. Detail'!$K$31:$K$510,'5. Detail'!$E$31:$E$510,$B21,'5. Detail'!$A$31:$A$510,$A21,'5. Detail'!$F$31:$F$510,"CE01")</f>
        <v>0</v>
      </c>
      <c r="BD21" s="294">
        <f>SUMIFS('5. Detail'!$K$31:$K$510,'5. Detail'!$E$31:$E$510,$B21,'5. Detail'!$A$31:$A$510,$A21,'5. Detail'!$F$31:$F$510,"OE01")</f>
        <v>0</v>
      </c>
      <c r="BE21" s="294">
        <f>SUMIFS('5. Detail'!$K$31:$K$510,'5. Detail'!$E$31:$E$510,$B21,'5. Detail'!$A$31:$A$510,$A21,'5. Detail'!$F$31:$F$510,"TE01")</f>
        <v>0</v>
      </c>
      <c r="BF21" s="294">
        <f t="shared" si="29"/>
        <v>0</v>
      </c>
      <c r="BG21" s="294">
        <f t="shared" si="30"/>
        <v>0</v>
      </c>
      <c r="BH21" s="294">
        <f>SUMIFS('5. Detail'!$K$31:$K$510,'5. Detail'!$E$31:$E$510,$B21,'5. Detail'!$A$31:$A$510,$A21,'5. Detail'!$J$31:$J$510,923,'5. Detail'!$F$31:$F$510,"CE01")+SUMIFS('5. Detail'!$K$31:$K$510,'5. Detail'!$E$31:$E$510,$B21,'5. Detail'!$A$31:$A$510,$A21,'5. Detail'!$J$31:$J$510,107,'5. Detail'!$F$31:$F$510,"CE01")</f>
        <v>0</v>
      </c>
      <c r="BI21" s="294">
        <f>SUMIFS('5. Detail'!$K$31:$K$510,'5. Detail'!$E$31:$E$510,$B21,'5. Detail'!$A$31:$A$510,$A21,'5. Detail'!$J$31:$J$510,923,'5. Detail'!$F$31:$F$510,"OE01")+SUMIFS('5. Detail'!$K$31:$K$510,'5. Detail'!$E$31:$E$510,$B21,'5. Detail'!$A$31:$A$510,$A21,'5. Detail'!$J$31:$J$510,107,'5. Detail'!$F$31:$F$510,"OE01")</f>
        <v>0</v>
      </c>
      <c r="BJ21" s="294">
        <f>SUMIFS('5. Detail'!$K$31:$K$510,'5. Detail'!$E$31:$E$510,$B21,'5. Detail'!$A$31:$A$510,$A21,'5. Detail'!$J$31:$J$510,923,'5. Detail'!$F$31:$F$510,"TE01")+SUMIFS('5. Detail'!$K$31:$K$510,'5. Detail'!$E$31:$E$510,$B21,'5. Detail'!$A$31:$A$510,$A21,'5. Detail'!$J$31:$J$510,107,'5. Detail'!$F$31:$F$510,"TE01")</f>
        <v>0</v>
      </c>
      <c r="BK21" s="294">
        <f t="shared" si="31"/>
        <v>0</v>
      </c>
      <c r="BL21" s="294">
        <f t="shared" si="32"/>
        <v>0</v>
      </c>
      <c r="BM21" s="299"/>
    </row>
    <row r="22" spans="1:65" x14ac:dyDescent="0.3">
      <c r="A22" s="298"/>
      <c r="B22" s="292">
        <v>2017</v>
      </c>
      <c r="C22" s="293">
        <v>224646.65581372366</v>
      </c>
      <c r="D22" s="293">
        <v>224646.65581372366</v>
      </c>
      <c r="E22" s="293">
        <v>0</v>
      </c>
      <c r="F22" s="293">
        <v>0</v>
      </c>
      <c r="G22" s="293">
        <v>0</v>
      </c>
      <c r="H22" s="293">
        <v>0</v>
      </c>
      <c r="I22" s="294">
        <f t="shared" si="17"/>
        <v>0</v>
      </c>
      <c r="J22" s="293">
        <v>0</v>
      </c>
      <c r="K22" s="294">
        <f t="shared" si="18"/>
        <v>0</v>
      </c>
      <c r="L22" s="293">
        <v>0</v>
      </c>
      <c r="M22" s="293"/>
      <c r="N22" s="294">
        <f t="shared" si="19"/>
        <v>0</v>
      </c>
      <c r="O22" s="294">
        <f t="shared" si="8"/>
        <v>0</v>
      </c>
      <c r="P22" s="294">
        <f t="shared" si="20"/>
        <v>0</v>
      </c>
      <c r="Q22" s="294">
        <f>SUMIFS('5. Detail'!$I$31:$I$510,'5. Detail'!$E$31:$E$510,$B22,'5. Detail'!$A$31:$A$510,$A22,'5. Detail'!$J$31:$J$510,426.4)</f>
        <v>0</v>
      </c>
      <c r="R22" s="294">
        <f>SUMIFS('5. Detail'!$I$31:$I$510,'5. Detail'!$E$31:$E$510,$B22,'5. Detail'!$A$31:$A$510,$A22,'5. Detail'!$J$31:$J$510,426.5)+J22</f>
        <v>0</v>
      </c>
      <c r="S22" s="294">
        <f>SUMIFS('5. Detail'!$I$31:$I$510,'5. Detail'!$E$31:$E$510,$B22,'5. Detail'!$A$31:$A$510,$A22,'5. Detail'!$J$31:$J$510,923)</f>
        <v>0</v>
      </c>
      <c r="T22" s="294">
        <f>SUMIFS('5. Detail'!$I$31:$I$510,'5. Detail'!$E$31:$E$510,$B22,'5. Detail'!$A$31:$A$510,$A22,'5. Detail'!$J$31:$J$510,107)</f>
        <v>0</v>
      </c>
      <c r="U22" s="294">
        <f t="shared" si="9"/>
        <v>0</v>
      </c>
      <c r="V22" s="294">
        <f>SUMIFS('5. Detail'!$I$31:$I$510,'5. Detail'!$E$31:$E$510,$B22,'5. Detail'!$A$31:$A$510,$A22,'5. Detail'!$F$31:$F$510,"CE01")</f>
        <v>0</v>
      </c>
      <c r="W22" s="294">
        <f>SUMIFS('5. Detail'!$I$31:$I$510,'5. Detail'!$E$31:$E$510,$B22,'5. Detail'!$A$31:$A$510,$A22,'5. Detail'!$F$31:$F$510,"OE01")</f>
        <v>0</v>
      </c>
      <c r="X22" s="294">
        <f>SUMIFS('5. Detail'!$I$31:$I$510,'5. Detail'!$E$31:$E$510,$B22,'5. Detail'!$A$31:$A$510,$A22,'5. Detail'!$F$31:$F$510,"TE01")</f>
        <v>0</v>
      </c>
      <c r="Y22" s="294">
        <f t="shared" si="21"/>
        <v>0</v>
      </c>
      <c r="Z22" s="294">
        <f t="shared" si="10"/>
        <v>0</v>
      </c>
      <c r="AA22" s="294">
        <f>SUMIFS('5. Detail'!$I$31:$I$510,'5. Detail'!$E$31:$E$510,$B22,'5. Detail'!$A$31:$A$510,$A22,'5. Detail'!$J$31:$J$510,923,'5. Detail'!$F$31:$F$510,"CE01")+SUMIFS('5. Detail'!$I$31:$I$510,'5. Detail'!$E$31:$E$510,$B22,'5. Detail'!$A$31:$A$510,$A22,'5. Detail'!$J$31:$J$510,107,'5. Detail'!$F$31:$F$510,"CE01")</f>
        <v>0</v>
      </c>
      <c r="AB22" s="294">
        <f>SUMIFS('5. Detail'!$I$31:$I$510,'5. Detail'!$E$31:$E$510,$B22,'5. Detail'!$A$31:$A$510,$A22,'5. Detail'!$J$31:$J$510,923,'5. Detail'!$F$31:$F$510,"OE01")+SUMIFS('5. Detail'!$I$31:$I$510,'5. Detail'!$E$31:$E$510,$B22,'5. Detail'!$A$31:$A$510,$A22,'5. Detail'!$J$31:$J$510,107,'5. Detail'!$F$31:$F$510,"OE01")</f>
        <v>0</v>
      </c>
      <c r="AC22" s="294">
        <f>SUMIFS('5. Detail'!$I$31:$I$510,'5. Detail'!$E$31:$E$510,$B22,'5. Detail'!$A$31:$A$510,$A22,'5. Detail'!$J$31:$J$510,923,'5. Detail'!$F$31:$F$510,"TE01")+SUMIFS('5. Detail'!$I$31:$I$510,'5. Detail'!$E$31:$E$510,$B22,'5. Detail'!$A$31:$A$510,$A22,'5. Detail'!$J$31:$J$510,107,'5. Detail'!$F$31:$F$510,"TE01")</f>
        <v>0</v>
      </c>
      <c r="AD22" s="294">
        <f t="shared" si="22"/>
        <v>0</v>
      </c>
      <c r="AE22" s="295">
        <f>'3. Total $ Recalc.'!R18</f>
        <v>0</v>
      </c>
      <c r="AF22" s="294">
        <f t="shared" si="11"/>
        <v>-224646.65581372366</v>
      </c>
      <c r="AG22" s="296">
        <v>1</v>
      </c>
      <c r="AH22" s="294">
        <f t="shared" si="12"/>
        <v>0</v>
      </c>
      <c r="AI22" s="294">
        <f t="shared" si="13"/>
        <v>-224646.65581372366</v>
      </c>
      <c r="AJ22" s="293">
        <v>0</v>
      </c>
      <c r="AK22" s="293">
        <v>0</v>
      </c>
      <c r="AL22" s="293">
        <v>0</v>
      </c>
      <c r="AM22" s="294">
        <f t="shared" si="23"/>
        <v>0</v>
      </c>
      <c r="AN22" s="294">
        <f t="shared" si="14"/>
        <v>0</v>
      </c>
      <c r="AO22" s="293">
        <v>0</v>
      </c>
      <c r="AP22" s="294">
        <f t="shared" si="24"/>
        <v>0</v>
      </c>
      <c r="AQ22" s="294">
        <f t="shared" si="15"/>
        <v>0</v>
      </c>
      <c r="AR22" s="296"/>
      <c r="AS22" s="294">
        <f t="shared" si="25"/>
        <v>0</v>
      </c>
      <c r="AT22" s="294">
        <f t="shared" si="16"/>
        <v>0</v>
      </c>
      <c r="AU22" s="293">
        <v>0</v>
      </c>
      <c r="AV22" s="294">
        <f t="shared" si="26"/>
        <v>0</v>
      </c>
      <c r="AW22" s="294">
        <f t="shared" si="27"/>
        <v>0</v>
      </c>
      <c r="AX22" s="294">
        <f>SUMIFS('5. Detail'!$I$31:$I$510,'5. Detail'!$E$31:$E$510,$B22,'5. Detail'!$A$31:$A$510,$A22,'5. Detail'!$J$31:$J$510,426.4)</f>
        <v>0</v>
      </c>
      <c r="AY22" s="294">
        <f>SUMIFS('5. Detail'!$I$31:$I$510,'5. Detail'!$E$31:$E$510,$B22,'5. Detail'!$A$31:$A$510,$A22,'5. Detail'!$J$31:$J$510,426.5)+AO22</f>
        <v>0</v>
      </c>
      <c r="AZ22" s="294">
        <f>SUMIFS('5. Detail'!$I$31:$I$510,'5. Detail'!$E$31:$E$510,$B22,'5. Detail'!$A$31:$A$510,$A22,'5. Detail'!$J$31:$J$510,923)</f>
        <v>0</v>
      </c>
      <c r="BA22" s="294">
        <f>SUMIFS('5. Detail'!$I$31:$I$510,'5. Detail'!$E$31:$E$510,$B22,'5. Detail'!$A$31:$A$510,$A22,'5. Detail'!$J$31:$J$510,107)</f>
        <v>0</v>
      </c>
      <c r="BB22" s="294">
        <f t="shared" si="28"/>
        <v>0</v>
      </c>
      <c r="BC22" s="294">
        <f>SUMIFS('5. Detail'!$K$31:$K$510,'5. Detail'!$E$31:$E$510,$B22,'5. Detail'!$A$31:$A$510,$A22,'5. Detail'!$F$31:$F$510,"CE01")</f>
        <v>0</v>
      </c>
      <c r="BD22" s="294">
        <f>SUMIFS('5. Detail'!$K$31:$K$510,'5. Detail'!$E$31:$E$510,$B22,'5. Detail'!$A$31:$A$510,$A22,'5. Detail'!$F$31:$F$510,"OE01")</f>
        <v>0</v>
      </c>
      <c r="BE22" s="294">
        <f>SUMIFS('5. Detail'!$K$31:$K$510,'5. Detail'!$E$31:$E$510,$B22,'5. Detail'!$A$31:$A$510,$A22,'5. Detail'!$F$31:$F$510,"TE01")</f>
        <v>0</v>
      </c>
      <c r="BF22" s="294">
        <f t="shared" si="29"/>
        <v>0</v>
      </c>
      <c r="BG22" s="294">
        <f t="shared" si="30"/>
        <v>0</v>
      </c>
      <c r="BH22" s="294">
        <f>SUMIFS('5. Detail'!$K$31:$K$510,'5. Detail'!$E$31:$E$510,$B22,'5. Detail'!$A$31:$A$510,$A22,'5. Detail'!$J$31:$J$510,923,'5. Detail'!$F$31:$F$510,"CE01")+SUMIFS('5. Detail'!$K$31:$K$510,'5. Detail'!$E$31:$E$510,$B22,'5. Detail'!$A$31:$A$510,$A22,'5. Detail'!$J$31:$J$510,107,'5. Detail'!$F$31:$F$510,"CE01")</f>
        <v>0</v>
      </c>
      <c r="BI22" s="294">
        <f>SUMIFS('5. Detail'!$K$31:$K$510,'5. Detail'!$E$31:$E$510,$B22,'5. Detail'!$A$31:$A$510,$A22,'5. Detail'!$J$31:$J$510,923,'5. Detail'!$F$31:$F$510,"OE01")+SUMIFS('5. Detail'!$K$31:$K$510,'5. Detail'!$E$31:$E$510,$B22,'5. Detail'!$A$31:$A$510,$A22,'5. Detail'!$J$31:$J$510,107,'5. Detail'!$F$31:$F$510,"OE01")</f>
        <v>0</v>
      </c>
      <c r="BJ22" s="294">
        <f>SUMIFS('5. Detail'!$K$31:$K$510,'5. Detail'!$E$31:$E$510,$B22,'5. Detail'!$A$31:$A$510,$A22,'5. Detail'!$J$31:$J$510,923,'5. Detail'!$F$31:$F$510,"TE01")+SUMIFS('5. Detail'!$K$31:$K$510,'5. Detail'!$E$31:$E$510,$B22,'5. Detail'!$A$31:$A$510,$A22,'5. Detail'!$J$31:$J$510,107,'5. Detail'!$F$31:$F$510,"TE01")</f>
        <v>0</v>
      </c>
      <c r="BK22" s="294">
        <f t="shared" si="31"/>
        <v>0</v>
      </c>
      <c r="BL22" s="294">
        <f t="shared" si="32"/>
        <v>0</v>
      </c>
      <c r="BM22" s="299"/>
    </row>
    <row r="23" spans="1:65" x14ac:dyDescent="0.3">
      <c r="A23" s="298"/>
      <c r="B23" s="292">
        <v>2018</v>
      </c>
      <c r="C23" s="293">
        <v>236973.3579497895</v>
      </c>
      <c r="D23" s="293">
        <v>236973.3579497895</v>
      </c>
      <c r="E23" s="293">
        <v>0</v>
      </c>
      <c r="F23" s="293">
        <v>0</v>
      </c>
      <c r="G23" s="293">
        <v>0</v>
      </c>
      <c r="H23" s="293">
        <v>0</v>
      </c>
      <c r="I23" s="294">
        <f t="shared" si="17"/>
        <v>0</v>
      </c>
      <c r="J23" s="293">
        <v>0</v>
      </c>
      <c r="K23" s="294">
        <f t="shared" si="18"/>
        <v>0</v>
      </c>
      <c r="L23" s="293">
        <v>0</v>
      </c>
      <c r="M23" s="293"/>
      <c r="N23" s="294">
        <f t="shared" si="19"/>
        <v>0</v>
      </c>
      <c r="O23" s="294">
        <f t="shared" si="8"/>
        <v>0</v>
      </c>
      <c r="P23" s="294">
        <f t="shared" si="20"/>
        <v>0</v>
      </c>
      <c r="Q23" s="294">
        <f>SUMIFS('5. Detail'!$I$31:$I$510,'5. Detail'!$E$31:$E$510,$B23,'5. Detail'!$A$31:$A$510,$A23,'5. Detail'!$J$31:$J$510,426.4)</f>
        <v>0</v>
      </c>
      <c r="R23" s="294">
        <f>SUMIFS('5. Detail'!$I$31:$I$510,'5. Detail'!$E$31:$E$510,$B23,'5. Detail'!$A$31:$A$510,$A23,'5. Detail'!$J$31:$J$510,426.5)+J23</f>
        <v>0</v>
      </c>
      <c r="S23" s="294">
        <f>SUMIFS('5. Detail'!$I$31:$I$510,'5. Detail'!$E$31:$E$510,$B23,'5. Detail'!$A$31:$A$510,$A23,'5. Detail'!$J$31:$J$510,923)</f>
        <v>0</v>
      </c>
      <c r="T23" s="294">
        <f>SUMIFS('5. Detail'!$I$31:$I$510,'5. Detail'!$E$31:$E$510,$B23,'5. Detail'!$A$31:$A$510,$A23,'5. Detail'!$J$31:$J$510,107)</f>
        <v>0</v>
      </c>
      <c r="U23" s="294">
        <f t="shared" si="9"/>
        <v>0</v>
      </c>
      <c r="V23" s="294">
        <f>SUMIFS('5. Detail'!$I$31:$I$510,'5. Detail'!$E$31:$E$510,$B23,'5. Detail'!$A$31:$A$510,$A23,'5. Detail'!$F$31:$F$510,"CE01")</f>
        <v>0</v>
      </c>
      <c r="W23" s="294">
        <f>SUMIFS('5. Detail'!$I$31:$I$510,'5. Detail'!$E$31:$E$510,$B23,'5. Detail'!$A$31:$A$510,$A23,'5. Detail'!$F$31:$F$510,"OE01")</f>
        <v>0</v>
      </c>
      <c r="X23" s="294">
        <f>SUMIFS('5. Detail'!$I$31:$I$510,'5. Detail'!$E$31:$E$510,$B23,'5. Detail'!$A$31:$A$510,$A23,'5. Detail'!$F$31:$F$510,"TE01")</f>
        <v>0</v>
      </c>
      <c r="Y23" s="294">
        <f t="shared" si="21"/>
        <v>0</v>
      </c>
      <c r="Z23" s="294">
        <f t="shared" si="10"/>
        <v>0</v>
      </c>
      <c r="AA23" s="294">
        <f>SUMIFS('5. Detail'!$I$31:$I$510,'5. Detail'!$E$31:$E$510,$B23,'5. Detail'!$A$31:$A$510,$A23,'5. Detail'!$J$31:$J$510,923,'5. Detail'!$F$31:$F$510,"CE01")+SUMIFS('5. Detail'!$I$31:$I$510,'5. Detail'!$E$31:$E$510,$B23,'5. Detail'!$A$31:$A$510,$A23,'5. Detail'!$J$31:$J$510,107,'5. Detail'!$F$31:$F$510,"CE01")</f>
        <v>0</v>
      </c>
      <c r="AB23" s="294">
        <f>SUMIFS('5. Detail'!$I$31:$I$510,'5. Detail'!$E$31:$E$510,$B23,'5. Detail'!$A$31:$A$510,$A23,'5. Detail'!$J$31:$J$510,923,'5. Detail'!$F$31:$F$510,"OE01")+SUMIFS('5. Detail'!$I$31:$I$510,'5. Detail'!$E$31:$E$510,$B23,'5. Detail'!$A$31:$A$510,$A23,'5. Detail'!$J$31:$J$510,107,'5. Detail'!$F$31:$F$510,"OE01")</f>
        <v>0</v>
      </c>
      <c r="AC23" s="294">
        <f>SUMIFS('5. Detail'!$I$31:$I$510,'5. Detail'!$E$31:$E$510,$B23,'5. Detail'!$A$31:$A$510,$A23,'5. Detail'!$J$31:$J$510,923,'5. Detail'!$F$31:$F$510,"TE01")+SUMIFS('5. Detail'!$I$31:$I$510,'5. Detail'!$E$31:$E$510,$B23,'5. Detail'!$A$31:$A$510,$A23,'5. Detail'!$J$31:$J$510,107,'5. Detail'!$F$31:$F$510,"TE01")</f>
        <v>0</v>
      </c>
      <c r="AD23" s="294">
        <f t="shared" si="22"/>
        <v>0</v>
      </c>
      <c r="AE23" s="295">
        <f>'3. Total $ Recalc.'!R19</f>
        <v>0</v>
      </c>
      <c r="AF23" s="294">
        <f t="shared" si="11"/>
        <v>-236973.3579497895</v>
      </c>
      <c r="AG23" s="296">
        <v>1</v>
      </c>
      <c r="AH23" s="294">
        <f t="shared" si="12"/>
        <v>0</v>
      </c>
      <c r="AI23" s="294">
        <f t="shared" si="13"/>
        <v>-236973.3579497895</v>
      </c>
      <c r="AJ23" s="293">
        <v>0</v>
      </c>
      <c r="AK23" s="293">
        <v>0</v>
      </c>
      <c r="AL23" s="293">
        <v>0</v>
      </c>
      <c r="AM23" s="294">
        <f t="shared" si="23"/>
        <v>0</v>
      </c>
      <c r="AN23" s="294">
        <f t="shared" si="14"/>
        <v>0</v>
      </c>
      <c r="AO23" s="293">
        <v>0</v>
      </c>
      <c r="AP23" s="294">
        <f t="shared" si="24"/>
        <v>0</v>
      </c>
      <c r="AQ23" s="294">
        <f t="shared" si="15"/>
        <v>0</v>
      </c>
      <c r="AR23" s="296"/>
      <c r="AS23" s="294">
        <f t="shared" si="25"/>
        <v>0</v>
      </c>
      <c r="AT23" s="294">
        <f t="shared" si="16"/>
        <v>0</v>
      </c>
      <c r="AU23" s="293">
        <v>0</v>
      </c>
      <c r="AV23" s="294">
        <f t="shared" si="26"/>
        <v>0</v>
      </c>
      <c r="AW23" s="294">
        <f t="shared" si="27"/>
        <v>0</v>
      </c>
      <c r="AX23" s="294">
        <f>SUMIFS('5. Detail'!$I$31:$I$510,'5. Detail'!$E$31:$E$510,$B23,'5. Detail'!$A$31:$A$510,$A23,'5. Detail'!$J$31:$J$510,426.4)</f>
        <v>0</v>
      </c>
      <c r="AY23" s="294">
        <f>SUMIFS('5. Detail'!$I$31:$I$510,'5. Detail'!$E$31:$E$510,$B23,'5. Detail'!$A$31:$A$510,$A23,'5. Detail'!$J$31:$J$510,426.5)+AO23</f>
        <v>0</v>
      </c>
      <c r="AZ23" s="294">
        <f>SUMIFS('5. Detail'!$I$31:$I$510,'5. Detail'!$E$31:$E$510,$B23,'5. Detail'!$A$31:$A$510,$A23,'5. Detail'!$J$31:$J$510,923)</f>
        <v>0</v>
      </c>
      <c r="BA23" s="294">
        <f>SUMIFS('5. Detail'!$I$31:$I$510,'5. Detail'!$E$31:$E$510,$B23,'5. Detail'!$A$31:$A$510,$A23,'5. Detail'!$J$31:$J$510,107)</f>
        <v>0</v>
      </c>
      <c r="BB23" s="294">
        <f t="shared" si="28"/>
        <v>0</v>
      </c>
      <c r="BC23" s="294">
        <f>SUMIFS('5. Detail'!$K$31:$K$510,'5. Detail'!$E$31:$E$510,$B23,'5. Detail'!$A$31:$A$510,$A23,'5. Detail'!$F$31:$F$510,"CE01")</f>
        <v>0</v>
      </c>
      <c r="BD23" s="294">
        <f>SUMIFS('5. Detail'!$K$31:$K$510,'5. Detail'!$E$31:$E$510,$B23,'5. Detail'!$A$31:$A$510,$A23,'5. Detail'!$F$31:$F$510,"OE01")</f>
        <v>0</v>
      </c>
      <c r="BE23" s="294">
        <f>SUMIFS('5. Detail'!$K$31:$K$510,'5. Detail'!$E$31:$E$510,$B23,'5. Detail'!$A$31:$A$510,$A23,'5. Detail'!$F$31:$F$510,"TE01")</f>
        <v>0</v>
      </c>
      <c r="BF23" s="294">
        <f t="shared" si="29"/>
        <v>0</v>
      </c>
      <c r="BG23" s="294">
        <f t="shared" si="30"/>
        <v>0</v>
      </c>
      <c r="BH23" s="294">
        <f>SUMIFS('5. Detail'!$K$31:$K$510,'5. Detail'!$E$31:$E$510,$B23,'5. Detail'!$A$31:$A$510,$A23,'5. Detail'!$J$31:$J$510,923,'5. Detail'!$F$31:$F$510,"CE01")+SUMIFS('5. Detail'!$K$31:$K$510,'5. Detail'!$E$31:$E$510,$B23,'5. Detail'!$A$31:$A$510,$A23,'5. Detail'!$J$31:$J$510,107,'5. Detail'!$F$31:$F$510,"CE01")</f>
        <v>0</v>
      </c>
      <c r="BI23" s="294">
        <f>SUMIFS('5. Detail'!$K$31:$K$510,'5. Detail'!$E$31:$E$510,$B23,'5. Detail'!$A$31:$A$510,$A23,'5. Detail'!$J$31:$J$510,923,'5. Detail'!$F$31:$F$510,"OE01")+SUMIFS('5. Detail'!$K$31:$K$510,'5. Detail'!$E$31:$E$510,$B23,'5. Detail'!$A$31:$A$510,$A23,'5. Detail'!$J$31:$J$510,107,'5. Detail'!$F$31:$F$510,"OE01")</f>
        <v>0</v>
      </c>
      <c r="BJ23" s="294">
        <f>SUMIFS('5. Detail'!$K$31:$K$510,'5. Detail'!$E$31:$E$510,$B23,'5. Detail'!$A$31:$A$510,$A23,'5. Detail'!$J$31:$J$510,923,'5. Detail'!$F$31:$F$510,"TE01")+SUMIFS('5. Detail'!$K$31:$K$510,'5. Detail'!$E$31:$E$510,$B23,'5. Detail'!$A$31:$A$510,$A23,'5. Detail'!$J$31:$J$510,107,'5. Detail'!$F$31:$F$510,"TE01")</f>
        <v>0</v>
      </c>
      <c r="BK23" s="294">
        <f t="shared" si="31"/>
        <v>0</v>
      </c>
      <c r="BL23" s="294">
        <f t="shared" si="32"/>
        <v>0</v>
      </c>
      <c r="BM23" s="299"/>
    </row>
    <row r="24" spans="1:65" x14ac:dyDescent="0.3">
      <c r="A24" s="298"/>
      <c r="B24" s="292">
        <v>2019</v>
      </c>
      <c r="C24" s="293">
        <v>253917.94839098354</v>
      </c>
      <c r="D24" s="293">
        <v>253917.94839098354</v>
      </c>
      <c r="E24" s="293">
        <v>0</v>
      </c>
      <c r="F24" s="293">
        <v>0</v>
      </c>
      <c r="G24" s="293">
        <v>0</v>
      </c>
      <c r="H24" s="293">
        <v>0</v>
      </c>
      <c r="I24" s="294">
        <f t="shared" si="17"/>
        <v>0</v>
      </c>
      <c r="J24" s="293">
        <v>0</v>
      </c>
      <c r="K24" s="294">
        <f t="shared" si="18"/>
        <v>0</v>
      </c>
      <c r="L24" s="293">
        <v>0</v>
      </c>
      <c r="M24" s="293"/>
      <c r="N24" s="294">
        <f t="shared" si="19"/>
        <v>0</v>
      </c>
      <c r="O24" s="294">
        <f t="shared" si="8"/>
        <v>0</v>
      </c>
      <c r="P24" s="294">
        <f t="shared" si="20"/>
        <v>0</v>
      </c>
      <c r="Q24" s="294">
        <f>SUMIFS('5. Detail'!$I$31:$I$510,'5. Detail'!$E$31:$E$510,$B24,'5. Detail'!$A$31:$A$510,$A24,'5. Detail'!$J$31:$J$510,426.4)</f>
        <v>0</v>
      </c>
      <c r="R24" s="294">
        <f>SUMIFS('5. Detail'!$I$31:$I$510,'5. Detail'!$E$31:$E$510,$B24,'5. Detail'!$A$31:$A$510,$A24,'5. Detail'!$J$31:$J$510,426.5)+J24</f>
        <v>0</v>
      </c>
      <c r="S24" s="294">
        <f>SUMIFS('5. Detail'!$I$31:$I$510,'5. Detail'!$E$31:$E$510,$B24,'5. Detail'!$A$31:$A$510,$A24,'5. Detail'!$J$31:$J$510,923)</f>
        <v>0</v>
      </c>
      <c r="T24" s="294">
        <f>SUMIFS('5. Detail'!$I$31:$I$510,'5. Detail'!$E$31:$E$510,$B24,'5. Detail'!$A$31:$A$510,$A24,'5. Detail'!$J$31:$J$510,107)</f>
        <v>0</v>
      </c>
      <c r="U24" s="294">
        <f t="shared" si="9"/>
        <v>0</v>
      </c>
      <c r="V24" s="294">
        <f>SUMIFS('5. Detail'!$I$31:$I$510,'5. Detail'!$E$31:$E$510,$B24,'5. Detail'!$A$31:$A$510,$A24,'5. Detail'!$F$31:$F$510,"CE01")</f>
        <v>0</v>
      </c>
      <c r="W24" s="294">
        <f>SUMIFS('5. Detail'!$I$31:$I$510,'5. Detail'!$E$31:$E$510,$B24,'5. Detail'!$A$31:$A$510,$A24,'5. Detail'!$F$31:$F$510,"OE01")</f>
        <v>0</v>
      </c>
      <c r="X24" s="294">
        <f>SUMIFS('5. Detail'!$I$31:$I$510,'5. Detail'!$E$31:$E$510,$B24,'5. Detail'!$A$31:$A$510,$A24,'5. Detail'!$F$31:$F$510,"TE01")</f>
        <v>0</v>
      </c>
      <c r="Y24" s="294">
        <f t="shared" si="21"/>
        <v>0</v>
      </c>
      <c r="Z24" s="294">
        <f t="shared" si="10"/>
        <v>0</v>
      </c>
      <c r="AA24" s="294">
        <f>SUMIFS('5. Detail'!$I$31:$I$510,'5. Detail'!$E$31:$E$510,$B24,'5. Detail'!$A$31:$A$510,$A24,'5. Detail'!$J$31:$J$510,923,'5. Detail'!$F$31:$F$510,"CE01")+SUMIFS('5. Detail'!$I$31:$I$510,'5. Detail'!$E$31:$E$510,$B24,'5. Detail'!$A$31:$A$510,$A24,'5. Detail'!$J$31:$J$510,107,'5. Detail'!$F$31:$F$510,"CE01")</f>
        <v>0</v>
      </c>
      <c r="AB24" s="294">
        <f>SUMIFS('5. Detail'!$I$31:$I$510,'5. Detail'!$E$31:$E$510,$B24,'5. Detail'!$A$31:$A$510,$A24,'5. Detail'!$J$31:$J$510,923,'5. Detail'!$F$31:$F$510,"OE01")+SUMIFS('5. Detail'!$I$31:$I$510,'5. Detail'!$E$31:$E$510,$B24,'5. Detail'!$A$31:$A$510,$A24,'5. Detail'!$J$31:$J$510,107,'5. Detail'!$F$31:$F$510,"OE01")</f>
        <v>0</v>
      </c>
      <c r="AC24" s="294">
        <f>SUMIFS('5. Detail'!$I$31:$I$510,'5. Detail'!$E$31:$E$510,$B24,'5. Detail'!$A$31:$A$510,$A24,'5. Detail'!$J$31:$J$510,923,'5. Detail'!$F$31:$F$510,"TE01")+SUMIFS('5. Detail'!$I$31:$I$510,'5. Detail'!$E$31:$E$510,$B24,'5. Detail'!$A$31:$A$510,$A24,'5. Detail'!$J$31:$J$510,107,'5. Detail'!$F$31:$F$510,"TE01")</f>
        <v>0</v>
      </c>
      <c r="AD24" s="294">
        <f t="shared" si="22"/>
        <v>0</v>
      </c>
      <c r="AE24" s="295">
        <f>'3. Total $ Recalc.'!R20</f>
        <v>0</v>
      </c>
      <c r="AF24" s="294">
        <f t="shared" si="11"/>
        <v>-253917.94839098354</v>
      </c>
      <c r="AG24" s="296">
        <v>1</v>
      </c>
      <c r="AH24" s="294">
        <f t="shared" si="12"/>
        <v>0</v>
      </c>
      <c r="AI24" s="294">
        <f t="shared" si="13"/>
        <v>-253917.94839098354</v>
      </c>
      <c r="AJ24" s="293">
        <v>0</v>
      </c>
      <c r="AK24" s="293">
        <v>0</v>
      </c>
      <c r="AL24" s="293">
        <v>0</v>
      </c>
      <c r="AM24" s="294">
        <f t="shared" si="23"/>
        <v>0</v>
      </c>
      <c r="AN24" s="294">
        <f t="shared" si="14"/>
        <v>0</v>
      </c>
      <c r="AO24" s="293">
        <v>0</v>
      </c>
      <c r="AP24" s="294">
        <f t="shared" si="24"/>
        <v>0</v>
      </c>
      <c r="AQ24" s="294">
        <f t="shared" si="15"/>
        <v>0</v>
      </c>
      <c r="AR24" s="296"/>
      <c r="AS24" s="294">
        <f t="shared" si="25"/>
        <v>0</v>
      </c>
      <c r="AT24" s="294">
        <f t="shared" si="16"/>
        <v>0</v>
      </c>
      <c r="AU24" s="293">
        <v>0</v>
      </c>
      <c r="AV24" s="294">
        <f t="shared" si="26"/>
        <v>0</v>
      </c>
      <c r="AW24" s="294">
        <f t="shared" si="27"/>
        <v>0</v>
      </c>
      <c r="AX24" s="294">
        <f>SUMIFS('5. Detail'!$I$31:$I$510,'5. Detail'!$E$31:$E$510,$B24,'5. Detail'!$A$31:$A$510,$A24,'5. Detail'!$J$31:$J$510,426.4)</f>
        <v>0</v>
      </c>
      <c r="AY24" s="294">
        <f>SUMIFS('5. Detail'!$I$31:$I$510,'5. Detail'!$E$31:$E$510,$B24,'5. Detail'!$A$31:$A$510,$A24,'5. Detail'!$J$31:$J$510,426.5)+AO24</f>
        <v>0</v>
      </c>
      <c r="AZ24" s="294">
        <f>SUMIFS('5. Detail'!$I$31:$I$510,'5. Detail'!$E$31:$E$510,$B24,'5. Detail'!$A$31:$A$510,$A24,'5. Detail'!$J$31:$J$510,923)</f>
        <v>0</v>
      </c>
      <c r="BA24" s="294">
        <f>SUMIFS('5. Detail'!$I$31:$I$510,'5. Detail'!$E$31:$E$510,$B24,'5. Detail'!$A$31:$A$510,$A24,'5. Detail'!$J$31:$J$510,107)</f>
        <v>0</v>
      </c>
      <c r="BB24" s="294">
        <f t="shared" si="28"/>
        <v>0</v>
      </c>
      <c r="BC24" s="294">
        <f>SUMIFS('5. Detail'!$K$31:$K$510,'5. Detail'!$E$31:$E$510,$B24,'5. Detail'!$A$31:$A$510,$A24,'5. Detail'!$F$31:$F$510,"CE01")</f>
        <v>0</v>
      </c>
      <c r="BD24" s="294">
        <f>SUMIFS('5. Detail'!$K$31:$K$510,'5. Detail'!$E$31:$E$510,$B24,'5. Detail'!$A$31:$A$510,$A24,'5. Detail'!$F$31:$F$510,"OE01")</f>
        <v>0</v>
      </c>
      <c r="BE24" s="294">
        <f>SUMIFS('5. Detail'!$K$31:$K$510,'5. Detail'!$E$31:$E$510,$B24,'5. Detail'!$A$31:$A$510,$A24,'5. Detail'!$F$31:$F$510,"TE01")</f>
        <v>0</v>
      </c>
      <c r="BF24" s="294">
        <f t="shared" si="29"/>
        <v>0</v>
      </c>
      <c r="BG24" s="294">
        <f t="shared" si="30"/>
        <v>0</v>
      </c>
      <c r="BH24" s="294">
        <f>SUMIFS('5. Detail'!$K$31:$K$510,'5. Detail'!$E$31:$E$510,$B24,'5. Detail'!$A$31:$A$510,$A24,'5. Detail'!$J$31:$J$510,923,'5. Detail'!$F$31:$F$510,"CE01")+SUMIFS('5. Detail'!$K$31:$K$510,'5. Detail'!$E$31:$E$510,$B24,'5. Detail'!$A$31:$A$510,$A24,'5. Detail'!$J$31:$J$510,107,'5. Detail'!$F$31:$F$510,"CE01")</f>
        <v>0</v>
      </c>
      <c r="BI24" s="294">
        <f>SUMIFS('5. Detail'!$K$31:$K$510,'5. Detail'!$E$31:$E$510,$B24,'5. Detail'!$A$31:$A$510,$A24,'5. Detail'!$J$31:$J$510,923,'5. Detail'!$F$31:$F$510,"OE01")+SUMIFS('5. Detail'!$K$31:$K$510,'5. Detail'!$E$31:$E$510,$B24,'5. Detail'!$A$31:$A$510,$A24,'5. Detail'!$J$31:$J$510,107,'5. Detail'!$F$31:$F$510,"OE01")</f>
        <v>0</v>
      </c>
      <c r="BJ24" s="294">
        <f>SUMIFS('5. Detail'!$K$31:$K$510,'5. Detail'!$E$31:$E$510,$B24,'5. Detail'!$A$31:$A$510,$A24,'5. Detail'!$J$31:$J$510,923,'5. Detail'!$F$31:$F$510,"TE01")+SUMIFS('5. Detail'!$K$31:$K$510,'5. Detail'!$E$31:$E$510,$B24,'5. Detail'!$A$31:$A$510,$A24,'5. Detail'!$J$31:$J$510,107,'5. Detail'!$F$31:$F$510,"TE01")</f>
        <v>0</v>
      </c>
      <c r="BK24" s="294">
        <f t="shared" si="31"/>
        <v>0</v>
      </c>
      <c r="BL24" s="294">
        <f t="shared" si="32"/>
        <v>0</v>
      </c>
      <c r="BM24" s="299"/>
    </row>
    <row r="25" spans="1:65" x14ac:dyDescent="0.3">
      <c r="A25" s="298"/>
      <c r="B25" s="292">
        <v>2020</v>
      </c>
      <c r="C25" s="293">
        <v>268936.50989001693</v>
      </c>
      <c r="D25" s="293">
        <v>268936.50989001693</v>
      </c>
      <c r="E25" s="293">
        <v>0</v>
      </c>
      <c r="F25" s="293">
        <v>0</v>
      </c>
      <c r="G25" s="293">
        <v>0</v>
      </c>
      <c r="H25" s="293">
        <v>0</v>
      </c>
      <c r="I25" s="294">
        <f t="shared" si="17"/>
        <v>0</v>
      </c>
      <c r="J25" s="293">
        <v>0</v>
      </c>
      <c r="K25" s="294">
        <f t="shared" si="18"/>
        <v>0</v>
      </c>
      <c r="L25" s="293">
        <v>0</v>
      </c>
      <c r="M25" s="293"/>
      <c r="N25" s="294">
        <f t="shared" si="19"/>
        <v>0</v>
      </c>
      <c r="O25" s="294">
        <f t="shared" si="8"/>
        <v>0</v>
      </c>
      <c r="P25" s="294">
        <f t="shared" si="20"/>
        <v>0</v>
      </c>
      <c r="Q25" s="294">
        <f>SUMIFS('5. Detail'!$I$31:$I$510,'5. Detail'!$E$31:$E$510,$B25,'5. Detail'!$A$31:$A$510,$A25,'5. Detail'!$J$31:$J$510,426.4)</f>
        <v>0</v>
      </c>
      <c r="R25" s="294">
        <f>SUMIFS('5. Detail'!$I$31:$I$510,'5. Detail'!$E$31:$E$510,$B25,'5. Detail'!$A$31:$A$510,$A25,'5. Detail'!$J$31:$J$510,426.5)+J25</f>
        <v>0</v>
      </c>
      <c r="S25" s="294">
        <f>SUMIFS('5. Detail'!$I$31:$I$510,'5. Detail'!$E$31:$E$510,$B25,'5. Detail'!$A$31:$A$510,$A25,'5. Detail'!$J$31:$J$510,923)</f>
        <v>0</v>
      </c>
      <c r="T25" s="294">
        <f>SUMIFS('5. Detail'!$I$31:$I$510,'5. Detail'!$E$31:$E$510,$B25,'5. Detail'!$A$31:$A$510,$A25,'5. Detail'!$J$31:$J$510,107)</f>
        <v>0</v>
      </c>
      <c r="U25" s="294">
        <f t="shared" si="9"/>
        <v>0</v>
      </c>
      <c r="V25" s="294">
        <f>SUMIFS('5. Detail'!$I$31:$I$510,'5. Detail'!$E$31:$E$510,$B25,'5. Detail'!$A$31:$A$510,$A25,'5. Detail'!$F$31:$F$510,"CE01")</f>
        <v>0</v>
      </c>
      <c r="W25" s="294">
        <f>SUMIFS('5. Detail'!$I$31:$I$510,'5. Detail'!$E$31:$E$510,$B25,'5. Detail'!$A$31:$A$510,$A25,'5. Detail'!$F$31:$F$510,"OE01")</f>
        <v>0</v>
      </c>
      <c r="X25" s="294">
        <f>SUMIFS('5. Detail'!$I$31:$I$510,'5. Detail'!$E$31:$E$510,$B25,'5. Detail'!$A$31:$A$510,$A25,'5. Detail'!$F$31:$F$510,"TE01")</f>
        <v>0</v>
      </c>
      <c r="Y25" s="294">
        <f t="shared" si="21"/>
        <v>0</v>
      </c>
      <c r="Z25" s="294">
        <f t="shared" si="10"/>
        <v>0</v>
      </c>
      <c r="AA25" s="294">
        <f>SUMIFS('5. Detail'!$I$31:$I$510,'5. Detail'!$E$31:$E$510,$B25,'5. Detail'!$A$31:$A$510,$A25,'5. Detail'!$J$31:$J$510,923,'5. Detail'!$F$31:$F$510,"CE01")+SUMIFS('5. Detail'!$I$31:$I$510,'5. Detail'!$E$31:$E$510,$B25,'5. Detail'!$A$31:$A$510,$A25,'5. Detail'!$J$31:$J$510,107,'5. Detail'!$F$31:$F$510,"CE01")</f>
        <v>0</v>
      </c>
      <c r="AB25" s="294">
        <f>SUMIFS('5. Detail'!$I$31:$I$510,'5. Detail'!$E$31:$E$510,$B25,'5. Detail'!$A$31:$A$510,$A25,'5. Detail'!$J$31:$J$510,923,'5. Detail'!$F$31:$F$510,"OE01")+SUMIFS('5. Detail'!$I$31:$I$510,'5. Detail'!$E$31:$E$510,$B25,'5. Detail'!$A$31:$A$510,$A25,'5. Detail'!$J$31:$J$510,107,'5. Detail'!$F$31:$F$510,"OE01")</f>
        <v>0</v>
      </c>
      <c r="AC25" s="294">
        <f>SUMIFS('5. Detail'!$I$31:$I$510,'5. Detail'!$E$31:$E$510,$B25,'5. Detail'!$A$31:$A$510,$A25,'5. Detail'!$J$31:$J$510,923,'5. Detail'!$F$31:$F$510,"TE01")+SUMIFS('5. Detail'!$I$31:$I$510,'5. Detail'!$E$31:$E$510,$B25,'5. Detail'!$A$31:$A$510,$A25,'5. Detail'!$J$31:$J$510,107,'5. Detail'!$F$31:$F$510,"TE01")</f>
        <v>0</v>
      </c>
      <c r="AD25" s="294">
        <f t="shared" si="22"/>
        <v>0</v>
      </c>
      <c r="AE25" s="295">
        <f>'3. Total $ Recalc.'!R21</f>
        <v>0</v>
      </c>
      <c r="AF25" s="294">
        <f t="shared" si="11"/>
        <v>-268936.50989001693</v>
      </c>
      <c r="AG25" s="296">
        <v>1</v>
      </c>
      <c r="AH25" s="294">
        <f t="shared" si="12"/>
        <v>0</v>
      </c>
      <c r="AI25" s="294">
        <f t="shared" si="13"/>
        <v>-268936.50989001693</v>
      </c>
      <c r="AJ25" s="293">
        <v>0</v>
      </c>
      <c r="AK25" s="293">
        <v>0</v>
      </c>
      <c r="AL25" s="293">
        <v>0</v>
      </c>
      <c r="AM25" s="294">
        <f t="shared" si="23"/>
        <v>0</v>
      </c>
      <c r="AN25" s="294">
        <f t="shared" si="14"/>
        <v>0</v>
      </c>
      <c r="AO25" s="293">
        <v>0</v>
      </c>
      <c r="AP25" s="294">
        <f t="shared" si="24"/>
        <v>0</v>
      </c>
      <c r="AQ25" s="294">
        <f t="shared" si="15"/>
        <v>0</v>
      </c>
      <c r="AR25" s="296"/>
      <c r="AS25" s="294">
        <f t="shared" si="25"/>
        <v>0</v>
      </c>
      <c r="AT25" s="294">
        <f t="shared" si="16"/>
        <v>0</v>
      </c>
      <c r="AU25" s="293">
        <v>0</v>
      </c>
      <c r="AV25" s="294">
        <f t="shared" si="26"/>
        <v>0</v>
      </c>
      <c r="AW25" s="294">
        <f t="shared" si="27"/>
        <v>0</v>
      </c>
      <c r="AX25" s="294">
        <f>SUMIFS('5. Detail'!$I$31:$I$510,'5. Detail'!$E$31:$E$510,$B25,'5. Detail'!$A$31:$A$510,$A25,'5. Detail'!$J$31:$J$510,426.4)</f>
        <v>0</v>
      </c>
      <c r="AY25" s="294">
        <f>SUMIFS('5. Detail'!$I$31:$I$510,'5. Detail'!$E$31:$E$510,$B25,'5. Detail'!$A$31:$A$510,$A25,'5. Detail'!$J$31:$J$510,426.5)+AO25</f>
        <v>0</v>
      </c>
      <c r="AZ25" s="294">
        <f>SUMIFS('5. Detail'!$I$31:$I$510,'5. Detail'!$E$31:$E$510,$B25,'5. Detail'!$A$31:$A$510,$A25,'5. Detail'!$J$31:$J$510,923)</f>
        <v>0</v>
      </c>
      <c r="BA25" s="294">
        <f>SUMIFS('5. Detail'!$I$31:$I$510,'5. Detail'!$E$31:$E$510,$B25,'5. Detail'!$A$31:$A$510,$A25,'5. Detail'!$J$31:$J$510,107)</f>
        <v>0</v>
      </c>
      <c r="BB25" s="294">
        <f t="shared" si="28"/>
        <v>0</v>
      </c>
      <c r="BC25" s="294">
        <f>SUMIFS('5. Detail'!$K$31:$K$510,'5. Detail'!$E$31:$E$510,$B25,'5. Detail'!$A$31:$A$510,$A25,'5. Detail'!$F$31:$F$510,"CE01")</f>
        <v>0</v>
      </c>
      <c r="BD25" s="294">
        <f>SUMIFS('5. Detail'!$K$31:$K$510,'5. Detail'!$E$31:$E$510,$B25,'5. Detail'!$A$31:$A$510,$A25,'5. Detail'!$F$31:$F$510,"OE01")</f>
        <v>0</v>
      </c>
      <c r="BE25" s="294">
        <f>SUMIFS('5. Detail'!$K$31:$K$510,'5. Detail'!$E$31:$E$510,$B25,'5. Detail'!$A$31:$A$510,$A25,'5. Detail'!$F$31:$F$510,"TE01")</f>
        <v>0</v>
      </c>
      <c r="BF25" s="294">
        <f t="shared" si="29"/>
        <v>0</v>
      </c>
      <c r="BG25" s="294">
        <f t="shared" si="30"/>
        <v>0</v>
      </c>
      <c r="BH25" s="294">
        <f>SUMIFS('5. Detail'!$K$31:$K$510,'5. Detail'!$E$31:$E$510,$B25,'5. Detail'!$A$31:$A$510,$A25,'5. Detail'!$J$31:$J$510,923,'5. Detail'!$F$31:$F$510,"CE01")+SUMIFS('5. Detail'!$K$31:$K$510,'5. Detail'!$E$31:$E$510,$B25,'5. Detail'!$A$31:$A$510,$A25,'5. Detail'!$J$31:$J$510,107,'5. Detail'!$F$31:$F$510,"CE01")</f>
        <v>0</v>
      </c>
      <c r="BI25" s="294">
        <f>SUMIFS('5. Detail'!$K$31:$K$510,'5. Detail'!$E$31:$E$510,$B25,'5. Detail'!$A$31:$A$510,$A25,'5. Detail'!$J$31:$J$510,923,'5. Detail'!$F$31:$F$510,"OE01")+SUMIFS('5. Detail'!$K$31:$K$510,'5. Detail'!$E$31:$E$510,$B25,'5. Detail'!$A$31:$A$510,$A25,'5. Detail'!$J$31:$J$510,107,'5. Detail'!$F$31:$F$510,"OE01")</f>
        <v>0</v>
      </c>
      <c r="BJ25" s="294">
        <f>SUMIFS('5. Detail'!$K$31:$K$510,'5. Detail'!$E$31:$E$510,$B25,'5. Detail'!$A$31:$A$510,$A25,'5. Detail'!$J$31:$J$510,923,'5. Detail'!$F$31:$F$510,"TE01")+SUMIFS('5. Detail'!$K$31:$K$510,'5. Detail'!$E$31:$E$510,$B25,'5. Detail'!$A$31:$A$510,$A25,'5. Detail'!$J$31:$J$510,107,'5. Detail'!$F$31:$F$510,"TE01")</f>
        <v>0</v>
      </c>
      <c r="BK25" s="294">
        <f t="shared" si="31"/>
        <v>0</v>
      </c>
      <c r="BL25" s="294">
        <f t="shared" si="32"/>
        <v>0</v>
      </c>
      <c r="BM25" s="299"/>
    </row>
    <row r="26" spans="1:65" x14ac:dyDescent="0.3">
      <c r="A26" s="298"/>
      <c r="B26" s="292">
        <v>2021</v>
      </c>
      <c r="C26" s="293">
        <v>270744.65810055862</v>
      </c>
      <c r="D26" s="293">
        <v>270744.65810055862</v>
      </c>
      <c r="E26" s="293">
        <v>0</v>
      </c>
      <c r="F26" s="293">
        <v>0</v>
      </c>
      <c r="G26" s="293">
        <v>0</v>
      </c>
      <c r="H26" s="293">
        <v>0</v>
      </c>
      <c r="I26" s="294">
        <f t="shared" si="17"/>
        <v>0</v>
      </c>
      <c r="J26" s="293">
        <v>0</v>
      </c>
      <c r="K26" s="294">
        <f t="shared" si="18"/>
        <v>0</v>
      </c>
      <c r="L26" s="293">
        <v>0</v>
      </c>
      <c r="M26" s="293"/>
      <c r="N26" s="294">
        <f t="shared" si="19"/>
        <v>0</v>
      </c>
      <c r="O26" s="294">
        <f t="shared" si="8"/>
        <v>0</v>
      </c>
      <c r="P26" s="294">
        <f t="shared" si="20"/>
        <v>0</v>
      </c>
      <c r="Q26" s="294">
        <f>SUMIFS('5. Detail'!$I$31:$I$510,'5. Detail'!$E$31:$E$510,$B26,'5. Detail'!$A$31:$A$510,$A26,'5. Detail'!$J$31:$J$510,426.4)</f>
        <v>0</v>
      </c>
      <c r="R26" s="294">
        <f>SUMIFS('5. Detail'!$I$31:$I$510,'5. Detail'!$E$31:$E$510,$B26,'5. Detail'!$A$31:$A$510,$A26,'5. Detail'!$J$31:$J$510,426.5)+J26</f>
        <v>0</v>
      </c>
      <c r="S26" s="294">
        <f>SUMIFS('5. Detail'!$I$31:$I$510,'5. Detail'!$E$31:$E$510,$B26,'5. Detail'!$A$31:$A$510,$A26,'5. Detail'!$J$31:$J$510,923)</f>
        <v>0</v>
      </c>
      <c r="T26" s="294">
        <f>SUMIFS('5. Detail'!$I$31:$I$510,'5. Detail'!$E$31:$E$510,$B26,'5. Detail'!$A$31:$A$510,$A26,'5. Detail'!$J$31:$J$510,107)</f>
        <v>0</v>
      </c>
      <c r="U26" s="294">
        <f t="shared" si="9"/>
        <v>0</v>
      </c>
      <c r="V26" s="294">
        <f>SUMIFS('5. Detail'!$I$31:$I$510,'5. Detail'!$E$31:$E$510,$B26,'5. Detail'!$A$31:$A$510,$A26,'5. Detail'!$F$31:$F$510,"CE01")</f>
        <v>0</v>
      </c>
      <c r="W26" s="294">
        <f>SUMIFS('5. Detail'!$I$31:$I$510,'5. Detail'!$E$31:$E$510,$B26,'5. Detail'!$A$31:$A$510,$A26,'5. Detail'!$F$31:$F$510,"OE01")</f>
        <v>0</v>
      </c>
      <c r="X26" s="294">
        <f>SUMIFS('5. Detail'!$I$31:$I$510,'5. Detail'!$E$31:$E$510,$B26,'5. Detail'!$A$31:$A$510,$A26,'5. Detail'!$F$31:$F$510,"TE01")</f>
        <v>0</v>
      </c>
      <c r="Y26" s="294">
        <f t="shared" si="21"/>
        <v>0</v>
      </c>
      <c r="Z26" s="294">
        <f t="shared" si="10"/>
        <v>0</v>
      </c>
      <c r="AA26" s="294">
        <f>SUMIFS('5. Detail'!$I$31:$I$510,'5. Detail'!$E$31:$E$510,$B26,'5. Detail'!$A$31:$A$510,$A26,'5. Detail'!$J$31:$J$510,923,'5. Detail'!$F$31:$F$510,"CE01")+SUMIFS('5. Detail'!$I$31:$I$510,'5. Detail'!$E$31:$E$510,$B26,'5. Detail'!$A$31:$A$510,$A26,'5. Detail'!$J$31:$J$510,107,'5. Detail'!$F$31:$F$510,"CE01")</f>
        <v>0</v>
      </c>
      <c r="AB26" s="294">
        <f>SUMIFS('5. Detail'!$I$31:$I$510,'5. Detail'!$E$31:$E$510,$B26,'5. Detail'!$A$31:$A$510,$A26,'5. Detail'!$J$31:$J$510,923,'5. Detail'!$F$31:$F$510,"OE01")+SUMIFS('5. Detail'!$I$31:$I$510,'5. Detail'!$E$31:$E$510,$B26,'5. Detail'!$A$31:$A$510,$A26,'5. Detail'!$J$31:$J$510,107,'5. Detail'!$F$31:$F$510,"OE01")</f>
        <v>0</v>
      </c>
      <c r="AC26" s="294">
        <f>SUMIFS('5. Detail'!$I$31:$I$510,'5. Detail'!$E$31:$E$510,$B26,'5. Detail'!$A$31:$A$510,$A26,'5. Detail'!$J$31:$J$510,923,'5. Detail'!$F$31:$F$510,"TE01")+SUMIFS('5. Detail'!$I$31:$I$510,'5. Detail'!$E$31:$E$510,$B26,'5. Detail'!$A$31:$A$510,$A26,'5. Detail'!$J$31:$J$510,107,'5. Detail'!$F$31:$F$510,"TE01")</f>
        <v>0</v>
      </c>
      <c r="AD26" s="294">
        <f t="shared" si="22"/>
        <v>0</v>
      </c>
      <c r="AE26" s="295">
        <f>'3. Total $ Recalc.'!R22</f>
        <v>0</v>
      </c>
      <c r="AF26" s="294">
        <f t="shared" si="11"/>
        <v>-270744.65810055862</v>
      </c>
      <c r="AG26" s="296">
        <v>1</v>
      </c>
      <c r="AH26" s="294">
        <f t="shared" si="12"/>
        <v>0</v>
      </c>
      <c r="AI26" s="294">
        <f t="shared" si="13"/>
        <v>-270744.65810055862</v>
      </c>
      <c r="AJ26" s="293">
        <v>0</v>
      </c>
      <c r="AK26" s="293">
        <v>0</v>
      </c>
      <c r="AL26" s="293">
        <v>0</v>
      </c>
      <c r="AM26" s="294">
        <f t="shared" si="23"/>
        <v>0</v>
      </c>
      <c r="AN26" s="294">
        <f t="shared" si="14"/>
        <v>0</v>
      </c>
      <c r="AO26" s="293">
        <v>0</v>
      </c>
      <c r="AP26" s="294">
        <f t="shared" si="24"/>
        <v>0</v>
      </c>
      <c r="AQ26" s="294">
        <f t="shared" si="15"/>
        <v>0</v>
      </c>
      <c r="AR26" s="296"/>
      <c r="AS26" s="294">
        <f t="shared" si="25"/>
        <v>0</v>
      </c>
      <c r="AT26" s="294">
        <f t="shared" si="16"/>
        <v>0</v>
      </c>
      <c r="AU26" s="293">
        <v>0</v>
      </c>
      <c r="AV26" s="294">
        <f t="shared" si="26"/>
        <v>0</v>
      </c>
      <c r="AW26" s="294">
        <f t="shared" si="27"/>
        <v>0</v>
      </c>
      <c r="AX26" s="294">
        <f>SUMIFS('5. Detail'!$I$31:$I$510,'5. Detail'!$E$31:$E$510,$B26,'5. Detail'!$A$31:$A$510,$A26,'5. Detail'!$J$31:$J$510,426.4)</f>
        <v>0</v>
      </c>
      <c r="AY26" s="294">
        <f>SUMIFS('5. Detail'!$I$31:$I$510,'5. Detail'!$E$31:$E$510,$B26,'5. Detail'!$A$31:$A$510,$A26,'5. Detail'!$J$31:$J$510,426.5)+AO26</f>
        <v>0</v>
      </c>
      <c r="AZ26" s="294">
        <f>SUMIFS('5. Detail'!$I$31:$I$510,'5. Detail'!$E$31:$E$510,$B26,'5. Detail'!$A$31:$A$510,$A26,'5. Detail'!$J$31:$J$510,923)</f>
        <v>0</v>
      </c>
      <c r="BA26" s="294">
        <f>SUMIFS('5. Detail'!$I$31:$I$510,'5. Detail'!$E$31:$E$510,$B26,'5. Detail'!$A$31:$A$510,$A26,'5. Detail'!$J$31:$J$510,107)</f>
        <v>0</v>
      </c>
      <c r="BB26" s="294">
        <f t="shared" si="28"/>
        <v>0</v>
      </c>
      <c r="BC26" s="294">
        <f>SUMIFS('5. Detail'!$K$31:$K$510,'5. Detail'!$E$31:$E$510,$B26,'5. Detail'!$A$31:$A$510,$A26,'5. Detail'!$F$31:$F$510,"CE01")</f>
        <v>0</v>
      </c>
      <c r="BD26" s="294">
        <f>SUMIFS('5. Detail'!$K$31:$K$510,'5. Detail'!$E$31:$E$510,$B26,'5. Detail'!$A$31:$A$510,$A26,'5. Detail'!$F$31:$F$510,"OE01")</f>
        <v>0</v>
      </c>
      <c r="BE26" s="294">
        <f>SUMIFS('5. Detail'!$K$31:$K$510,'5. Detail'!$E$31:$E$510,$B26,'5. Detail'!$A$31:$A$510,$A26,'5. Detail'!$F$31:$F$510,"TE01")</f>
        <v>0</v>
      </c>
      <c r="BF26" s="294">
        <f t="shared" si="29"/>
        <v>0</v>
      </c>
      <c r="BG26" s="294">
        <f t="shared" si="30"/>
        <v>0</v>
      </c>
      <c r="BH26" s="294">
        <f>SUMIFS('5. Detail'!$K$31:$K$510,'5. Detail'!$E$31:$E$510,$B26,'5. Detail'!$A$31:$A$510,$A26,'5. Detail'!$J$31:$J$510,923,'5. Detail'!$F$31:$F$510,"CE01")+SUMIFS('5. Detail'!$K$31:$K$510,'5. Detail'!$E$31:$E$510,$B26,'5. Detail'!$A$31:$A$510,$A26,'5. Detail'!$J$31:$J$510,107,'5. Detail'!$F$31:$F$510,"CE01")</f>
        <v>0</v>
      </c>
      <c r="BI26" s="294">
        <f>SUMIFS('5. Detail'!$K$31:$K$510,'5. Detail'!$E$31:$E$510,$B26,'5. Detail'!$A$31:$A$510,$A26,'5. Detail'!$J$31:$J$510,923,'5. Detail'!$F$31:$F$510,"OE01")+SUMIFS('5. Detail'!$K$31:$K$510,'5. Detail'!$E$31:$E$510,$B26,'5. Detail'!$A$31:$A$510,$A26,'5. Detail'!$J$31:$J$510,107,'5. Detail'!$F$31:$F$510,"OE01")</f>
        <v>0</v>
      </c>
      <c r="BJ26" s="294">
        <f>SUMIFS('5. Detail'!$K$31:$K$510,'5. Detail'!$E$31:$E$510,$B26,'5. Detail'!$A$31:$A$510,$A26,'5. Detail'!$J$31:$J$510,923,'5. Detail'!$F$31:$F$510,"TE01")+SUMIFS('5. Detail'!$K$31:$K$510,'5. Detail'!$E$31:$E$510,$B26,'5. Detail'!$A$31:$A$510,$A26,'5. Detail'!$J$31:$J$510,107,'5. Detail'!$F$31:$F$510,"TE01")</f>
        <v>0</v>
      </c>
      <c r="BK26" s="294">
        <f t="shared" si="31"/>
        <v>0</v>
      </c>
      <c r="BL26" s="294">
        <f t="shared" si="32"/>
        <v>0</v>
      </c>
      <c r="BM26" s="299"/>
    </row>
    <row r="27" spans="1:65" x14ac:dyDescent="0.3">
      <c r="A27" s="298"/>
      <c r="B27" s="292">
        <v>2015</v>
      </c>
      <c r="C27" s="293">
        <v>509295.75321052701</v>
      </c>
      <c r="D27" s="293">
        <v>0</v>
      </c>
      <c r="E27" s="293">
        <v>0</v>
      </c>
      <c r="F27" s="293">
        <v>0</v>
      </c>
      <c r="G27" s="293">
        <v>200255.17937992857</v>
      </c>
      <c r="H27" s="293">
        <v>25464.787660526352</v>
      </c>
      <c r="I27" s="294">
        <f t="shared" si="17"/>
        <v>283575.7861700721</v>
      </c>
      <c r="J27" s="293">
        <v>0</v>
      </c>
      <c r="K27" s="294">
        <f t="shared" si="18"/>
        <v>283575.7861700721</v>
      </c>
      <c r="L27" s="293">
        <v>283575.7861700721</v>
      </c>
      <c r="M27" s="293"/>
      <c r="N27" s="294">
        <f t="shared" si="19"/>
        <v>283575.7861700721</v>
      </c>
      <c r="O27" s="294">
        <f t="shared" si="8"/>
        <v>0</v>
      </c>
      <c r="P27" s="294">
        <f t="shared" si="20"/>
        <v>0</v>
      </c>
      <c r="Q27" s="294">
        <f>SUMIFS('5. Detail'!$I$31:$I$510,'5. Detail'!$E$31:$E$510,$B27,'5. Detail'!$A$31:$A$510,$A27,'5. Detail'!$J$31:$J$510,426.4)</f>
        <v>0</v>
      </c>
      <c r="R27" s="294">
        <f>SUMIFS('5. Detail'!$I$31:$I$510,'5. Detail'!$E$31:$E$510,$B27,'5. Detail'!$A$31:$A$510,$A27,'5. Detail'!$J$31:$J$510,426.5)+J27</f>
        <v>0</v>
      </c>
      <c r="S27" s="294">
        <f>SUMIFS('5. Detail'!$I$31:$I$510,'5. Detail'!$E$31:$E$510,$B27,'5. Detail'!$A$31:$A$510,$A27,'5. Detail'!$J$31:$J$510,923)</f>
        <v>0</v>
      </c>
      <c r="T27" s="294">
        <f>SUMIFS('5. Detail'!$I$31:$I$510,'5. Detail'!$E$31:$E$510,$B27,'5. Detail'!$A$31:$A$510,$A27,'5. Detail'!$J$31:$J$510,107)</f>
        <v>0</v>
      </c>
      <c r="U27" s="294">
        <f t="shared" si="9"/>
        <v>283575.7861700721</v>
      </c>
      <c r="V27" s="294">
        <f>SUMIFS('5. Detail'!$I$31:$I$510,'5. Detail'!$E$31:$E$510,$B27,'5. Detail'!$A$31:$A$510,$A27,'5. Detail'!$F$31:$F$510,"CE01")</f>
        <v>0</v>
      </c>
      <c r="W27" s="294">
        <f>SUMIFS('5. Detail'!$I$31:$I$510,'5. Detail'!$E$31:$E$510,$B27,'5. Detail'!$A$31:$A$510,$A27,'5. Detail'!$F$31:$F$510,"OE01")</f>
        <v>0</v>
      </c>
      <c r="X27" s="294">
        <f>SUMIFS('5. Detail'!$I$31:$I$510,'5. Detail'!$E$31:$E$510,$B27,'5. Detail'!$A$31:$A$510,$A27,'5. Detail'!$F$31:$F$510,"TE01")</f>
        <v>0</v>
      </c>
      <c r="Y27" s="294">
        <f t="shared" si="21"/>
        <v>0</v>
      </c>
      <c r="Z27" s="294">
        <f t="shared" si="10"/>
        <v>283575.7861700721</v>
      </c>
      <c r="AA27" s="294">
        <f>SUMIFS('5. Detail'!$I$31:$I$510,'5. Detail'!$E$31:$E$510,$B27,'5. Detail'!$A$31:$A$510,$A27,'5. Detail'!$J$31:$J$510,923,'5. Detail'!$F$31:$F$510,"CE01")+SUMIFS('5. Detail'!$I$31:$I$510,'5. Detail'!$E$31:$E$510,$B27,'5. Detail'!$A$31:$A$510,$A27,'5. Detail'!$J$31:$J$510,107,'5. Detail'!$F$31:$F$510,"CE01")</f>
        <v>0</v>
      </c>
      <c r="AB27" s="294">
        <f>SUMIFS('5. Detail'!$I$31:$I$510,'5. Detail'!$E$31:$E$510,$B27,'5. Detail'!$A$31:$A$510,$A27,'5. Detail'!$J$31:$J$510,923,'5. Detail'!$F$31:$F$510,"OE01")+SUMIFS('5. Detail'!$I$31:$I$510,'5. Detail'!$E$31:$E$510,$B27,'5. Detail'!$A$31:$A$510,$A27,'5. Detail'!$J$31:$J$510,107,'5. Detail'!$F$31:$F$510,"OE01")</f>
        <v>0</v>
      </c>
      <c r="AC27" s="294">
        <f>SUMIFS('5. Detail'!$I$31:$I$510,'5. Detail'!$E$31:$E$510,$B27,'5. Detail'!$A$31:$A$510,$A27,'5. Detail'!$J$31:$J$510,923,'5. Detail'!$F$31:$F$510,"TE01")+SUMIFS('5. Detail'!$I$31:$I$510,'5. Detail'!$E$31:$E$510,$B27,'5. Detail'!$A$31:$A$510,$A27,'5. Detail'!$J$31:$J$510,107,'5. Detail'!$F$31:$F$510,"TE01")</f>
        <v>0</v>
      </c>
      <c r="AD27" s="294">
        <f t="shared" si="22"/>
        <v>0</v>
      </c>
      <c r="AE27" s="295">
        <f>'3. Total $ Recalc.'!R23</f>
        <v>0</v>
      </c>
      <c r="AF27" s="294">
        <f t="shared" si="11"/>
        <v>-509295.75321052701</v>
      </c>
      <c r="AG27" s="296">
        <v>0.05</v>
      </c>
      <c r="AH27" s="294">
        <f t="shared" si="12"/>
        <v>0</v>
      </c>
      <c r="AI27" s="294">
        <f t="shared" si="13"/>
        <v>-25464.787660526352</v>
      </c>
      <c r="AJ27" s="293">
        <v>0</v>
      </c>
      <c r="AK27" s="293">
        <v>0</v>
      </c>
      <c r="AL27" s="293">
        <v>200255.17937992857</v>
      </c>
      <c r="AM27" s="294">
        <f t="shared" si="23"/>
        <v>-200255.17937992857</v>
      </c>
      <c r="AN27" s="294">
        <f t="shared" si="14"/>
        <v>-483830.96555000066</v>
      </c>
      <c r="AO27" s="293">
        <v>0</v>
      </c>
      <c r="AP27" s="294">
        <f t="shared" si="24"/>
        <v>-200255.17937992857</v>
      </c>
      <c r="AQ27" s="294">
        <f t="shared" si="15"/>
        <v>-483830.96555000066</v>
      </c>
      <c r="AR27" s="296">
        <v>1</v>
      </c>
      <c r="AS27" s="294">
        <f t="shared" si="25"/>
        <v>-200255.17937992857</v>
      </c>
      <c r="AT27" s="294">
        <f t="shared" si="16"/>
        <v>-483830.96555000066</v>
      </c>
      <c r="AU27" s="293">
        <v>0</v>
      </c>
      <c r="AV27" s="294">
        <f t="shared" si="26"/>
        <v>0</v>
      </c>
      <c r="AW27" s="294">
        <f t="shared" si="27"/>
        <v>0</v>
      </c>
      <c r="AX27" s="294">
        <f>SUMIFS('5. Detail'!$I$31:$I$510,'5. Detail'!$E$31:$E$510,$B27,'5. Detail'!$A$31:$A$510,$A27,'5. Detail'!$J$31:$J$510,426.4)</f>
        <v>0</v>
      </c>
      <c r="AY27" s="294">
        <f>SUMIFS('5. Detail'!$I$31:$I$510,'5. Detail'!$E$31:$E$510,$B27,'5. Detail'!$A$31:$A$510,$A27,'5. Detail'!$J$31:$J$510,426.5)+AO27</f>
        <v>0</v>
      </c>
      <c r="AZ27" s="294">
        <f>SUMIFS('5. Detail'!$I$31:$I$510,'5. Detail'!$E$31:$E$510,$B27,'5. Detail'!$A$31:$A$510,$A27,'5. Detail'!$J$31:$J$510,923)</f>
        <v>0</v>
      </c>
      <c r="BA27" s="294">
        <f>SUMIFS('5. Detail'!$I$31:$I$510,'5. Detail'!$E$31:$E$510,$B27,'5. Detail'!$A$31:$A$510,$A27,'5. Detail'!$J$31:$J$510,107)</f>
        <v>0</v>
      </c>
      <c r="BB27" s="294">
        <f t="shared" si="28"/>
        <v>0</v>
      </c>
      <c r="BC27" s="294">
        <f>SUMIFS('5. Detail'!$K$31:$K$510,'5. Detail'!$E$31:$E$510,$B27,'5. Detail'!$A$31:$A$510,$A27,'5. Detail'!$F$31:$F$510,"CE01")</f>
        <v>0</v>
      </c>
      <c r="BD27" s="294">
        <f>SUMIFS('5. Detail'!$K$31:$K$510,'5. Detail'!$E$31:$E$510,$B27,'5. Detail'!$A$31:$A$510,$A27,'5. Detail'!$F$31:$F$510,"OE01")</f>
        <v>0</v>
      </c>
      <c r="BE27" s="294">
        <f>SUMIFS('5. Detail'!$K$31:$K$510,'5. Detail'!$E$31:$E$510,$B27,'5. Detail'!$A$31:$A$510,$A27,'5. Detail'!$F$31:$F$510,"TE01")</f>
        <v>0</v>
      </c>
      <c r="BF27" s="294">
        <f t="shared" si="29"/>
        <v>0</v>
      </c>
      <c r="BG27" s="294">
        <f t="shared" si="30"/>
        <v>0</v>
      </c>
      <c r="BH27" s="294">
        <f>SUMIFS('5. Detail'!$K$31:$K$510,'5. Detail'!$E$31:$E$510,$B27,'5. Detail'!$A$31:$A$510,$A27,'5. Detail'!$J$31:$J$510,923,'5. Detail'!$F$31:$F$510,"CE01")+SUMIFS('5. Detail'!$K$31:$K$510,'5. Detail'!$E$31:$E$510,$B27,'5. Detail'!$A$31:$A$510,$A27,'5. Detail'!$J$31:$J$510,107,'5. Detail'!$F$31:$F$510,"CE01")</f>
        <v>0</v>
      </c>
      <c r="BI27" s="294">
        <f>SUMIFS('5. Detail'!$K$31:$K$510,'5. Detail'!$E$31:$E$510,$B27,'5. Detail'!$A$31:$A$510,$A27,'5. Detail'!$J$31:$J$510,923,'5. Detail'!$F$31:$F$510,"OE01")+SUMIFS('5. Detail'!$K$31:$K$510,'5. Detail'!$E$31:$E$510,$B27,'5. Detail'!$A$31:$A$510,$A27,'5. Detail'!$J$31:$J$510,107,'5. Detail'!$F$31:$F$510,"OE01")</f>
        <v>0</v>
      </c>
      <c r="BJ27" s="294">
        <f>SUMIFS('5. Detail'!$K$31:$K$510,'5. Detail'!$E$31:$E$510,$B27,'5. Detail'!$A$31:$A$510,$A27,'5. Detail'!$J$31:$J$510,923,'5. Detail'!$F$31:$F$510,"TE01")+SUMIFS('5. Detail'!$K$31:$K$510,'5. Detail'!$E$31:$E$510,$B27,'5. Detail'!$A$31:$A$510,$A27,'5. Detail'!$J$31:$J$510,107,'5. Detail'!$F$31:$F$510,"TE01")</f>
        <v>0</v>
      </c>
      <c r="BK27" s="294">
        <f t="shared" si="31"/>
        <v>0</v>
      </c>
      <c r="BL27" s="294">
        <f t="shared" si="32"/>
        <v>0</v>
      </c>
      <c r="BM27" s="299"/>
    </row>
    <row r="28" spans="1:65" x14ac:dyDescent="0.3">
      <c r="A28" s="298"/>
      <c r="B28" s="292">
        <v>2016</v>
      </c>
      <c r="C28" s="293">
        <v>510179.89086026739</v>
      </c>
      <c r="D28" s="293">
        <v>0</v>
      </c>
      <c r="E28" s="293">
        <v>0</v>
      </c>
      <c r="F28" s="293">
        <v>0</v>
      </c>
      <c r="G28" s="293">
        <v>188052.35288209713</v>
      </c>
      <c r="H28" s="293">
        <v>25508.99454301337</v>
      </c>
      <c r="I28" s="294">
        <f t="shared" si="17"/>
        <v>296618.54343515693</v>
      </c>
      <c r="J28" s="293">
        <v>0</v>
      </c>
      <c r="K28" s="294">
        <f t="shared" si="18"/>
        <v>296618.54343515693</v>
      </c>
      <c r="L28" s="293">
        <v>296618.54343515687</v>
      </c>
      <c r="M28" s="293"/>
      <c r="N28" s="294">
        <f t="shared" si="19"/>
        <v>296618.54343515687</v>
      </c>
      <c r="O28" s="294">
        <f t="shared" si="8"/>
        <v>0</v>
      </c>
      <c r="P28" s="294">
        <f t="shared" si="20"/>
        <v>0</v>
      </c>
      <c r="Q28" s="294">
        <f>SUMIFS('5. Detail'!$I$31:$I$510,'5. Detail'!$E$31:$E$510,$B28,'5. Detail'!$A$31:$A$510,$A28,'5. Detail'!$J$31:$J$510,426.4)</f>
        <v>0</v>
      </c>
      <c r="R28" s="294">
        <f>SUMIFS('5. Detail'!$I$31:$I$510,'5. Detail'!$E$31:$E$510,$B28,'5. Detail'!$A$31:$A$510,$A28,'5. Detail'!$J$31:$J$510,426.5)+J28</f>
        <v>0</v>
      </c>
      <c r="S28" s="294">
        <f>SUMIFS('5. Detail'!$I$31:$I$510,'5. Detail'!$E$31:$E$510,$B28,'5. Detail'!$A$31:$A$510,$A28,'5. Detail'!$J$31:$J$510,923)</f>
        <v>0</v>
      </c>
      <c r="T28" s="294">
        <f>SUMIFS('5. Detail'!$I$31:$I$510,'5. Detail'!$E$31:$E$510,$B28,'5. Detail'!$A$31:$A$510,$A28,'5. Detail'!$J$31:$J$510,107)</f>
        <v>0</v>
      </c>
      <c r="U28" s="294">
        <f t="shared" si="9"/>
        <v>296618.54343515693</v>
      </c>
      <c r="V28" s="294">
        <f>SUMIFS('5. Detail'!$I$31:$I$510,'5. Detail'!$E$31:$E$510,$B28,'5. Detail'!$A$31:$A$510,$A28,'5. Detail'!$F$31:$F$510,"CE01")</f>
        <v>0</v>
      </c>
      <c r="W28" s="294">
        <f>SUMIFS('5. Detail'!$I$31:$I$510,'5. Detail'!$E$31:$E$510,$B28,'5. Detail'!$A$31:$A$510,$A28,'5. Detail'!$F$31:$F$510,"OE01")</f>
        <v>0</v>
      </c>
      <c r="X28" s="294">
        <f>SUMIFS('5. Detail'!$I$31:$I$510,'5. Detail'!$E$31:$E$510,$B28,'5. Detail'!$A$31:$A$510,$A28,'5. Detail'!$F$31:$F$510,"TE01")</f>
        <v>0</v>
      </c>
      <c r="Y28" s="294">
        <f t="shared" si="21"/>
        <v>0</v>
      </c>
      <c r="Z28" s="294">
        <f t="shared" si="10"/>
        <v>296618.54343515687</v>
      </c>
      <c r="AA28" s="294">
        <f>SUMIFS('5. Detail'!$I$31:$I$510,'5. Detail'!$E$31:$E$510,$B28,'5. Detail'!$A$31:$A$510,$A28,'5. Detail'!$J$31:$J$510,923,'5. Detail'!$F$31:$F$510,"CE01")+SUMIFS('5. Detail'!$I$31:$I$510,'5. Detail'!$E$31:$E$510,$B28,'5. Detail'!$A$31:$A$510,$A28,'5. Detail'!$J$31:$J$510,107,'5. Detail'!$F$31:$F$510,"CE01")</f>
        <v>0</v>
      </c>
      <c r="AB28" s="294">
        <f>SUMIFS('5. Detail'!$I$31:$I$510,'5. Detail'!$E$31:$E$510,$B28,'5. Detail'!$A$31:$A$510,$A28,'5. Detail'!$J$31:$J$510,923,'5. Detail'!$F$31:$F$510,"OE01")+SUMIFS('5. Detail'!$I$31:$I$510,'5. Detail'!$E$31:$E$510,$B28,'5. Detail'!$A$31:$A$510,$A28,'5. Detail'!$J$31:$J$510,107,'5. Detail'!$F$31:$F$510,"OE01")</f>
        <v>0</v>
      </c>
      <c r="AC28" s="294">
        <f>SUMIFS('5. Detail'!$I$31:$I$510,'5. Detail'!$E$31:$E$510,$B28,'5. Detail'!$A$31:$A$510,$A28,'5. Detail'!$J$31:$J$510,923,'5. Detail'!$F$31:$F$510,"TE01")+SUMIFS('5. Detail'!$I$31:$I$510,'5. Detail'!$E$31:$E$510,$B28,'5. Detail'!$A$31:$A$510,$A28,'5. Detail'!$J$31:$J$510,107,'5. Detail'!$F$31:$F$510,"TE01")</f>
        <v>0</v>
      </c>
      <c r="AD28" s="294">
        <f t="shared" si="22"/>
        <v>0</v>
      </c>
      <c r="AE28" s="295">
        <f>'3. Total $ Recalc.'!R24</f>
        <v>0</v>
      </c>
      <c r="AF28" s="294">
        <f t="shared" si="11"/>
        <v>-510179.89086026739</v>
      </c>
      <c r="AG28" s="296">
        <v>0.05</v>
      </c>
      <c r="AH28" s="294">
        <f t="shared" si="12"/>
        <v>0</v>
      </c>
      <c r="AI28" s="294">
        <f t="shared" si="13"/>
        <v>-25508.99454301337</v>
      </c>
      <c r="AJ28" s="293">
        <v>0</v>
      </c>
      <c r="AK28" s="293">
        <v>0</v>
      </c>
      <c r="AL28" s="293">
        <v>188052.35288209713</v>
      </c>
      <c r="AM28" s="294">
        <f t="shared" si="23"/>
        <v>-188052.35288209713</v>
      </c>
      <c r="AN28" s="294">
        <f t="shared" si="14"/>
        <v>-484670.89631725405</v>
      </c>
      <c r="AO28" s="293">
        <v>0</v>
      </c>
      <c r="AP28" s="294">
        <f t="shared" si="24"/>
        <v>-188052.35288209713</v>
      </c>
      <c r="AQ28" s="294">
        <f t="shared" si="15"/>
        <v>-484670.89631725405</v>
      </c>
      <c r="AR28" s="296">
        <v>1</v>
      </c>
      <c r="AS28" s="294">
        <f t="shared" si="25"/>
        <v>-188052.35288209713</v>
      </c>
      <c r="AT28" s="294">
        <f t="shared" si="16"/>
        <v>-484670.896317254</v>
      </c>
      <c r="AU28" s="293">
        <v>0</v>
      </c>
      <c r="AV28" s="294">
        <f t="shared" si="26"/>
        <v>0</v>
      </c>
      <c r="AW28" s="294">
        <f t="shared" si="27"/>
        <v>0</v>
      </c>
      <c r="AX28" s="294">
        <f>SUMIFS('5. Detail'!$I$31:$I$510,'5. Detail'!$E$31:$E$510,$B28,'5. Detail'!$A$31:$A$510,$A28,'5. Detail'!$J$31:$J$510,426.4)</f>
        <v>0</v>
      </c>
      <c r="AY28" s="294">
        <f>SUMIFS('5. Detail'!$I$31:$I$510,'5. Detail'!$E$31:$E$510,$B28,'5. Detail'!$A$31:$A$510,$A28,'5. Detail'!$J$31:$J$510,426.5)+AO28</f>
        <v>0</v>
      </c>
      <c r="AZ28" s="294">
        <f>SUMIFS('5. Detail'!$I$31:$I$510,'5. Detail'!$E$31:$E$510,$B28,'5. Detail'!$A$31:$A$510,$A28,'5. Detail'!$J$31:$J$510,923)</f>
        <v>0</v>
      </c>
      <c r="BA28" s="294">
        <f>SUMIFS('5. Detail'!$I$31:$I$510,'5. Detail'!$E$31:$E$510,$B28,'5. Detail'!$A$31:$A$510,$A28,'5. Detail'!$J$31:$J$510,107)</f>
        <v>0</v>
      </c>
      <c r="BB28" s="294">
        <f t="shared" si="28"/>
        <v>0</v>
      </c>
      <c r="BC28" s="294">
        <f>SUMIFS('5. Detail'!$K$31:$K$510,'5. Detail'!$E$31:$E$510,$B28,'5. Detail'!$A$31:$A$510,$A28,'5. Detail'!$F$31:$F$510,"CE01")</f>
        <v>0</v>
      </c>
      <c r="BD28" s="294">
        <f>SUMIFS('5. Detail'!$K$31:$K$510,'5. Detail'!$E$31:$E$510,$B28,'5. Detail'!$A$31:$A$510,$A28,'5. Detail'!$F$31:$F$510,"OE01")</f>
        <v>0</v>
      </c>
      <c r="BE28" s="294">
        <f>SUMIFS('5. Detail'!$K$31:$K$510,'5. Detail'!$E$31:$E$510,$B28,'5. Detail'!$A$31:$A$510,$A28,'5. Detail'!$F$31:$F$510,"TE01")</f>
        <v>0</v>
      </c>
      <c r="BF28" s="294">
        <f t="shared" si="29"/>
        <v>0</v>
      </c>
      <c r="BG28" s="294">
        <f t="shared" si="30"/>
        <v>0</v>
      </c>
      <c r="BH28" s="294">
        <f>SUMIFS('5. Detail'!$K$31:$K$510,'5. Detail'!$E$31:$E$510,$B28,'5. Detail'!$A$31:$A$510,$A28,'5. Detail'!$J$31:$J$510,923,'5. Detail'!$F$31:$F$510,"CE01")+SUMIFS('5. Detail'!$K$31:$K$510,'5. Detail'!$E$31:$E$510,$B28,'5. Detail'!$A$31:$A$510,$A28,'5. Detail'!$J$31:$J$510,107,'5. Detail'!$F$31:$F$510,"CE01")</f>
        <v>0</v>
      </c>
      <c r="BI28" s="294">
        <f>SUMIFS('5. Detail'!$K$31:$K$510,'5. Detail'!$E$31:$E$510,$B28,'5. Detail'!$A$31:$A$510,$A28,'5. Detail'!$J$31:$J$510,923,'5. Detail'!$F$31:$F$510,"OE01")+SUMIFS('5. Detail'!$K$31:$K$510,'5. Detail'!$E$31:$E$510,$B28,'5. Detail'!$A$31:$A$510,$A28,'5. Detail'!$J$31:$J$510,107,'5. Detail'!$F$31:$F$510,"OE01")</f>
        <v>0</v>
      </c>
      <c r="BJ28" s="294">
        <f>SUMIFS('5. Detail'!$K$31:$K$510,'5. Detail'!$E$31:$E$510,$B28,'5. Detail'!$A$31:$A$510,$A28,'5. Detail'!$J$31:$J$510,923,'5. Detail'!$F$31:$F$510,"TE01")+SUMIFS('5. Detail'!$K$31:$K$510,'5. Detail'!$E$31:$E$510,$B28,'5. Detail'!$A$31:$A$510,$A28,'5. Detail'!$J$31:$J$510,107,'5. Detail'!$F$31:$F$510,"TE01")</f>
        <v>0</v>
      </c>
      <c r="BK28" s="294">
        <f t="shared" si="31"/>
        <v>0</v>
      </c>
      <c r="BL28" s="294">
        <f t="shared" si="32"/>
        <v>0</v>
      </c>
      <c r="BM28" s="299"/>
    </row>
    <row r="29" spans="1:65" x14ac:dyDescent="0.3">
      <c r="A29" s="298"/>
      <c r="B29" s="292">
        <v>2017</v>
      </c>
      <c r="C29" s="293">
        <v>574289.34533333324</v>
      </c>
      <c r="D29" s="293">
        <v>0</v>
      </c>
      <c r="E29" s="293">
        <v>0</v>
      </c>
      <c r="F29" s="293">
        <v>0</v>
      </c>
      <c r="G29" s="293">
        <v>183083.44964986874</v>
      </c>
      <c r="H29" s="293">
        <v>28714.467266666663</v>
      </c>
      <c r="I29" s="294">
        <f t="shared" si="17"/>
        <v>362491.42841679783</v>
      </c>
      <c r="J29" s="293">
        <v>0</v>
      </c>
      <c r="K29" s="294">
        <f t="shared" si="18"/>
        <v>362491.42841679783</v>
      </c>
      <c r="L29" s="293">
        <v>362491.42841679783</v>
      </c>
      <c r="M29" s="293"/>
      <c r="N29" s="294">
        <f t="shared" si="19"/>
        <v>362491.42841679783</v>
      </c>
      <c r="O29" s="294">
        <f t="shared" si="8"/>
        <v>0</v>
      </c>
      <c r="P29" s="294">
        <f t="shared" si="20"/>
        <v>0</v>
      </c>
      <c r="Q29" s="294">
        <f>SUMIFS('5. Detail'!$I$31:$I$510,'5. Detail'!$E$31:$E$510,$B29,'5. Detail'!$A$31:$A$510,$A29,'5. Detail'!$J$31:$J$510,426.4)</f>
        <v>0</v>
      </c>
      <c r="R29" s="294">
        <f>SUMIFS('5. Detail'!$I$31:$I$510,'5. Detail'!$E$31:$E$510,$B29,'5. Detail'!$A$31:$A$510,$A29,'5. Detail'!$J$31:$J$510,426.5)+J29</f>
        <v>0</v>
      </c>
      <c r="S29" s="294">
        <f>SUMIFS('5. Detail'!$I$31:$I$510,'5. Detail'!$E$31:$E$510,$B29,'5. Detail'!$A$31:$A$510,$A29,'5. Detail'!$J$31:$J$510,923)</f>
        <v>0</v>
      </c>
      <c r="T29" s="294">
        <f>SUMIFS('5. Detail'!$I$31:$I$510,'5. Detail'!$E$31:$E$510,$B29,'5. Detail'!$A$31:$A$510,$A29,'5. Detail'!$J$31:$J$510,107)</f>
        <v>0</v>
      </c>
      <c r="U29" s="294">
        <f t="shared" si="9"/>
        <v>362491.42841679783</v>
      </c>
      <c r="V29" s="294">
        <f>SUMIFS('5. Detail'!$I$31:$I$510,'5. Detail'!$E$31:$E$510,$B29,'5. Detail'!$A$31:$A$510,$A29,'5. Detail'!$F$31:$F$510,"CE01")</f>
        <v>0</v>
      </c>
      <c r="W29" s="294">
        <f>SUMIFS('5. Detail'!$I$31:$I$510,'5. Detail'!$E$31:$E$510,$B29,'5. Detail'!$A$31:$A$510,$A29,'5. Detail'!$F$31:$F$510,"OE01")</f>
        <v>0</v>
      </c>
      <c r="X29" s="294">
        <f>SUMIFS('5. Detail'!$I$31:$I$510,'5. Detail'!$E$31:$E$510,$B29,'5. Detail'!$A$31:$A$510,$A29,'5. Detail'!$F$31:$F$510,"TE01")</f>
        <v>0</v>
      </c>
      <c r="Y29" s="294">
        <f t="shared" si="21"/>
        <v>0</v>
      </c>
      <c r="Z29" s="294">
        <f t="shared" si="10"/>
        <v>362491.42841679783</v>
      </c>
      <c r="AA29" s="294">
        <f>SUMIFS('5. Detail'!$I$31:$I$510,'5. Detail'!$E$31:$E$510,$B29,'5. Detail'!$A$31:$A$510,$A29,'5. Detail'!$J$31:$J$510,923,'5. Detail'!$F$31:$F$510,"CE01")+SUMIFS('5. Detail'!$I$31:$I$510,'5. Detail'!$E$31:$E$510,$B29,'5. Detail'!$A$31:$A$510,$A29,'5. Detail'!$J$31:$J$510,107,'5. Detail'!$F$31:$F$510,"CE01")</f>
        <v>0</v>
      </c>
      <c r="AB29" s="294">
        <f>SUMIFS('5. Detail'!$I$31:$I$510,'5. Detail'!$E$31:$E$510,$B29,'5. Detail'!$A$31:$A$510,$A29,'5. Detail'!$J$31:$J$510,923,'5. Detail'!$F$31:$F$510,"OE01")+SUMIFS('5. Detail'!$I$31:$I$510,'5. Detail'!$E$31:$E$510,$B29,'5. Detail'!$A$31:$A$510,$A29,'5. Detail'!$J$31:$J$510,107,'5. Detail'!$F$31:$F$510,"OE01")</f>
        <v>0</v>
      </c>
      <c r="AC29" s="294">
        <f>SUMIFS('5. Detail'!$I$31:$I$510,'5. Detail'!$E$31:$E$510,$B29,'5. Detail'!$A$31:$A$510,$A29,'5. Detail'!$J$31:$J$510,923,'5. Detail'!$F$31:$F$510,"TE01")+SUMIFS('5. Detail'!$I$31:$I$510,'5. Detail'!$E$31:$E$510,$B29,'5. Detail'!$A$31:$A$510,$A29,'5. Detail'!$J$31:$J$510,107,'5. Detail'!$F$31:$F$510,"TE01")</f>
        <v>0</v>
      </c>
      <c r="AD29" s="294">
        <f t="shared" si="22"/>
        <v>0</v>
      </c>
      <c r="AE29" s="295">
        <f>'3. Total $ Recalc.'!R25</f>
        <v>0</v>
      </c>
      <c r="AF29" s="294">
        <f t="shared" si="11"/>
        <v>-574289.34533333324</v>
      </c>
      <c r="AG29" s="296">
        <v>0.05</v>
      </c>
      <c r="AH29" s="294">
        <f t="shared" si="12"/>
        <v>0</v>
      </c>
      <c r="AI29" s="294">
        <f t="shared" si="13"/>
        <v>-28714.467266666663</v>
      </c>
      <c r="AJ29" s="293">
        <v>0</v>
      </c>
      <c r="AK29" s="293">
        <v>0</v>
      </c>
      <c r="AL29" s="293">
        <v>183083.44964986874</v>
      </c>
      <c r="AM29" s="294">
        <f t="shared" si="23"/>
        <v>-183083.44964986874</v>
      </c>
      <c r="AN29" s="294">
        <f t="shared" si="14"/>
        <v>-545574.87806666654</v>
      </c>
      <c r="AO29" s="293">
        <v>0</v>
      </c>
      <c r="AP29" s="294">
        <f t="shared" si="24"/>
        <v>-183083.44964986874</v>
      </c>
      <c r="AQ29" s="294">
        <f t="shared" si="15"/>
        <v>-545574.87806666654</v>
      </c>
      <c r="AR29" s="296">
        <v>1</v>
      </c>
      <c r="AS29" s="294">
        <f t="shared" si="25"/>
        <v>-183083.44964986874</v>
      </c>
      <c r="AT29" s="294">
        <f t="shared" si="16"/>
        <v>-545574.87806666654</v>
      </c>
      <c r="AU29" s="293">
        <v>0</v>
      </c>
      <c r="AV29" s="294">
        <f t="shared" si="26"/>
        <v>0</v>
      </c>
      <c r="AW29" s="294">
        <f t="shared" si="27"/>
        <v>0</v>
      </c>
      <c r="AX29" s="294">
        <f>SUMIFS('5. Detail'!$I$31:$I$510,'5. Detail'!$E$31:$E$510,$B29,'5. Detail'!$A$31:$A$510,$A29,'5. Detail'!$J$31:$J$510,426.4)</f>
        <v>0</v>
      </c>
      <c r="AY29" s="294">
        <f>SUMIFS('5. Detail'!$I$31:$I$510,'5. Detail'!$E$31:$E$510,$B29,'5. Detail'!$A$31:$A$510,$A29,'5. Detail'!$J$31:$J$510,426.5)+AO29</f>
        <v>0</v>
      </c>
      <c r="AZ29" s="294">
        <f>SUMIFS('5. Detail'!$I$31:$I$510,'5. Detail'!$E$31:$E$510,$B29,'5. Detail'!$A$31:$A$510,$A29,'5. Detail'!$J$31:$J$510,923)</f>
        <v>0</v>
      </c>
      <c r="BA29" s="294">
        <f>SUMIFS('5. Detail'!$I$31:$I$510,'5. Detail'!$E$31:$E$510,$B29,'5. Detail'!$A$31:$A$510,$A29,'5. Detail'!$J$31:$J$510,107)</f>
        <v>0</v>
      </c>
      <c r="BB29" s="294">
        <f t="shared" si="28"/>
        <v>0</v>
      </c>
      <c r="BC29" s="294">
        <f>SUMIFS('5. Detail'!$K$31:$K$510,'5. Detail'!$E$31:$E$510,$B29,'5. Detail'!$A$31:$A$510,$A29,'5. Detail'!$F$31:$F$510,"CE01")</f>
        <v>0</v>
      </c>
      <c r="BD29" s="294">
        <f>SUMIFS('5. Detail'!$K$31:$K$510,'5. Detail'!$E$31:$E$510,$B29,'5. Detail'!$A$31:$A$510,$A29,'5. Detail'!$F$31:$F$510,"OE01")</f>
        <v>0</v>
      </c>
      <c r="BE29" s="294">
        <f>SUMIFS('5. Detail'!$K$31:$K$510,'5. Detail'!$E$31:$E$510,$B29,'5. Detail'!$A$31:$A$510,$A29,'5. Detail'!$F$31:$F$510,"TE01")</f>
        <v>0</v>
      </c>
      <c r="BF29" s="294">
        <f t="shared" si="29"/>
        <v>0</v>
      </c>
      <c r="BG29" s="294">
        <f t="shared" si="30"/>
        <v>0</v>
      </c>
      <c r="BH29" s="294">
        <f>SUMIFS('5. Detail'!$K$31:$K$510,'5. Detail'!$E$31:$E$510,$B29,'5. Detail'!$A$31:$A$510,$A29,'5. Detail'!$J$31:$J$510,923,'5. Detail'!$F$31:$F$510,"CE01")+SUMIFS('5. Detail'!$K$31:$K$510,'5. Detail'!$E$31:$E$510,$B29,'5. Detail'!$A$31:$A$510,$A29,'5. Detail'!$J$31:$J$510,107,'5. Detail'!$F$31:$F$510,"CE01")</f>
        <v>0</v>
      </c>
      <c r="BI29" s="294">
        <f>SUMIFS('5. Detail'!$K$31:$K$510,'5. Detail'!$E$31:$E$510,$B29,'5. Detail'!$A$31:$A$510,$A29,'5. Detail'!$J$31:$J$510,923,'5. Detail'!$F$31:$F$510,"OE01")+SUMIFS('5. Detail'!$K$31:$K$510,'5. Detail'!$E$31:$E$510,$B29,'5. Detail'!$A$31:$A$510,$A29,'5. Detail'!$J$31:$J$510,107,'5. Detail'!$F$31:$F$510,"OE01")</f>
        <v>0</v>
      </c>
      <c r="BJ29" s="294">
        <f>SUMIFS('5. Detail'!$K$31:$K$510,'5. Detail'!$E$31:$E$510,$B29,'5. Detail'!$A$31:$A$510,$A29,'5. Detail'!$J$31:$J$510,923,'5. Detail'!$F$31:$F$510,"TE01")+SUMIFS('5. Detail'!$K$31:$K$510,'5. Detail'!$E$31:$E$510,$B29,'5. Detail'!$A$31:$A$510,$A29,'5. Detail'!$J$31:$J$510,107,'5. Detail'!$F$31:$F$510,"TE01")</f>
        <v>0</v>
      </c>
      <c r="BK29" s="294">
        <f t="shared" si="31"/>
        <v>0</v>
      </c>
      <c r="BL29" s="294">
        <f t="shared" si="32"/>
        <v>0</v>
      </c>
      <c r="BM29" s="299"/>
    </row>
    <row r="30" spans="1:65" x14ac:dyDescent="0.3">
      <c r="A30" s="298"/>
      <c r="B30" s="292">
        <v>2018</v>
      </c>
      <c r="C30" s="293">
        <v>576873.07733333379</v>
      </c>
      <c r="D30" s="293">
        <v>0</v>
      </c>
      <c r="E30" s="293">
        <v>0</v>
      </c>
      <c r="F30" s="293">
        <v>0</v>
      </c>
      <c r="G30" s="293">
        <v>183907.13739789688</v>
      </c>
      <c r="H30" s="293">
        <v>28843.653866666689</v>
      </c>
      <c r="I30" s="294">
        <f t="shared" si="17"/>
        <v>364122.28606877022</v>
      </c>
      <c r="J30" s="293">
        <v>0</v>
      </c>
      <c r="K30" s="294">
        <f t="shared" si="18"/>
        <v>364122.28606877022</v>
      </c>
      <c r="L30" s="293">
        <v>364122.28606877022</v>
      </c>
      <c r="M30" s="293"/>
      <c r="N30" s="294">
        <f t="shared" si="19"/>
        <v>364122.28606877022</v>
      </c>
      <c r="O30" s="294">
        <f t="shared" si="8"/>
        <v>0</v>
      </c>
      <c r="P30" s="294">
        <f t="shared" si="20"/>
        <v>0</v>
      </c>
      <c r="Q30" s="294">
        <f>SUMIFS('5. Detail'!$I$31:$I$510,'5. Detail'!$E$31:$E$510,$B30,'5. Detail'!$A$31:$A$510,$A30,'5. Detail'!$J$31:$J$510,426.4)</f>
        <v>0</v>
      </c>
      <c r="R30" s="294">
        <f>SUMIFS('5. Detail'!$I$31:$I$510,'5. Detail'!$E$31:$E$510,$B30,'5. Detail'!$A$31:$A$510,$A30,'5. Detail'!$J$31:$J$510,426.5)+J30</f>
        <v>0</v>
      </c>
      <c r="S30" s="294">
        <f>SUMIFS('5. Detail'!$I$31:$I$510,'5. Detail'!$E$31:$E$510,$B30,'5. Detail'!$A$31:$A$510,$A30,'5. Detail'!$J$31:$J$510,923)</f>
        <v>0</v>
      </c>
      <c r="T30" s="294">
        <f>SUMIFS('5. Detail'!$I$31:$I$510,'5. Detail'!$E$31:$E$510,$B30,'5. Detail'!$A$31:$A$510,$A30,'5. Detail'!$J$31:$J$510,107)</f>
        <v>0</v>
      </c>
      <c r="U30" s="294">
        <f t="shared" si="9"/>
        <v>364122.28606877022</v>
      </c>
      <c r="V30" s="294">
        <f>SUMIFS('5. Detail'!$I$31:$I$510,'5. Detail'!$E$31:$E$510,$B30,'5. Detail'!$A$31:$A$510,$A30,'5. Detail'!$F$31:$F$510,"CE01")</f>
        <v>0</v>
      </c>
      <c r="W30" s="294">
        <f>SUMIFS('5. Detail'!$I$31:$I$510,'5. Detail'!$E$31:$E$510,$B30,'5. Detail'!$A$31:$A$510,$A30,'5. Detail'!$F$31:$F$510,"OE01")</f>
        <v>0</v>
      </c>
      <c r="X30" s="294">
        <f>SUMIFS('5. Detail'!$I$31:$I$510,'5. Detail'!$E$31:$E$510,$B30,'5. Detail'!$A$31:$A$510,$A30,'5. Detail'!$F$31:$F$510,"TE01")</f>
        <v>0</v>
      </c>
      <c r="Y30" s="294">
        <f t="shared" si="21"/>
        <v>0</v>
      </c>
      <c r="Z30" s="294">
        <f t="shared" si="10"/>
        <v>364122.28606877022</v>
      </c>
      <c r="AA30" s="294">
        <f>SUMIFS('5. Detail'!$I$31:$I$510,'5. Detail'!$E$31:$E$510,$B30,'5. Detail'!$A$31:$A$510,$A30,'5. Detail'!$J$31:$J$510,923,'5. Detail'!$F$31:$F$510,"CE01")+SUMIFS('5. Detail'!$I$31:$I$510,'5. Detail'!$E$31:$E$510,$B30,'5. Detail'!$A$31:$A$510,$A30,'5. Detail'!$J$31:$J$510,107,'5. Detail'!$F$31:$F$510,"CE01")</f>
        <v>0</v>
      </c>
      <c r="AB30" s="294">
        <f>SUMIFS('5. Detail'!$I$31:$I$510,'5. Detail'!$E$31:$E$510,$B30,'5. Detail'!$A$31:$A$510,$A30,'5. Detail'!$J$31:$J$510,923,'5. Detail'!$F$31:$F$510,"OE01")+SUMIFS('5. Detail'!$I$31:$I$510,'5. Detail'!$E$31:$E$510,$B30,'5. Detail'!$A$31:$A$510,$A30,'5. Detail'!$J$31:$J$510,107,'5. Detail'!$F$31:$F$510,"OE01")</f>
        <v>0</v>
      </c>
      <c r="AC30" s="294">
        <f>SUMIFS('5. Detail'!$I$31:$I$510,'5. Detail'!$E$31:$E$510,$B30,'5. Detail'!$A$31:$A$510,$A30,'5. Detail'!$J$31:$J$510,923,'5. Detail'!$F$31:$F$510,"TE01")+SUMIFS('5. Detail'!$I$31:$I$510,'5. Detail'!$E$31:$E$510,$B30,'5. Detail'!$A$31:$A$510,$A30,'5. Detail'!$J$31:$J$510,107,'5. Detail'!$F$31:$F$510,"TE01")</f>
        <v>0</v>
      </c>
      <c r="AD30" s="294">
        <f t="shared" si="22"/>
        <v>0</v>
      </c>
      <c r="AE30" s="295">
        <f>'3. Total $ Recalc.'!R26</f>
        <v>0</v>
      </c>
      <c r="AF30" s="294">
        <f t="shared" si="11"/>
        <v>-576873.07733333379</v>
      </c>
      <c r="AG30" s="296">
        <v>0.05</v>
      </c>
      <c r="AH30" s="294">
        <f t="shared" si="12"/>
        <v>0</v>
      </c>
      <c r="AI30" s="294">
        <f t="shared" si="13"/>
        <v>-28843.653866666689</v>
      </c>
      <c r="AJ30" s="293">
        <v>0</v>
      </c>
      <c r="AK30" s="293">
        <v>0</v>
      </c>
      <c r="AL30" s="293">
        <v>183907.13739789688</v>
      </c>
      <c r="AM30" s="294">
        <f t="shared" si="23"/>
        <v>-183907.13739789688</v>
      </c>
      <c r="AN30" s="294">
        <f t="shared" si="14"/>
        <v>-548029.42346666707</v>
      </c>
      <c r="AO30" s="293">
        <v>0</v>
      </c>
      <c r="AP30" s="294">
        <f t="shared" si="24"/>
        <v>-183907.13739789688</v>
      </c>
      <c r="AQ30" s="294">
        <f t="shared" si="15"/>
        <v>-548029.42346666707</v>
      </c>
      <c r="AR30" s="296">
        <v>1</v>
      </c>
      <c r="AS30" s="294">
        <f t="shared" si="25"/>
        <v>-183907.13739789688</v>
      </c>
      <c r="AT30" s="294">
        <f t="shared" si="16"/>
        <v>-548029.42346666707</v>
      </c>
      <c r="AU30" s="293">
        <v>0</v>
      </c>
      <c r="AV30" s="294">
        <f t="shared" si="26"/>
        <v>0</v>
      </c>
      <c r="AW30" s="294">
        <f t="shared" si="27"/>
        <v>0</v>
      </c>
      <c r="AX30" s="294">
        <f>SUMIFS('5. Detail'!$I$31:$I$510,'5. Detail'!$E$31:$E$510,$B30,'5. Detail'!$A$31:$A$510,$A30,'5. Detail'!$J$31:$J$510,426.4)</f>
        <v>0</v>
      </c>
      <c r="AY30" s="294">
        <f>SUMIFS('5. Detail'!$I$31:$I$510,'5. Detail'!$E$31:$E$510,$B30,'5. Detail'!$A$31:$A$510,$A30,'5. Detail'!$J$31:$J$510,426.5)+AO30</f>
        <v>0</v>
      </c>
      <c r="AZ30" s="294">
        <f>SUMIFS('5. Detail'!$I$31:$I$510,'5. Detail'!$E$31:$E$510,$B30,'5. Detail'!$A$31:$A$510,$A30,'5. Detail'!$J$31:$J$510,923)</f>
        <v>0</v>
      </c>
      <c r="BA30" s="294">
        <f>SUMIFS('5. Detail'!$I$31:$I$510,'5. Detail'!$E$31:$E$510,$B30,'5. Detail'!$A$31:$A$510,$A30,'5. Detail'!$J$31:$J$510,107)</f>
        <v>0</v>
      </c>
      <c r="BB30" s="294">
        <f t="shared" si="28"/>
        <v>0</v>
      </c>
      <c r="BC30" s="294">
        <f>SUMIFS('5. Detail'!$K$31:$K$510,'5. Detail'!$E$31:$E$510,$B30,'5. Detail'!$A$31:$A$510,$A30,'5. Detail'!$F$31:$F$510,"CE01")</f>
        <v>0</v>
      </c>
      <c r="BD30" s="294">
        <f>SUMIFS('5. Detail'!$K$31:$K$510,'5. Detail'!$E$31:$E$510,$B30,'5. Detail'!$A$31:$A$510,$A30,'5. Detail'!$F$31:$F$510,"OE01")</f>
        <v>0</v>
      </c>
      <c r="BE30" s="294">
        <f>SUMIFS('5. Detail'!$K$31:$K$510,'5. Detail'!$E$31:$E$510,$B30,'5. Detail'!$A$31:$A$510,$A30,'5. Detail'!$F$31:$F$510,"TE01")</f>
        <v>0</v>
      </c>
      <c r="BF30" s="294">
        <f t="shared" si="29"/>
        <v>0</v>
      </c>
      <c r="BG30" s="294">
        <f t="shared" si="30"/>
        <v>0</v>
      </c>
      <c r="BH30" s="294">
        <f>SUMIFS('5. Detail'!$K$31:$K$510,'5. Detail'!$E$31:$E$510,$B30,'5. Detail'!$A$31:$A$510,$A30,'5. Detail'!$J$31:$J$510,923,'5. Detail'!$F$31:$F$510,"CE01")+SUMIFS('5. Detail'!$K$31:$K$510,'5. Detail'!$E$31:$E$510,$B30,'5. Detail'!$A$31:$A$510,$A30,'5. Detail'!$J$31:$J$510,107,'5. Detail'!$F$31:$F$510,"CE01")</f>
        <v>0</v>
      </c>
      <c r="BI30" s="294">
        <f>SUMIFS('5. Detail'!$K$31:$K$510,'5. Detail'!$E$31:$E$510,$B30,'5. Detail'!$A$31:$A$510,$A30,'5. Detail'!$J$31:$J$510,923,'5. Detail'!$F$31:$F$510,"OE01")+SUMIFS('5. Detail'!$K$31:$K$510,'5. Detail'!$E$31:$E$510,$B30,'5. Detail'!$A$31:$A$510,$A30,'5. Detail'!$J$31:$J$510,107,'5. Detail'!$F$31:$F$510,"OE01")</f>
        <v>0</v>
      </c>
      <c r="BJ30" s="294">
        <f>SUMIFS('5. Detail'!$K$31:$K$510,'5. Detail'!$E$31:$E$510,$B30,'5. Detail'!$A$31:$A$510,$A30,'5. Detail'!$J$31:$J$510,923,'5. Detail'!$F$31:$F$510,"TE01")+SUMIFS('5. Detail'!$K$31:$K$510,'5. Detail'!$E$31:$E$510,$B30,'5. Detail'!$A$31:$A$510,$A30,'5. Detail'!$J$31:$J$510,107,'5. Detail'!$F$31:$F$510,"TE01")</f>
        <v>0</v>
      </c>
      <c r="BK30" s="294">
        <f t="shared" si="31"/>
        <v>0</v>
      </c>
      <c r="BL30" s="294">
        <f t="shared" si="32"/>
        <v>0</v>
      </c>
      <c r="BM30" s="299"/>
    </row>
    <row r="31" spans="1:65" x14ac:dyDescent="0.3">
      <c r="A31" s="298"/>
      <c r="B31" s="292">
        <v>2019</v>
      </c>
      <c r="C31" s="293">
        <v>589553.04832463793</v>
      </c>
      <c r="D31" s="293">
        <v>0</v>
      </c>
      <c r="E31" s="293">
        <v>0</v>
      </c>
      <c r="F31" s="293">
        <v>0</v>
      </c>
      <c r="G31" s="293">
        <v>0</v>
      </c>
      <c r="H31" s="293">
        <v>29477.652416231896</v>
      </c>
      <c r="I31" s="294">
        <f t="shared" si="17"/>
        <v>560075.395908406</v>
      </c>
      <c r="J31" s="293">
        <v>0</v>
      </c>
      <c r="K31" s="294">
        <f t="shared" si="18"/>
        <v>560075.395908406</v>
      </c>
      <c r="L31" s="293">
        <v>560075.395908406</v>
      </c>
      <c r="M31" s="293"/>
      <c r="N31" s="294">
        <f t="shared" si="19"/>
        <v>560075.395908406</v>
      </c>
      <c r="O31" s="294">
        <f t="shared" si="8"/>
        <v>0</v>
      </c>
      <c r="P31" s="294">
        <f t="shared" si="20"/>
        <v>0</v>
      </c>
      <c r="Q31" s="294">
        <f>SUMIFS('5. Detail'!$I$31:$I$510,'5. Detail'!$E$31:$E$510,$B31,'5. Detail'!$A$31:$A$510,$A31,'5. Detail'!$J$31:$J$510,426.4)</f>
        <v>0</v>
      </c>
      <c r="R31" s="294">
        <f>SUMIFS('5. Detail'!$I$31:$I$510,'5. Detail'!$E$31:$E$510,$B31,'5. Detail'!$A$31:$A$510,$A31,'5. Detail'!$J$31:$J$510,426.5)+J31</f>
        <v>0</v>
      </c>
      <c r="S31" s="294">
        <f>SUMIFS('5. Detail'!$I$31:$I$510,'5. Detail'!$E$31:$E$510,$B31,'5. Detail'!$A$31:$A$510,$A31,'5. Detail'!$J$31:$J$510,923)</f>
        <v>0</v>
      </c>
      <c r="T31" s="294">
        <f>SUMIFS('5. Detail'!$I$31:$I$510,'5. Detail'!$E$31:$E$510,$B31,'5. Detail'!$A$31:$A$510,$A31,'5. Detail'!$J$31:$J$510,107)</f>
        <v>0</v>
      </c>
      <c r="U31" s="294">
        <f t="shared" si="9"/>
        <v>560075.395908406</v>
      </c>
      <c r="V31" s="294">
        <f>SUMIFS('5. Detail'!$I$31:$I$510,'5. Detail'!$E$31:$E$510,$B31,'5. Detail'!$A$31:$A$510,$A31,'5. Detail'!$F$31:$F$510,"CE01")</f>
        <v>0</v>
      </c>
      <c r="W31" s="294">
        <f>SUMIFS('5. Detail'!$I$31:$I$510,'5. Detail'!$E$31:$E$510,$B31,'5. Detail'!$A$31:$A$510,$A31,'5. Detail'!$F$31:$F$510,"OE01")</f>
        <v>0</v>
      </c>
      <c r="X31" s="294">
        <f>SUMIFS('5. Detail'!$I$31:$I$510,'5. Detail'!$E$31:$E$510,$B31,'5. Detail'!$A$31:$A$510,$A31,'5. Detail'!$F$31:$F$510,"TE01")</f>
        <v>0</v>
      </c>
      <c r="Y31" s="294">
        <f t="shared" si="21"/>
        <v>0</v>
      </c>
      <c r="Z31" s="294">
        <f t="shared" si="10"/>
        <v>560075.395908406</v>
      </c>
      <c r="AA31" s="294">
        <f>SUMIFS('5. Detail'!$I$31:$I$510,'5. Detail'!$E$31:$E$510,$B31,'5. Detail'!$A$31:$A$510,$A31,'5. Detail'!$J$31:$J$510,923,'5. Detail'!$F$31:$F$510,"CE01")+SUMIFS('5. Detail'!$I$31:$I$510,'5. Detail'!$E$31:$E$510,$B31,'5. Detail'!$A$31:$A$510,$A31,'5. Detail'!$J$31:$J$510,107,'5. Detail'!$F$31:$F$510,"CE01")</f>
        <v>0</v>
      </c>
      <c r="AB31" s="294">
        <f>SUMIFS('5. Detail'!$I$31:$I$510,'5. Detail'!$E$31:$E$510,$B31,'5. Detail'!$A$31:$A$510,$A31,'5. Detail'!$J$31:$J$510,923,'5. Detail'!$F$31:$F$510,"OE01")+SUMIFS('5. Detail'!$I$31:$I$510,'5. Detail'!$E$31:$E$510,$B31,'5. Detail'!$A$31:$A$510,$A31,'5. Detail'!$J$31:$J$510,107,'5. Detail'!$F$31:$F$510,"OE01")</f>
        <v>0</v>
      </c>
      <c r="AC31" s="294">
        <f>SUMIFS('5. Detail'!$I$31:$I$510,'5. Detail'!$E$31:$E$510,$B31,'5. Detail'!$A$31:$A$510,$A31,'5. Detail'!$J$31:$J$510,923,'5. Detail'!$F$31:$F$510,"TE01")+SUMIFS('5. Detail'!$I$31:$I$510,'5. Detail'!$E$31:$E$510,$B31,'5. Detail'!$A$31:$A$510,$A31,'5. Detail'!$J$31:$J$510,107,'5. Detail'!$F$31:$F$510,"TE01")</f>
        <v>0</v>
      </c>
      <c r="AD31" s="294">
        <f t="shared" si="22"/>
        <v>0</v>
      </c>
      <c r="AE31" s="295">
        <f>'3. Total $ Recalc.'!R27</f>
        <v>0</v>
      </c>
      <c r="AF31" s="294">
        <f t="shared" si="11"/>
        <v>-589553.04832463793</v>
      </c>
      <c r="AG31" s="296">
        <v>0.05</v>
      </c>
      <c r="AH31" s="294">
        <f t="shared" si="12"/>
        <v>0</v>
      </c>
      <c r="AI31" s="294">
        <f t="shared" si="13"/>
        <v>-29477.652416231896</v>
      </c>
      <c r="AJ31" s="293">
        <v>0</v>
      </c>
      <c r="AK31" s="293">
        <v>0</v>
      </c>
      <c r="AL31" s="293">
        <v>0</v>
      </c>
      <c r="AM31" s="294">
        <f t="shared" si="23"/>
        <v>0</v>
      </c>
      <c r="AN31" s="294">
        <f t="shared" si="14"/>
        <v>-560075.395908406</v>
      </c>
      <c r="AO31" s="293">
        <v>0</v>
      </c>
      <c r="AP31" s="294">
        <f t="shared" si="24"/>
        <v>0</v>
      </c>
      <c r="AQ31" s="294">
        <f t="shared" si="15"/>
        <v>-560075.395908406</v>
      </c>
      <c r="AR31" s="296">
        <v>1</v>
      </c>
      <c r="AS31" s="294">
        <f t="shared" si="25"/>
        <v>0</v>
      </c>
      <c r="AT31" s="294">
        <f t="shared" si="16"/>
        <v>-560075.395908406</v>
      </c>
      <c r="AU31" s="293">
        <v>0</v>
      </c>
      <c r="AV31" s="294">
        <f t="shared" si="26"/>
        <v>0</v>
      </c>
      <c r="AW31" s="294">
        <f t="shared" si="27"/>
        <v>0</v>
      </c>
      <c r="AX31" s="294">
        <f>SUMIFS('5. Detail'!$I$31:$I$510,'5. Detail'!$E$31:$E$510,$B31,'5. Detail'!$A$31:$A$510,$A31,'5. Detail'!$J$31:$J$510,426.4)</f>
        <v>0</v>
      </c>
      <c r="AY31" s="294">
        <f>SUMIFS('5. Detail'!$I$31:$I$510,'5. Detail'!$E$31:$E$510,$B31,'5. Detail'!$A$31:$A$510,$A31,'5. Detail'!$J$31:$J$510,426.5)+AO31</f>
        <v>0</v>
      </c>
      <c r="AZ31" s="294">
        <f>SUMIFS('5. Detail'!$I$31:$I$510,'5. Detail'!$E$31:$E$510,$B31,'5. Detail'!$A$31:$A$510,$A31,'5. Detail'!$J$31:$J$510,923)</f>
        <v>0</v>
      </c>
      <c r="BA31" s="294">
        <f>SUMIFS('5. Detail'!$I$31:$I$510,'5. Detail'!$E$31:$E$510,$B31,'5. Detail'!$A$31:$A$510,$A31,'5. Detail'!$J$31:$J$510,107)</f>
        <v>0</v>
      </c>
      <c r="BB31" s="294">
        <f t="shared" si="28"/>
        <v>0</v>
      </c>
      <c r="BC31" s="294">
        <f>SUMIFS('5. Detail'!$K$31:$K$510,'5. Detail'!$E$31:$E$510,$B31,'5. Detail'!$A$31:$A$510,$A31,'5. Detail'!$F$31:$F$510,"CE01")</f>
        <v>0</v>
      </c>
      <c r="BD31" s="294">
        <f>SUMIFS('5. Detail'!$K$31:$K$510,'5. Detail'!$E$31:$E$510,$B31,'5. Detail'!$A$31:$A$510,$A31,'5. Detail'!$F$31:$F$510,"OE01")</f>
        <v>0</v>
      </c>
      <c r="BE31" s="294">
        <f>SUMIFS('5. Detail'!$K$31:$K$510,'5. Detail'!$E$31:$E$510,$B31,'5. Detail'!$A$31:$A$510,$A31,'5. Detail'!$F$31:$F$510,"TE01")</f>
        <v>0</v>
      </c>
      <c r="BF31" s="294">
        <f t="shared" si="29"/>
        <v>0</v>
      </c>
      <c r="BG31" s="294">
        <f t="shared" si="30"/>
        <v>0</v>
      </c>
      <c r="BH31" s="294">
        <f>SUMIFS('5. Detail'!$K$31:$K$510,'5. Detail'!$E$31:$E$510,$B31,'5. Detail'!$A$31:$A$510,$A31,'5. Detail'!$J$31:$J$510,923,'5. Detail'!$F$31:$F$510,"CE01")+SUMIFS('5. Detail'!$K$31:$K$510,'5. Detail'!$E$31:$E$510,$B31,'5. Detail'!$A$31:$A$510,$A31,'5. Detail'!$J$31:$J$510,107,'5. Detail'!$F$31:$F$510,"CE01")</f>
        <v>0</v>
      </c>
      <c r="BI31" s="294">
        <f>SUMIFS('5. Detail'!$K$31:$K$510,'5. Detail'!$E$31:$E$510,$B31,'5. Detail'!$A$31:$A$510,$A31,'5. Detail'!$J$31:$J$510,923,'5. Detail'!$F$31:$F$510,"OE01")+SUMIFS('5. Detail'!$K$31:$K$510,'5. Detail'!$E$31:$E$510,$B31,'5. Detail'!$A$31:$A$510,$A31,'5. Detail'!$J$31:$J$510,107,'5. Detail'!$F$31:$F$510,"OE01")</f>
        <v>0</v>
      </c>
      <c r="BJ31" s="294">
        <f>SUMIFS('5. Detail'!$K$31:$K$510,'5. Detail'!$E$31:$E$510,$B31,'5. Detail'!$A$31:$A$510,$A31,'5. Detail'!$J$31:$J$510,923,'5. Detail'!$F$31:$F$510,"TE01")+SUMIFS('5. Detail'!$K$31:$K$510,'5. Detail'!$E$31:$E$510,$B31,'5. Detail'!$A$31:$A$510,$A31,'5. Detail'!$J$31:$J$510,107,'5. Detail'!$F$31:$F$510,"TE01")</f>
        <v>0</v>
      </c>
      <c r="BK31" s="294">
        <f t="shared" si="31"/>
        <v>0</v>
      </c>
      <c r="BL31" s="294">
        <f t="shared" si="32"/>
        <v>0</v>
      </c>
      <c r="BM31" s="299"/>
    </row>
    <row r="32" spans="1:65" ht="26" x14ac:dyDescent="0.3">
      <c r="A32" s="298"/>
      <c r="B32" s="292">
        <v>2020</v>
      </c>
      <c r="C32" s="293">
        <v>628275.6155815185</v>
      </c>
      <c r="D32" s="293">
        <v>0</v>
      </c>
      <c r="E32" s="293">
        <v>0</v>
      </c>
      <c r="F32" s="293">
        <v>0</v>
      </c>
      <c r="G32" s="293">
        <v>0</v>
      </c>
      <c r="H32" s="293">
        <v>31413.780779075925</v>
      </c>
      <c r="I32" s="294">
        <f t="shared" si="17"/>
        <v>596861.83480244258</v>
      </c>
      <c r="J32" s="293">
        <v>0</v>
      </c>
      <c r="K32" s="294">
        <f t="shared" si="18"/>
        <v>596861.83480244258</v>
      </c>
      <c r="L32" s="293">
        <v>596861.83480244258</v>
      </c>
      <c r="M32" s="293"/>
      <c r="N32" s="294">
        <f t="shared" si="19"/>
        <v>596861.83480244258</v>
      </c>
      <c r="O32" s="294">
        <f t="shared" si="8"/>
        <v>0</v>
      </c>
      <c r="P32" s="294">
        <f t="shared" si="20"/>
        <v>0</v>
      </c>
      <c r="Q32" s="294">
        <f>SUMIFS('5. Detail'!$I$31:$I$510,'5. Detail'!$E$31:$E$510,$B32,'5. Detail'!$A$31:$A$510,$A32,'5. Detail'!$J$31:$J$510,426.4)</f>
        <v>0</v>
      </c>
      <c r="R32" s="294">
        <f>SUMIFS('5. Detail'!$I$31:$I$510,'5. Detail'!$E$31:$E$510,$B32,'5. Detail'!$A$31:$A$510,$A32,'5. Detail'!$J$31:$J$510,426.5)+J32</f>
        <v>0</v>
      </c>
      <c r="S32" s="294">
        <f>SUMIFS('5. Detail'!$I$31:$I$510,'5. Detail'!$E$31:$E$510,$B32,'5. Detail'!$A$31:$A$510,$A32,'5. Detail'!$J$31:$J$510,923)</f>
        <v>0</v>
      </c>
      <c r="T32" s="294">
        <f>SUMIFS('5. Detail'!$I$31:$I$510,'5. Detail'!$E$31:$E$510,$B32,'5. Detail'!$A$31:$A$510,$A32,'5. Detail'!$J$31:$J$510,107)</f>
        <v>0</v>
      </c>
      <c r="U32" s="294">
        <f t="shared" si="9"/>
        <v>596861.83480244258</v>
      </c>
      <c r="V32" s="294">
        <f>SUMIFS('5. Detail'!$I$31:$I$510,'5. Detail'!$E$31:$E$510,$B32,'5. Detail'!$A$31:$A$510,$A32,'5. Detail'!$F$31:$F$510,"CE01")</f>
        <v>0</v>
      </c>
      <c r="W32" s="294">
        <f>SUMIFS('5. Detail'!$I$31:$I$510,'5. Detail'!$E$31:$E$510,$B32,'5. Detail'!$A$31:$A$510,$A32,'5. Detail'!$F$31:$F$510,"OE01")</f>
        <v>0</v>
      </c>
      <c r="X32" s="294">
        <f>SUMIFS('5. Detail'!$I$31:$I$510,'5. Detail'!$E$31:$E$510,$B32,'5. Detail'!$A$31:$A$510,$A32,'5. Detail'!$F$31:$F$510,"TE01")</f>
        <v>0</v>
      </c>
      <c r="Y32" s="294">
        <f t="shared" si="21"/>
        <v>0</v>
      </c>
      <c r="Z32" s="294">
        <f t="shared" si="10"/>
        <v>596861.83480244258</v>
      </c>
      <c r="AA32" s="294">
        <f>SUMIFS('5. Detail'!$I$31:$I$510,'5. Detail'!$E$31:$E$510,$B32,'5. Detail'!$A$31:$A$510,$A32,'5. Detail'!$J$31:$J$510,923,'5. Detail'!$F$31:$F$510,"CE01")+SUMIFS('5. Detail'!$I$31:$I$510,'5. Detail'!$E$31:$E$510,$B32,'5. Detail'!$A$31:$A$510,$A32,'5. Detail'!$J$31:$J$510,107,'5. Detail'!$F$31:$F$510,"CE01")</f>
        <v>0</v>
      </c>
      <c r="AB32" s="294">
        <f>SUMIFS('5. Detail'!$I$31:$I$510,'5. Detail'!$E$31:$E$510,$B32,'5. Detail'!$A$31:$A$510,$A32,'5. Detail'!$J$31:$J$510,923,'5. Detail'!$F$31:$F$510,"OE01")+SUMIFS('5. Detail'!$I$31:$I$510,'5. Detail'!$E$31:$E$510,$B32,'5. Detail'!$A$31:$A$510,$A32,'5. Detail'!$J$31:$J$510,107,'5. Detail'!$F$31:$F$510,"OE01")</f>
        <v>0</v>
      </c>
      <c r="AC32" s="294">
        <f>SUMIFS('5. Detail'!$I$31:$I$510,'5. Detail'!$E$31:$E$510,$B32,'5. Detail'!$A$31:$A$510,$A32,'5. Detail'!$J$31:$J$510,923,'5. Detail'!$F$31:$F$510,"TE01")+SUMIFS('5. Detail'!$I$31:$I$510,'5. Detail'!$E$31:$E$510,$B32,'5. Detail'!$A$31:$A$510,$A32,'5. Detail'!$J$31:$J$510,107,'5. Detail'!$F$31:$F$510,"TE01")</f>
        <v>0</v>
      </c>
      <c r="AD32" s="294">
        <f t="shared" si="22"/>
        <v>0</v>
      </c>
      <c r="AE32" s="295">
        <f>'3. Total $ Recalc.'!R28</f>
        <v>0</v>
      </c>
      <c r="AF32" s="294">
        <f t="shared" si="11"/>
        <v>-628275.6155815185</v>
      </c>
      <c r="AG32" s="296">
        <v>6.0430463576158944E-2</v>
      </c>
      <c r="AH32" s="294">
        <f t="shared" si="12"/>
        <v>0</v>
      </c>
      <c r="AI32" s="294">
        <f t="shared" si="13"/>
        <v>-31413.780779075925</v>
      </c>
      <c r="AJ32" s="293">
        <v>0</v>
      </c>
      <c r="AK32" s="293">
        <v>0</v>
      </c>
      <c r="AL32" s="293">
        <v>0</v>
      </c>
      <c r="AM32" s="294">
        <f t="shared" si="23"/>
        <v>0</v>
      </c>
      <c r="AN32" s="294">
        <f t="shared" si="14"/>
        <v>-596861.83480244258</v>
      </c>
      <c r="AO32" s="293">
        <v>0</v>
      </c>
      <c r="AP32" s="294">
        <f t="shared" si="24"/>
        <v>0</v>
      </c>
      <c r="AQ32" s="294">
        <f t="shared" si="15"/>
        <v>-596861.83480244258</v>
      </c>
      <c r="AR32" s="296">
        <v>1</v>
      </c>
      <c r="AS32" s="294">
        <f t="shared" si="25"/>
        <v>0</v>
      </c>
      <c r="AT32" s="294">
        <f t="shared" si="16"/>
        <v>-596861.83480244258</v>
      </c>
      <c r="AU32" s="293">
        <v>0</v>
      </c>
      <c r="AV32" s="294">
        <f t="shared" si="26"/>
        <v>0</v>
      </c>
      <c r="AW32" s="294">
        <f t="shared" si="27"/>
        <v>0</v>
      </c>
      <c r="AX32" s="294">
        <f>SUMIFS('5. Detail'!$I$31:$I$510,'5. Detail'!$E$31:$E$510,$B32,'5. Detail'!$A$31:$A$510,$A32,'5. Detail'!$J$31:$J$510,426.4)</f>
        <v>0</v>
      </c>
      <c r="AY32" s="294">
        <f>SUMIFS('5. Detail'!$I$31:$I$510,'5. Detail'!$E$31:$E$510,$B32,'5. Detail'!$A$31:$A$510,$A32,'5. Detail'!$J$31:$J$510,426.5)+AO32</f>
        <v>0</v>
      </c>
      <c r="AZ32" s="300">
        <v>488419.74225001608</v>
      </c>
      <c r="BA32" s="294">
        <f>SUMIFS('5. Detail'!$I$31:$I$510,'5. Detail'!$E$31:$E$510,$B32,'5. Detail'!$A$31:$A$510,$A32,'5. Detail'!$J$31:$J$510,107)</f>
        <v>0</v>
      </c>
      <c r="BB32" s="294">
        <f t="shared" si="28"/>
        <v>488419.74225001608</v>
      </c>
      <c r="BC32" s="294">
        <f>SUMIFS('5. Detail'!$K$31:$K$510,'5. Detail'!$E$31:$E$510,$B32,'5. Detail'!$A$31:$A$510,$A32,'5. Detail'!$F$31:$F$510,"CE01")</f>
        <v>0</v>
      </c>
      <c r="BD32" s="294">
        <f>SUMIFS('5. Detail'!$K$31:$K$510,'5. Detail'!$E$31:$E$510,$B32,'5. Detail'!$A$31:$A$510,$A32,'5. Detail'!$F$31:$F$510,"OE01")</f>
        <v>0</v>
      </c>
      <c r="BE32" s="294">
        <f>SUMIFS('5. Detail'!$K$31:$K$510,'5. Detail'!$E$31:$E$510,$B32,'5. Detail'!$A$31:$A$510,$A32,'5. Detail'!$F$31:$F$510,"TE01")</f>
        <v>0</v>
      </c>
      <c r="BF32" s="294">
        <f t="shared" si="29"/>
        <v>0</v>
      </c>
      <c r="BG32" s="294">
        <f t="shared" si="30"/>
        <v>0</v>
      </c>
      <c r="BH32" s="294">
        <f>SUMIFS('5. Detail'!$K$31:$K$510,'5. Detail'!$E$31:$E$510,$B32,'5. Detail'!$A$31:$A$510,$A32,'5. Detail'!$J$31:$J$510,923,'5. Detail'!$F$31:$F$510,"CE01")+SUMIFS('5. Detail'!$K$31:$K$510,'5. Detail'!$E$31:$E$510,$B32,'5. Detail'!$A$31:$A$510,$A32,'5. Detail'!$J$31:$J$510,107,'5. Detail'!$F$31:$F$510,"CE01")</f>
        <v>0</v>
      </c>
      <c r="BI32" s="294">
        <f>SUMIFS('5. Detail'!$K$31:$K$510,'5. Detail'!$E$31:$E$510,$B32,'5. Detail'!$A$31:$A$510,$A32,'5. Detail'!$J$31:$J$510,923,'5. Detail'!$F$31:$F$510,"OE01")+SUMIFS('5. Detail'!$K$31:$K$510,'5. Detail'!$E$31:$E$510,$B32,'5. Detail'!$A$31:$A$510,$A32,'5. Detail'!$J$31:$J$510,107,'5. Detail'!$F$31:$F$510,"OE01")</f>
        <v>0</v>
      </c>
      <c r="BJ32" s="294">
        <f>SUMIFS('5. Detail'!$K$31:$K$510,'5. Detail'!$E$31:$E$510,$B32,'5. Detail'!$A$31:$A$510,$A32,'5. Detail'!$J$31:$J$510,923,'5. Detail'!$F$31:$F$510,"TE01")+SUMIFS('5. Detail'!$K$31:$K$510,'5. Detail'!$E$31:$E$510,$B32,'5. Detail'!$A$31:$A$510,$A32,'5. Detail'!$J$31:$J$510,107,'5. Detail'!$F$31:$F$510,"TE01")</f>
        <v>0</v>
      </c>
      <c r="BK32" s="294">
        <f t="shared" si="31"/>
        <v>0</v>
      </c>
      <c r="BL32" s="294">
        <f t="shared" si="32"/>
        <v>0</v>
      </c>
      <c r="BM32" s="299" t="s">
        <v>142</v>
      </c>
    </row>
    <row r="33" spans="1:65" x14ac:dyDescent="0.3">
      <c r="A33" s="298"/>
      <c r="B33" s="292">
        <v>2021</v>
      </c>
      <c r="C33" s="293">
        <v>0</v>
      </c>
      <c r="D33" s="293">
        <v>0</v>
      </c>
      <c r="E33" s="293">
        <v>0</v>
      </c>
      <c r="F33" s="293">
        <v>0</v>
      </c>
      <c r="G33" s="293">
        <v>0</v>
      </c>
      <c r="H33" s="293">
        <v>0</v>
      </c>
      <c r="I33" s="294">
        <f t="shared" si="17"/>
        <v>0</v>
      </c>
      <c r="J33" s="293">
        <v>0</v>
      </c>
      <c r="K33" s="294">
        <f t="shared" si="18"/>
        <v>0</v>
      </c>
      <c r="L33" s="293">
        <v>0</v>
      </c>
      <c r="M33" s="293"/>
      <c r="N33" s="294">
        <f t="shared" si="19"/>
        <v>0</v>
      </c>
      <c r="O33" s="294">
        <f t="shared" si="8"/>
        <v>0</v>
      </c>
      <c r="P33" s="294">
        <f t="shared" si="20"/>
        <v>0</v>
      </c>
      <c r="Q33" s="294">
        <f>SUMIFS('5. Detail'!$I$31:$I$510,'5. Detail'!$E$31:$E$510,$B33,'5. Detail'!$A$31:$A$510,$A33,'5. Detail'!$J$31:$J$510,426.4)</f>
        <v>0</v>
      </c>
      <c r="R33" s="294">
        <f>SUMIFS('5. Detail'!$I$31:$I$510,'5. Detail'!$E$31:$E$510,$B33,'5. Detail'!$A$31:$A$510,$A33,'5. Detail'!$J$31:$J$510,426.5)+J33</f>
        <v>0</v>
      </c>
      <c r="S33" s="294">
        <f>SUMIFS('5. Detail'!$I$31:$I$510,'5. Detail'!$E$31:$E$510,$B33,'5. Detail'!$A$31:$A$510,$A33,'5. Detail'!$J$31:$J$510,923)</f>
        <v>0</v>
      </c>
      <c r="T33" s="294">
        <f>SUMIFS('5. Detail'!$I$31:$I$510,'5. Detail'!$E$31:$E$510,$B33,'5. Detail'!$A$31:$A$510,$A33,'5. Detail'!$J$31:$J$510,107)</f>
        <v>0</v>
      </c>
      <c r="U33" s="294">
        <f t="shared" si="9"/>
        <v>0</v>
      </c>
      <c r="V33" s="294">
        <f>SUMIFS('5. Detail'!$I$31:$I$510,'5. Detail'!$E$31:$E$510,$B33,'5. Detail'!$A$31:$A$510,$A33,'5. Detail'!$F$31:$F$510,"CE01")</f>
        <v>0</v>
      </c>
      <c r="W33" s="294">
        <f>SUMIFS('5. Detail'!$I$31:$I$510,'5. Detail'!$E$31:$E$510,$B33,'5. Detail'!$A$31:$A$510,$A33,'5. Detail'!$F$31:$F$510,"OE01")</f>
        <v>0</v>
      </c>
      <c r="X33" s="294">
        <f>SUMIFS('5. Detail'!$I$31:$I$510,'5. Detail'!$E$31:$E$510,$B33,'5. Detail'!$A$31:$A$510,$A33,'5. Detail'!$F$31:$F$510,"TE01")</f>
        <v>0</v>
      </c>
      <c r="Y33" s="294">
        <f t="shared" si="21"/>
        <v>0</v>
      </c>
      <c r="Z33" s="294">
        <f t="shared" si="10"/>
        <v>0</v>
      </c>
      <c r="AA33" s="294">
        <f>SUMIFS('5. Detail'!$I$31:$I$510,'5. Detail'!$E$31:$E$510,$B33,'5. Detail'!$A$31:$A$510,$A33,'5. Detail'!$J$31:$J$510,923,'5. Detail'!$F$31:$F$510,"CE01")+SUMIFS('5. Detail'!$I$31:$I$510,'5. Detail'!$E$31:$E$510,$B33,'5. Detail'!$A$31:$A$510,$A33,'5. Detail'!$J$31:$J$510,107,'5. Detail'!$F$31:$F$510,"CE01")</f>
        <v>0</v>
      </c>
      <c r="AB33" s="294">
        <f>SUMIFS('5. Detail'!$I$31:$I$510,'5. Detail'!$E$31:$E$510,$B33,'5. Detail'!$A$31:$A$510,$A33,'5. Detail'!$J$31:$J$510,923,'5. Detail'!$F$31:$F$510,"OE01")+SUMIFS('5. Detail'!$I$31:$I$510,'5. Detail'!$E$31:$E$510,$B33,'5. Detail'!$A$31:$A$510,$A33,'5. Detail'!$J$31:$J$510,107,'5. Detail'!$F$31:$F$510,"OE01")</f>
        <v>0</v>
      </c>
      <c r="AC33" s="294">
        <f>SUMIFS('5. Detail'!$I$31:$I$510,'5. Detail'!$E$31:$E$510,$B33,'5. Detail'!$A$31:$A$510,$A33,'5. Detail'!$J$31:$J$510,923,'5. Detail'!$F$31:$F$510,"TE01")+SUMIFS('5. Detail'!$I$31:$I$510,'5. Detail'!$E$31:$E$510,$B33,'5. Detail'!$A$31:$A$510,$A33,'5. Detail'!$J$31:$J$510,107,'5. Detail'!$F$31:$F$510,"TE01")</f>
        <v>0</v>
      </c>
      <c r="AD33" s="294">
        <f t="shared" si="22"/>
        <v>0</v>
      </c>
      <c r="AE33" s="295">
        <f>'3. Total $ Recalc.'!R29</f>
        <v>0</v>
      </c>
      <c r="AF33" s="294">
        <f t="shared" si="11"/>
        <v>0</v>
      </c>
      <c r="AG33" s="296">
        <v>0</v>
      </c>
      <c r="AH33" s="294">
        <f t="shared" si="12"/>
        <v>0</v>
      </c>
      <c r="AI33" s="294">
        <f t="shared" si="13"/>
        <v>0</v>
      </c>
      <c r="AJ33" s="293">
        <v>0</v>
      </c>
      <c r="AK33" s="293">
        <v>0</v>
      </c>
      <c r="AL33" s="293">
        <v>0</v>
      </c>
      <c r="AM33" s="294">
        <f t="shared" si="23"/>
        <v>0</v>
      </c>
      <c r="AN33" s="294">
        <f t="shared" si="14"/>
        <v>0</v>
      </c>
      <c r="AO33" s="293">
        <v>0</v>
      </c>
      <c r="AP33" s="294">
        <f t="shared" si="24"/>
        <v>0</v>
      </c>
      <c r="AQ33" s="294">
        <f t="shared" si="15"/>
        <v>0</v>
      </c>
      <c r="AR33" s="296">
        <v>1</v>
      </c>
      <c r="AS33" s="294">
        <f t="shared" si="25"/>
        <v>0</v>
      </c>
      <c r="AT33" s="294">
        <f t="shared" si="16"/>
        <v>0</v>
      </c>
      <c r="AU33" s="293">
        <v>0</v>
      </c>
      <c r="AV33" s="294">
        <f t="shared" si="26"/>
        <v>0</v>
      </c>
      <c r="AW33" s="294">
        <f t="shared" si="27"/>
        <v>0</v>
      </c>
      <c r="AX33" s="294">
        <f>SUMIFS('5. Detail'!$I$31:$I$510,'5. Detail'!$E$31:$E$510,$B33,'5. Detail'!$A$31:$A$510,$A33,'5. Detail'!$J$31:$J$510,426.4)</f>
        <v>0</v>
      </c>
      <c r="AY33" s="294">
        <f>SUMIFS('5. Detail'!$I$31:$I$510,'5. Detail'!$E$31:$E$510,$B33,'5. Detail'!$A$31:$A$510,$A33,'5. Detail'!$J$31:$J$510,426.5)+AO33</f>
        <v>0</v>
      </c>
      <c r="AZ33" s="294">
        <f>SUMIFS('5. Detail'!$I$31:$I$510,'5. Detail'!$E$31:$E$510,$B33,'5. Detail'!$A$31:$A$510,$A33,'5. Detail'!$J$31:$J$510,923)</f>
        <v>0</v>
      </c>
      <c r="BA33" s="294">
        <f>SUMIFS('5. Detail'!$I$31:$I$510,'5. Detail'!$E$31:$E$510,$B33,'5. Detail'!$A$31:$A$510,$A33,'5. Detail'!$J$31:$J$510,107)</f>
        <v>0</v>
      </c>
      <c r="BB33" s="294">
        <f t="shared" si="28"/>
        <v>0</v>
      </c>
      <c r="BC33" s="294">
        <f>SUMIFS('5. Detail'!$K$31:$K$510,'5. Detail'!$E$31:$E$510,$B33,'5. Detail'!$A$31:$A$510,$A33,'5. Detail'!$F$31:$F$510,"CE01")</f>
        <v>0</v>
      </c>
      <c r="BD33" s="294">
        <f>SUMIFS('5. Detail'!$K$31:$K$510,'5. Detail'!$E$31:$E$510,$B33,'5. Detail'!$A$31:$A$510,$A33,'5. Detail'!$F$31:$F$510,"OE01")</f>
        <v>0</v>
      </c>
      <c r="BE33" s="294">
        <f>SUMIFS('5. Detail'!$K$31:$K$510,'5. Detail'!$E$31:$E$510,$B33,'5. Detail'!$A$31:$A$510,$A33,'5. Detail'!$F$31:$F$510,"TE01")</f>
        <v>0</v>
      </c>
      <c r="BF33" s="294">
        <f t="shared" si="29"/>
        <v>0</v>
      </c>
      <c r="BG33" s="294">
        <f t="shared" si="30"/>
        <v>0</v>
      </c>
      <c r="BH33" s="294">
        <f>SUMIFS('5. Detail'!$K$31:$K$510,'5. Detail'!$E$31:$E$510,$B33,'5. Detail'!$A$31:$A$510,$A33,'5. Detail'!$J$31:$J$510,923,'5. Detail'!$F$31:$F$510,"CE01")+SUMIFS('5. Detail'!$K$31:$K$510,'5. Detail'!$E$31:$E$510,$B33,'5. Detail'!$A$31:$A$510,$A33,'5. Detail'!$J$31:$J$510,107,'5. Detail'!$F$31:$F$510,"CE01")</f>
        <v>0</v>
      </c>
      <c r="BI33" s="294">
        <f>SUMIFS('5. Detail'!$K$31:$K$510,'5. Detail'!$E$31:$E$510,$B33,'5. Detail'!$A$31:$A$510,$A33,'5. Detail'!$J$31:$J$510,923,'5. Detail'!$F$31:$F$510,"OE01")+SUMIFS('5. Detail'!$K$31:$K$510,'5. Detail'!$E$31:$E$510,$B33,'5. Detail'!$A$31:$A$510,$A33,'5. Detail'!$J$31:$J$510,107,'5. Detail'!$F$31:$F$510,"OE01")</f>
        <v>0</v>
      </c>
      <c r="BJ33" s="294">
        <f>SUMIFS('5. Detail'!$K$31:$K$510,'5. Detail'!$E$31:$E$510,$B33,'5. Detail'!$A$31:$A$510,$A33,'5. Detail'!$J$31:$J$510,923,'5. Detail'!$F$31:$F$510,"TE01")+SUMIFS('5. Detail'!$K$31:$K$510,'5. Detail'!$E$31:$E$510,$B33,'5. Detail'!$A$31:$A$510,$A33,'5. Detail'!$J$31:$J$510,107,'5. Detail'!$F$31:$F$510,"TE01")</f>
        <v>0</v>
      </c>
      <c r="BK33" s="294">
        <f t="shared" si="31"/>
        <v>0</v>
      </c>
      <c r="BL33" s="294">
        <f t="shared" si="32"/>
        <v>0</v>
      </c>
      <c r="BM33" s="299"/>
    </row>
    <row r="34" spans="1:65" x14ac:dyDescent="0.3">
      <c r="A34" s="298"/>
      <c r="B34" s="292">
        <v>2015</v>
      </c>
      <c r="C34" s="293">
        <v>161562.89088478396</v>
      </c>
      <c r="D34" s="293">
        <v>0</v>
      </c>
      <c r="E34" s="293">
        <v>0</v>
      </c>
      <c r="F34" s="293">
        <v>0</v>
      </c>
      <c r="G34" s="293">
        <v>0</v>
      </c>
      <c r="H34" s="293">
        <v>161562.89088478396</v>
      </c>
      <c r="I34" s="294">
        <f t="shared" si="17"/>
        <v>0</v>
      </c>
      <c r="J34" s="293">
        <v>0</v>
      </c>
      <c r="K34" s="294">
        <f t="shared" si="18"/>
        <v>0</v>
      </c>
      <c r="L34" s="293">
        <v>0</v>
      </c>
      <c r="M34" s="293"/>
      <c r="N34" s="294">
        <f t="shared" si="19"/>
        <v>0</v>
      </c>
      <c r="O34" s="294">
        <f t="shared" si="8"/>
        <v>0</v>
      </c>
      <c r="P34" s="294">
        <f t="shared" si="20"/>
        <v>0</v>
      </c>
      <c r="Q34" s="294">
        <f>SUMIFS('5. Detail'!$I$31:$I$510,'5. Detail'!$E$31:$E$510,$B34,'5. Detail'!$A$31:$A$510,$A34,'5. Detail'!$J$31:$J$510,426.4)</f>
        <v>0</v>
      </c>
      <c r="R34" s="294">
        <f>SUMIFS('5. Detail'!$I$31:$I$510,'5. Detail'!$E$31:$E$510,$B34,'5. Detail'!$A$31:$A$510,$A34,'5. Detail'!$J$31:$J$510,426.5)+J34</f>
        <v>0</v>
      </c>
      <c r="S34" s="294">
        <f>SUMIFS('5. Detail'!$I$31:$I$510,'5. Detail'!$E$31:$E$510,$B34,'5. Detail'!$A$31:$A$510,$A34,'5. Detail'!$J$31:$J$510,923)</f>
        <v>0</v>
      </c>
      <c r="T34" s="294">
        <f>SUMIFS('5. Detail'!$I$31:$I$510,'5. Detail'!$E$31:$E$510,$B34,'5. Detail'!$A$31:$A$510,$A34,'5. Detail'!$J$31:$J$510,107)</f>
        <v>0</v>
      </c>
      <c r="U34" s="294">
        <f t="shared" si="9"/>
        <v>0</v>
      </c>
      <c r="V34" s="294">
        <f>SUMIFS('5. Detail'!$I$31:$I$510,'5. Detail'!$E$31:$E$510,$B34,'5. Detail'!$A$31:$A$510,$A34,'5. Detail'!$F$31:$F$510,"CE01")</f>
        <v>0</v>
      </c>
      <c r="W34" s="294">
        <f>SUMIFS('5. Detail'!$I$31:$I$510,'5. Detail'!$E$31:$E$510,$B34,'5. Detail'!$A$31:$A$510,$A34,'5. Detail'!$F$31:$F$510,"OE01")</f>
        <v>0</v>
      </c>
      <c r="X34" s="294">
        <f>SUMIFS('5. Detail'!$I$31:$I$510,'5. Detail'!$E$31:$E$510,$B34,'5. Detail'!$A$31:$A$510,$A34,'5. Detail'!$F$31:$F$510,"TE01")</f>
        <v>0</v>
      </c>
      <c r="Y34" s="294">
        <f t="shared" si="21"/>
        <v>0</v>
      </c>
      <c r="Z34" s="294">
        <f t="shared" si="10"/>
        <v>0</v>
      </c>
      <c r="AA34" s="294">
        <f>SUMIFS('5. Detail'!$I$31:$I$510,'5. Detail'!$E$31:$E$510,$B34,'5. Detail'!$A$31:$A$510,$A34,'5. Detail'!$J$31:$J$510,923,'5. Detail'!$F$31:$F$510,"CE01")+SUMIFS('5. Detail'!$I$31:$I$510,'5. Detail'!$E$31:$E$510,$B34,'5. Detail'!$A$31:$A$510,$A34,'5. Detail'!$J$31:$J$510,107,'5. Detail'!$F$31:$F$510,"CE01")</f>
        <v>0</v>
      </c>
      <c r="AB34" s="294">
        <f>SUMIFS('5. Detail'!$I$31:$I$510,'5. Detail'!$E$31:$E$510,$B34,'5. Detail'!$A$31:$A$510,$A34,'5. Detail'!$J$31:$J$510,923,'5. Detail'!$F$31:$F$510,"OE01")+SUMIFS('5. Detail'!$I$31:$I$510,'5. Detail'!$E$31:$E$510,$B34,'5. Detail'!$A$31:$A$510,$A34,'5. Detail'!$J$31:$J$510,107,'5. Detail'!$F$31:$F$510,"OE01")</f>
        <v>0</v>
      </c>
      <c r="AC34" s="294">
        <f>SUMIFS('5. Detail'!$I$31:$I$510,'5. Detail'!$E$31:$E$510,$B34,'5. Detail'!$A$31:$A$510,$A34,'5. Detail'!$J$31:$J$510,923,'5. Detail'!$F$31:$F$510,"TE01")+SUMIFS('5. Detail'!$I$31:$I$510,'5. Detail'!$E$31:$E$510,$B34,'5. Detail'!$A$31:$A$510,$A34,'5. Detail'!$J$31:$J$510,107,'5. Detail'!$F$31:$F$510,"TE01")</f>
        <v>0</v>
      </c>
      <c r="AD34" s="294">
        <f t="shared" si="22"/>
        <v>0</v>
      </c>
      <c r="AE34" s="295">
        <f>'3. Total $ Recalc.'!R30</f>
        <v>0</v>
      </c>
      <c r="AF34" s="294">
        <f t="shared" si="11"/>
        <v>-161562.89088478396</v>
      </c>
      <c r="AG34" s="296">
        <v>1</v>
      </c>
      <c r="AH34" s="294">
        <f t="shared" si="12"/>
        <v>0</v>
      </c>
      <c r="AI34" s="294">
        <f t="shared" si="13"/>
        <v>-161562.89088478396</v>
      </c>
      <c r="AJ34" s="293">
        <v>0</v>
      </c>
      <c r="AK34" s="293">
        <v>0</v>
      </c>
      <c r="AL34" s="293">
        <v>0</v>
      </c>
      <c r="AM34" s="294">
        <f t="shared" si="23"/>
        <v>0</v>
      </c>
      <c r="AN34" s="294">
        <f t="shared" si="14"/>
        <v>0</v>
      </c>
      <c r="AO34" s="293">
        <v>0</v>
      </c>
      <c r="AP34" s="294">
        <f t="shared" si="24"/>
        <v>0</v>
      </c>
      <c r="AQ34" s="294">
        <f t="shared" si="15"/>
        <v>0</v>
      </c>
      <c r="AR34" s="296">
        <v>1</v>
      </c>
      <c r="AS34" s="294">
        <f t="shared" si="25"/>
        <v>0</v>
      </c>
      <c r="AT34" s="294">
        <f t="shared" si="16"/>
        <v>0</v>
      </c>
      <c r="AU34" s="293">
        <v>0</v>
      </c>
      <c r="AV34" s="294">
        <f t="shared" si="26"/>
        <v>0</v>
      </c>
      <c r="AW34" s="294">
        <f t="shared" si="27"/>
        <v>0</v>
      </c>
      <c r="AX34" s="294">
        <f>SUMIFS('5. Detail'!$I$31:$I$510,'5. Detail'!$E$31:$E$510,$B34,'5. Detail'!$A$31:$A$510,$A34,'5. Detail'!$J$31:$J$510,426.4)</f>
        <v>0</v>
      </c>
      <c r="AY34" s="294">
        <f>SUMIFS('5. Detail'!$I$31:$I$510,'5. Detail'!$E$31:$E$510,$B34,'5. Detail'!$A$31:$A$510,$A34,'5. Detail'!$J$31:$J$510,426.5)+AO34</f>
        <v>0</v>
      </c>
      <c r="AZ34" s="294">
        <f>SUMIFS('5. Detail'!$I$31:$I$510,'5. Detail'!$E$31:$E$510,$B34,'5. Detail'!$A$31:$A$510,$A34,'5. Detail'!$J$31:$J$510,923)</f>
        <v>0</v>
      </c>
      <c r="BA34" s="294">
        <f>SUMIFS('5. Detail'!$I$31:$I$510,'5. Detail'!$E$31:$E$510,$B34,'5. Detail'!$A$31:$A$510,$A34,'5. Detail'!$J$31:$J$510,107)</f>
        <v>0</v>
      </c>
      <c r="BB34" s="294">
        <f t="shared" si="28"/>
        <v>0</v>
      </c>
      <c r="BC34" s="294">
        <f>SUMIFS('5. Detail'!$K$31:$K$510,'5. Detail'!$E$31:$E$510,$B34,'5. Detail'!$A$31:$A$510,$A34,'5. Detail'!$F$31:$F$510,"CE01")</f>
        <v>0</v>
      </c>
      <c r="BD34" s="294">
        <f>SUMIFS('5. Detail'!$K$31:$K$510,'5. Detail'!$E$31:$E$510,$B34,'5. Detail'!$A$31:$A$510,$A34,'5. Detail'!$F$31:$F$510,"OE01")</f>
        <v>0</v>
      </c>
      <c r="BE34" s="294">
        <f>SUMIFS('5. Detail'!$K$31:$K$510,'5. Detail'!$E$31:$E$510,$B34,'5. Detail'!$A$31:$A$510,$A34,'5. Detail'!$F$31:$F$510,"TE01")</f>
        <v>0</v>
      </c>
      <c r="BF34" s="294">
        <f t="shared" si="29"/>
        <v>0</v>
      </c>
      <c r="BG34" s="294">
        <f t="shared" si="30"/>
        <v>0</v>
      </c>
      <c r="BH34" s="294">
        <f>SUMIFS('5. Detail'!$K$31:$K$510,'5. Detail'!$E$31:$E$510,$B34,'5. Detail'!$A$31:$A$510,$A34,'5. Detail'!$J$31:$J$510,923,'5. Detail'!$F$31:$F$510,"CE01")+SUMIFS('5. Detail'!$K$31:$K$510,'5. Detail'!$E$31:$E$510,$B34,'5. Detail'!$A$31:$A$510,$A34,'5. Detail'!$J$31:$J$510,107,'5. Detail'!$F$31:$F$510,"CE01")</f>
        <v>0</v>
      </c>
      <c r="BI34" s="294">
        <f>SUMIFS('5. Detail'!$K$31:$K$510,'5. Detail'!$E$31:$E$510,$B34,'5. Detail'!$A$31:$A$510,$A34,'5. Detail'!$J$31:$J$510,923,'5. Detail'!$F$31:$F$510,"OE01")+SUMIFS('5. Detail'!$K$31:$K$510,'5. Detail'!$E$31:$E$510,$B34,'5. Detail'!$A$31:$A$510,$A34,'5. Detail'!$J$31:$J$510,107,'5. Detail'!$F$31:$F$510,"OE01")</f>
        <v>0</v>
      </c>
      <c r="BJ34" s="294">
        <f>SUMIFS('5. Detail'!$K$31:$K$510,'5. Detail'!$E$31:$E$510,$B34,'5. Detail'!$A$31:$A$510,$A34,'5. Detail'!$J$31:$J$510,923,'5. Detail'!$F$31:$F$510,"TE01")+SUMIFS('5. Detail'!$K$31:$K$510,'5. Detail'!$E$31:$E$510,$B34,'5. Detail'!$A$31:$A$510,$A34,'5. Detail'!$J$31:$J$510,107,'5. Detail'!$F$31:$F$510,"TE01")</f>
        <v>0</v>
      </c>
      <c r="BK34" s="294">
        <f t="shared" si="31"/>
        <v>0</v>
      </c>
      <c r="BL34" s="294">
        <f t="shared" si="32"/>
        <v>0</v>
      </c>
      <c r="BM34" s="299"/>
    </row>
    <row r="35" spans="1:65" x14ac:dyDescent="0.3">
      <c r="A35" s="298"/>
      <c r="B35" s="292">
        <v>2016</v>
      </c>
      <c r="C35" s="293">
        <v>159511.41407929483</v>
      </c>
      <c r="D35" s="293">
        <v>0</v>
      </c>
      <c r="E35" s="293">
        <v>0</v>
      </c>
      <c r="F35" s="293">
        <v>0</v>
      </c>
      <c r="G35" s="293">
        <v>0</v>
      </c>
      <c r="H35" s="293">
        <v>0</v>
      </c>
      <c r="I35" s="294">
        <f t="shared" si="17"/>
        <v>159511.41407929483</v>
      </c>
      <c r="J35" s="293">
        <v>0</v>
      </c>
      <c r="K35" s="294">
        <f t="shared" si="18"/>
        <v>159511.41407929483</v>
      </c>
      <c r="L35" s="293">
        <v>159511.41407929483</v>
      </c>
      <c r="M35" s="293"/>
      <c r="N35" s="294">
        <f t="shared" si="19"/>
        <v>159511.41407929483</v>
      </c>
      <c r="O35" s="294">
        <f t="shared" si="8"/>
        <v>0</v>
      </c>
      <c r="P35" s="294">
        <f t="shared" si="20"/>
        <v>0</v>
      </c>
      <c r="Q35" s="294">
        <f>SUMIFS('5. Detail'!$I$31:$I$510,'5. Detail'!$E$31:$E$510,$B35,'5. Detail'!$A$31:$A$510,$A35,'5. Detail'!$J$31:$J$510,426.4)</f>
        <v>0</v>
      </c>
      <c r="R35" s="294">
        <f>SUMIFS('5. Detail'!$I$31:$I$510,'5. Detail'!$E$31:$E$510,$B35,'5. Detail'!$A$31:$A$510,$A35,'5. Detail'!$J$31:$J$510,426.5)+J35</f>
        <v>0</v>
      </c>
      <c r="S35" s="294">
        <f>SUMIFS('5. Detail'!$I$31:$I$510,'5. Detail'!$E$31:$E$510,$B35,'5. Detail'!$A$31:$A$510,$A35,'5. Detail'!$J$31:$J$510,923)</f>
        <v>0</v>
      </c>
      <c r="T35" s="294">
        <f>SUMIFS('5. Detail'!$I$31:$I$510,'5. Detail'!$E$31:$E$510,$B35,'5. Detail'!$A$31:$A$510,$A35,'5. Detail'!$J$31:$J$510,107)</f>
        <v>0</v>
      </c>
      <c r="U35" s="294">
        <f t="shared" si="9"/>
        <v>159511.41407929483</v>
      </c>
      <c r="V35" s="294">
        <f>SUMIFS('5. Detail'!$I$31:$I$510,'5. Detail'!$E$31:$E$510,$B35,'5. Detail'!$A$31:$A$510,$A35,'5. Detail'!$F$31:$F$510,"CE01")</f>
        <v>0</v>
      </c>
      <c r="W35" s="294">
        <f>SUMIFS('5. Detail'!$I$31:$I$510,'5. Detail'!$E$31:$E$510,$B35,'5. Detail'!$A$31:$A$510,$A35,'5. Detail'!$F$31:$F$510,"OE01")</f>
        <v>0</v>
      </c>
      <c r="X35" s="294">
        <f>SUMIFS('5. Detail'!$I$31:$I$510,'5. Detail'!$E$31:$E$510,$B35,'5. Detail'!$A$31:$A$510,$A35,'5. Detail'!$F$31:$F$510,"TE01")</f>
        <v>0</v>
      </c>
      <c r="Y35" s="294">
        <f t="shared" si="21"/>
        <v>0</v>
      </c>
      <c r="Z35" s="294">
        <f t="shared" si="10"/>
        <v>159511.41407929483</v>
      </c>
      <c r="AA35" s="294">
        <f>SUMIFS('5. Detail'!$I$31:$I$510,'5. Detail'!$E$31:$E$510,$B35,'5. Detail'!$A$31:$A$510,$A35,'5. Detail'!$J$31:$J$510,923,'5. Detail'!$F$31:$F$510,"CE01")+SUMIFS('5. Detail'!$I$31:$I$510,'5. Detail'!$E$31:$E$510,$B35,'5. Detail'!$A$31:$A$510,$A35,'5. Detail'!$J$31:$J$510,107,'5. Detail'!$F$31:$F$510,"CE01")</f>
        <v>0</v>
      </c>
      <c r="AB35" s="294">
        <f>SUMIFS('5. Detail'!$I$31:$I$510,'5. Detail'!$E$31:$E$510,$B35,'5. Detail'!$A$31:$A$510,$A35,'5. Detail'!$J$31:$J$510,923,'5. Detail'!$F$31:$F$510,"OE01")+SUMIFS('5. Detail'!$I$31:$I$510,'5. Detail'!$E$31:$E$510,$B35,'5. Detail'!$A$31:$A$510,$A35,'5. Detail'!$J$31:$J$510,107,'5. Detail'!$F$31:$F$510,"OE01")</f>
        <v>0</v>
      </c>
      <c r="AC35" s="294">
        <f>SUMIFS('5. Detail'!$I$31:$I$510,'5. Detail'!$E$31:$E$510,$B35,'5. Detail'!$A$31:$A$510,$A35,'5. Detail'!$J$31:$J$510,923,'5. Detail'!$F$31:$F$510,"TE01")+SUMIFS('5. Detail'!$I$31:$I$510,'5. Detail'!$E$31:$E$510,$B35,'5. Detail'!$A$31:$A$510,$A35,'5. Detail'!$J$31:$J$510,107,'5. Detail'!$F$31:$F$510,"TE01")</f>
        <v>0</v>
      </c>
      <c r="AD35" s="294">
        <f t="shared" si="22"/>
        <v>0</v>
      </c>
      <c r="AE35" s="295">
        <f>'3. Total $ Recalc.'!R31</f>
        <v>0</v>
      </c>
      <c r="AF35" s="294">
        <f t="shared" si="11"/>
        <v>-159511.41407929483</v>
      </c>
      <c r="AG35" s="296">
        <v>0</v>
      </c>
      <c r="AH35" s="294">
        <f t="shared" si="12"/>
        <v>0</v>
      </c>
      <c r="AI35" s="294">
        <f t="shared" si="13"/>
        <v>0</v>
      </c>
      <c r="AJ35" s="293">
        <v>0</v>
      </c>
      <c r="AK35" s="293">
        <v>0</v>
      </c>
      <c r="AL35" s="293">
        <v>0</v>
      </c>
      <c r="AM35" s="294">
        <f t="shared" si="23"/>
        <v>0</v>
      </c>
      <c r="AN35" s="294">
        <f t="shared" si="14"/>
        <v>-159511.41407929483</v>
      </c>
      <c r="AO35" s="293">
        <v>0</v>
      </c>
      <c r="AP35" s="294">
        <f t="shared" si="24"/>
        <v>0</v>
      </c>
      <c r="AQ35" s="294">
        <f t="shared" si="15"/>
        <v>-159511.41407929483</v>
      </c>
      <c r="AR35" s="296">
        <v>1</v>
      </c>
      <c r="AS35" s="294">
        <f t="shared" si="25"/>
        <v>0</v>
      </c>
      <c r="AT35" s="294">
        <f t="shared" si="16"/>
        <v>-159511.41407929483</v>
      </c>
      <c r="AU35" s="293">
        <v>0</v>
      </c>
      <c r="AV35" s="294">
        <f t="shared" si="26"/>
        <v>0</v>
      </c>
      <c r="AW35" s="294">
        <f t="shared" si="27"/>
        <v>0</v>
      </c>
      <c r="AX35" s="294">
        <f>SUMIFS('5. Detail'!$I$31:$I$510,'5. Detail'!$E$31:$E$510,$B35,'5. Detail'!$A$31:$A$510,$A35,'5. Detail'!$J$31:$J$510,426.4)</f>
        <v>0</v>
      </c>
      <c r="AY35" s="294">
        <f>SUMIFS('5. Detail'!$I$31:$I$510,'5. Detail'!$E$31:$E$510,$B35,'5. Detail'!$A$31:$A$510,$A35,'5. Detail'!$J$31:$J$510,426.5)+AO35</f>
        <v>0</v>
      </c>
      <c r="AZ35" s="294">
        <f>SUMIFS('5. Detail'!$I$31:$I$510,'5. Detail'!$E$31:$E$510,$B35,'5. Detail'!$A$31:$A$510,$A35,'5. Detail'!$J$31:$J$510,923)</f>
        <v>0</v>
      </c>
      <c r="BA35" s="294">
        <f>SUMIFS('5. Detail'!$I$31:$I$510,'5. Detail'!$E$31:$E$510,$B35,'5. Detail'!$A$31:$A$510,$A35,'5. Detail'!$J$31:$J$510,107)</f>
        <v>0</v>
      </c>
      <c r="BB35" s="294">
        <f t="shared" si="28"/>
        <v>0</v>
      </c>
      <c r="BC35" s="294">
        <f>SUMIFS('5. Detail'!$K$31:$K$510,'5. Detail'!$E$31:$E$510,$B35,'5. Detail'!$A$31:$A$510,$A35,'5. Detail'!$F$31:$F$510,"CE01")</f>
        <v>0</v>
      </c>
      <c r="BD35" s="294">
        <f>SUMIFS('5. Detail'!$K$31:$K$510,'5. Detail'!$E$31:$E$510,$B35,'5. Detail'!$A$31:$A$510,$A35,'5. Detail'!$F$31:$F$510,"OE01")</f>
        <v>0</v>
      </c>
      <c r="BE35" s="294">
        <f>SUMIFS('5. Detail'!$K$31:$K$510,'5. Detail'!$E$31:$E$510,$B35,'5. Detail'!$A$31:$A$510,$A35,'5. Detail'!$F$31:$F$510,"TE01")</f>
        <v>0</v>
      </c>
      <c r="BF35" s="294">
        <f t="shared" si="29"/>
        <v>0</v>
      </c>
      <c r="BG35" s="294">
        <f t="shared" si="30"/>
        <v>0</v>
      </c>
      <c r="BH35" s="294">
        <f>SUMIFS('5. Detail'!$K$31:$K$510,'5. Detail'!$E$31:$E$510,$B35,'5. Detail'!$A$31:$A$510,$A35,'5. Detail'!$J$31:$J$510,923,'5. Detail'!$F$31:$F$510,"CE01")+SUMIFS('5. Detail'!$K$31:$K$510,'5. Detail'!$E$31:$E$510,$B35,'5. Detail'!$A$31:$A$510,$A35,'5. Detail'!$J$31:$J$510,107,'5. Detail'!$F$31:$F$510,"CE01")</f>
        <v>0</v>
      </c>
      <c r="BI35" s="294">
        <f>SUMIFS('5. Detail'!$K$31:$K$510,'5. Detail'!$E$31:$E$510,$B35,'5. Detail'!$A$31:$A$510,$A35,'5. Detail'!$J$31:$J$510,923,'5. Detail'!$F$31:$F$510,"OE01")+SUMIFS('5. Detail'!$K$31:$K$510,'5. Detail'!$E$31:$E$510,$B35,'5. Detail'!$A$31:$A$510,$A35,'5. Detail'!$J$31:$J$510,107,'5. Detail'!$F$31:$F$510,"OE01")</f>
        <v>0</v>
      </c>
      <c r="BJ35" s="294">
        <f>SUMIFS('5. Detail'!$K$31:$K$510,'5. Detail'!$E$31:$E$510,$B35,'5. Detail'!$A$31:$A$510,$A35,'5. Detail'!$J$31:$J$510,923,'5. Detail'!$F$31:$F$510,"TE01")+SUMIFS('5. Detail'!$K$31:$K$510,'5. Detail'!$E$31:$E$510,$B35,'5. Detail'!$A$31:$A$510,$A35,'5. Detail'!$J$31:$J$510,107,'5. Detail'!$F$31:$F$510,"TE01")</f>
        <v>0</v>
      </c>
      <c r="BK35" s="294">
        <f t="shared" si="31"/>
        <v>0</v>
      </c>
      <c r="BL35" s="294">
        <f t="shared" si="32"/>
        <v>0</v>
      </c>
      <c r="BM35" s="299"/>
    </row>
    <row r="36" spans="1:65" x14ac:dyDescent="0.3">
      <c r="A36" s="298"/>
      <c r="B36" s="292">
        <v>2017</v>
      </c>
      <c r="C36" s="293">
        <v>185363.23814705727</v>
      </c>
      <c r="D36" s="293">
        <v>0</v>
      </c>
      <c r="E36" s="293">
        <v>0</v>
      </c>
      <c r="F36" s="293">
        <v>0</v>
      </c>
      <c r="G36" s="293">
        <v>0</v>
      </c>
      <c r="H36" s="293">
        <v>0</v>
      </c>
      <c r="I36" s="294">
        <f t="shared" si="17"/>
        <v>185363.23814705727</v>
      </c>
      <c r="J36" s="293">
        <v>0</v>
      </c>
      <c r="K36" s="294">
        <f t="shared" si="18"/>
        <v>185363.23814705727</v>
      </c>
      <c r="L36" s="293">
        <v>185363.23814705727</v>
      </c>
      <c r="M36" s="293"/>
      <c r="N36" s="294">
        <f t="shared" si="19"/>
        <v>185363.23814705727</v>
      </c>
      <c r="O36" s="294">
        <f t="shared" si="8"/>
        <v>0</v>
      </c>
      <c r="P36" s="294">
        <f t="shared" si="20"/>
        <v>0</v>
      </c>
      <c r="Q36" s="294">
        <f>SUMIFS('5. Detail'!$I$31:$I$510,'5. Detail'!$E$31:$E$510,$B36,'5. Detail'!$A$31:$A$510,$A36,'5. Detail'!$J$31:$J$510,426.4)</f>
        <v>0</v>
      </c>
      <c r="R36" s="294">
        <f>SUMIFS('5. Detail'!$I$31:$I$510,'5. Detail'!$E$31:$E$510,$B36,'5. Detail'!$A$31:$A$510,$A36,'5. Detail'!$J$31:$J$510,426.5)+J36</f>
        <v>0</v>
      </c>
      <c r="S36" s="294">
        <f>SUMIFS('5. Detail'!$I$31:$I$510,'5. Detail'!$E$31:$E$510,$B36,'5. Detail'!$A$31:$A$510,$A36,'5. Detail'!$J$31:$J$510,923)</f>
        <v>0</v>
      </c>
      <c r="T36" s="294">
        <f>SUMIFS('5. Detail'!$I$31:$I$510,'5. Detail'!$E$31:$E$510,$B36,'5. Detail'!$A$31:$A$510,$A36,'5. Detail'!$J$31:$J$510,107)</f>
        <v>0</v>
      </c>
      <c r="U36" s="294">
        <f t="shared" si="9"/>
        <v>185363.23814705727</v>
      </c>
      <c r="V36" s="294">
        <f>SUMIFS('5. Detail'!$I$31:$I$510,'5. Detail'!$E$31:$E$510,$B36,'5. Detail'!$A$31:$A$510,$A36,'5. Detail'!$F$31:$F$510,"CE01")</f>
        <v>0</v>
      </c>
      <c r="W36" s="294">
        <f>SUMIFS('5. Detail'!$I$31:$I$510,'5. Detail'!$E$31:$E$510,$B36,'5. Detail'!$A$31:$A$510,$A36,'5. Detail'!$F$31:$F$510,"OE01")</f>
        <v>0</v>
      </c>
      <c r="X36" s="294">
        <f>SUMIFS('5. Detail'!$I$31:$I$510,'5. Detail'!$E$31:$E$510,$B36,'5. Detail'!$A$31:$A$510,$A36,'5. Detail'!$F$31:$F$510,"TE01")</f>
        <v>0</v>
      </c>
      <c r="Y36" s="294">
        <f t="shared" si="21"/>
        <v>0</v>
      </c>
      <c r="Z36" s="294">
        <f t="shared" si="10"/>
        <v>185363.23814705727</v>
      </c>
      <c r="AA36" s="294">
        <f>SUMIFS('5. Detail'!$I$31:$I$510,'5. Detail'!$E$31:$E$510,$B36,'5. Detail'!$A$31:$A$510,$A36,'5. Detail'!$J$31:$J$510,923,'5. Detail'!$F$31:$F$510,"CE01")+SUMIFS('5. Detail'!$I$31:$I$510,'5. Detail'!$E$31:$E$510,$B36,'5. Detail'!$A$31:$A$510,$A36,'5. Detail'!$J$31:$J$510,107,'5. Detail'!$F$31:$F$510,"CE01")</f>
        <v>0</v>
      </c>
      <c r="AB36" s="294">
        <f>SUMIFS('5. Detail'!$I$31:$I$510,'5. Detail'!$E$31:$E$510,$B36,'5. Detail'!$A$31:$A$510,$A36,'5. Detail'!$J$31:$J$510,923,'5. Detail'!$F$31:$F$510,"OE01")+SUMIFS('5. Detail'!$I$31:$I$510,'5. Detail'!$E$31:$E$510,$B36,'5. Detail'!$A$31:$A$510,$A36,'5. Detail'!$J$31:$J$510,107,'5. Detail'!$F$31:$F$510,"OE01")</f>
        <v>0</v>
      </c>
      <c r="AC36" s="294">
        <f>SUMIFS('5. Detail'!$I$31:$I$510,'5. Detail'!$E$31:$E$510,$B36,'5. Detail'!$A$31:$A$510,$A36,'5. Detail'!$J$31:$J$510,923,'5. Detail'!$F$31:$F$510,"TE01")+SUMIFS('5. Detail'!$I$31:$I$510,'5. Detail'!$E$31:$E$510,$B36,'5. Detail'!$A$31:$A$510,$A36,'5. Detail'!$J$31:$J$510,107,'5. Detail'!$F$31:$F$510,"TE01")</f>
        <v>0</v>
      </c>
      <c r="AD36" s="294">
        <f t="shared" si="22"/>
        <v>0</v>
      </c>
      <c r="AE36" s="295">
        <f>'3. Total $ Recalc.'!R32</f>
        <v>0</v>
      </c>
      <c r="AF36" s="294">
        <f t="shared" si="11"/>
        <v>-185363.23814705727</v>
      </c>
      <c r="AG36" s="296">
        <v>0</v>
      </c>
      <c r="AH36" s="294">
        <f t="shared" si="12"/>
        <v>0</v>
      </c>
      <c r="AI36" s="294">
        <f t="shared" si="13"/>
        <v>0</v>
      </c>
      <c r="AJ36" s="293">
        <v>0</v>
      </c>
      <c r="AK36" s="293">
        <v>0</v>
      </c>
      <c r="AL36" s="293">
        <v>0</v>
      </c>
      <c r="AM36" s="294">
        <f t="shared" si="23"/>
        <v>0</v>
      </c>
      <c r="AN36" s="294">
        <f t="shared" si="14"/>
        <v>-185363.23814705727</v>
      </c>
      <c r="AO36" s="293">
        <v>0</v>
      </c>
      <c r="AP36" s="294">
        <f t="shared" si="24"/>
        <v>0</v>
      </c>
      <c r="AQ36" s="294">
        <f t="shared" si="15"/>
        <v>-185363.23814705727</v>
      </c>
      <c r="AR36" s="296">
        <v>1</v>
      </c>
      <c r="AS36" s="294">
        <f t="shared" si="25"/>
        <v>0</v>
      </c>
      <c r="AT36" s="294">
        <f t="shared" si="16"/>
        <v>-185363.23814705727</v>
      </c>
      <c r="AU36" s="293">
        <v>0</v>
      </c>
      <c r="AV36" s="294">
        <f t="shared" si="26"/>
        <v>0</v>
      </c>
      <c r="AW36" s="294">
        <f t="shared" si="27"/>
        <v>0</v>
      </c>
      <c r="AX36" s="294">
        <f>SUMIFS('5. Detail'!$I$31:$I$510,'5. Detail'!$E$31:$E$510,$B36,'5. Detail'!$A$31:$A$510,$A36,'5. Detail'!$J$31:$J$510,426.4)</f>
        <v>0</v>
      </c>
      <c r="AY36" s="294">
        <f>SUMIFS('5. Detail'!$I$31:$I$510,'5. Detail'!$E$31:$E$510,$B36,'5. Detail'!$A$31:$A$510,$A36,'5. Detail'!$J$31:$J$510,426.5)+AO36</f>
        <v>0</v>
      </c>
      <c r="AZ36" s="294">
        <f>SUMIFS('5. Detail'!$I$31:$I$510,'5. Detail'!$E$31:$E$510,$B36,'5. Detail'!$A$31:$A$510,$A36,'5. Detail'!$J$31:$J$510,923)</f>
        <v>0</v>
      </c>
      <c r="BA36" s="294">
        <f>SUMIFS('5. Detail'!$I$31:$I$510,'5. Detail'!$E$31:$E$510,$B36,'5. Detail'!$A$31:$A$510,$A36,'5. Detail'!$J$31:$J$510,107)</f>
        <v>0</v>
      </c>
      <c r="BB36" s="294">
        <f t="shared" si="28"/>
        <v>0</v>
      </c>
      <c r="BC36" s="294">
        <f>SUMIFS('5. Detail'!$K$31:$K$510,'5. Detail'!$E$31:$E$510,$B36,'5. Detail'!$A$31:$A$510,$A36,'5. Detail'!$F$31:$F$510,"CE01")</f>
        <v>0</v>
      </c>
      <c r="BD36" s="294">
        <f>SUMIFS('5. Detail'!$K$31:$K$510,'5. Detail'!$E$31:$E$510,$B36,'5. Detail'!$A$31:$A$510,$A36,'5. Detail'!$F$31:$F$510,"OE01")</f>
        <v>0</v>
      </c>
      <c r="BE36" s="294">
        <f>SUMIFS('5. Detail'!$K$31:$K$510,'5. Detail'!$E$31:$E$510,$B36,'5. Detail'!$A$31:$A$510,$A36,'5. Detail'!$F$31:$F$510,"TE01")</f>
        <v>0</v>
      </c>
      <c r="BF36" s="294">
        <f t="shared" si="29"/>
        <v>0</v>
      </c>
      <c r="BG36" s="294">
        <f t="shared" si="30"/>
        <v>0</v>
      </c>
      <c r="BH36" s="294">
        <f>SUMIFS('5. Detail'!$K$31:$K$510,'5. Detail'!$E$31:$E$510,$B36,'5. Detail'!$A$31:$A$510,$A36,'5. Detail'!$J$31:$J$510,923,'5. Detail'!$F$31:$F$510,"CE01")+SUMIFS('5. Detail'!$K$31:$K$510,'5. Detail'!$E$31:$E$510,$B36,'5. Detail'!$A$31:$A$510,$A36,'5. Detail'!$J$31:$J$510,107,'5. Detail'!$F$31:$F$510,"CE01")</f>
        <v>0</v>
      </c>
      <c r="BI36" s="294">
        <f>SUMIFS('5. Detail'!$K$31:$K$510,'5. Detail'!$E$31:$E$510,$B36,'5. Detail'!$A$31:$A$510,$A36,'5. Detail'!$J$31:$J$510,923,'5. Detail'!$F$31:$F$510,"OE01")+SUMIFS('5. Detail'!$K$31:$K$510,'5. Detail'!$E$31:$E$510,$B36,'5. Detail'!$A$31:$A$510,$A36,'5. Detail'!$J$31:$J$510,107,'5. Detail'!$F$31:$F$510,"OE01")</f>
        <v>0</v>
      </c>
      <c r="BJ36" s="294">
        <f>SUMIFS('5. Detail'!$K$31:$K$510,'5. Detail'!$E$31:$E$510,$B36,'5. Detail'!$A$31:$A$510,$A36,'5. Detail'!$J$31:$J$510,923,'5. Detail'!$F$31:$F$510,"TE01")+SUMIFS('5. Detail'!$K$31:$K$510,'5. Detail'!$E$31:$E$510,$B36,'5. Detail'!$A$31:$A$510,$A36,'5. Detail'!$J$31:$J$510,107,'5. Detail'!$F$31:$F$510,"TE01")</f>
        <v>0</v>
      </c>
      <c r="BK36" s="294">
        <f t="shared" si="31"/>
        <v>0</v>
      </c>
      <c r="BL36" s="294">
        <f t="shared" si="32"/>
        <v>0</v>
      </c>
      <c r="BM36" s="299"/>
    </row>
    <row r="37" spans="1:65" ht="39" x14ac:dyDescent="0.3">
      <c r="A37" s="298"/>
      <c r="B37" s="292">
        <v>2018</v>
      </c>
      <c r="C37" s="293">
        <v>205570.03413333348</v>
      </c>
      <c r="D37" s="293">
        <v>0</v>
      </c>
      <c r="E37" s="293">
        <v>0</v>
      </c>
      <c r="F37" s="293">
        <v>0</v>
      </c>
      <c r="G37" s="293">
        <v>0</v>
      </c>
      <c r="H37" s="293">
        <v>0</v>
      </c>
      <c r="I37" s="294">
        <f t="shared" si="17"/>
        <v>205570.03413333348</v>
      </c>
      <c r="J37" s="293">
        <v>0</v>
      </c>
      <c r="K37" s="294">
        <f t="shared" si="18"/>
        <v>205570.03413333348</v>
      </c>
      <c r="L37" s="293">
        <v>205570.03413333348</v>
      </c>
      <c r="M37" s="293"/>
      <c r="N37" s="294">
        <f t="shared" si="19"/>
        <v>205570.03413333348</v>
      </c>
      <c r="O37" s="294">
        <f t="shared" si="8"/>
        <v>0</v>
      </c>
      <c r="P37" s="294">
        <f t="shared" si="20"/>
        <v>0</v>
      </c>
      <c r="Q37" s="294">
        <f>SUMIFS('5. Detail'!$I$31:$I$510,'5. Detail'!$E$31:$E$510,$B37,'5. Detail'!$A$31:$A$510,$A37,'5. Detail'!$J$31:$J$510,426.4)</f>
        <v>0</v>
      </c>
      <c r="R37" s="294">
        <f>SUMIFS('5. Detail'!$I$31:$I$510,'5. Detail'!$E$31:$E$510,$B37,'5. Detail'!$A$31:$A$510,$A37,'5. Detail'!$J$31:$J$510,426.5)+J37</f>
        <v>0</v>
      </c>
      <c r="S37" s="294">
        <f>SUMIFS('5. Detail'!$I$31:$I$510,'5. Detail'!$E$31:$E$510,$B37,'5. Detail'!$A$31:$A$510,$A37,'5. Detail'!$J$31:$J$510,923)</f>
        <v>0</v>
      </c>
      <c r="T37" s="294">
        <f>SUMIFS('5. Detail'!$I$31:$I$510,'5. Detail'!$E$31:$E$510,$B37,'5. Detail'!$A$31:$A$510,$A37,'5. Detail'!$J$31:$J$510,107)</f>
        <v>0</v>
      </c>
      <c r="U37" s="294">
        <f t="shared" si="9"/>
        <v>205570.03413333348</v>
      </c>
      <c r="V37" s="294">
        <f>SUMIFS('5. Detail'!$I$31:$I$510,'5. Detail'!$E$31:$E$510,$B37,'5. Detail'!$A$31:$A$510,$A37,'5. Detail'!$F$31:$F$510,"CE01")</f>
        <v>0</v>
      </c>
      <c r="W37" s="294">
        <f>SUMIFS('5. Detail'!$I$31:$I$510,'5. Detail'!$E$31:$E$510,$B37,'5. Detail'!$A$31:$A$510,$A37,'5. Detail'!$F$31:$F$510,"OE01")</f>
        <v>0</v>
      </c>
      <c r="X37" s="294">
        <f>SUMIFS('5. Detail'!$I$31:$I$510,'5. Detail'!$E$31:$E$510,$B37,'5. Detail'!$A$31:$A$510,$A37,'5. Detail'!$F$31:$F$510,"TE01")</f>
        <v>0</v>
      </c>
      <c r="Y37" s="294">
        <f t="shared" si="21"/>
        <v>0</v>
      </c>
      <c r="Z37" s="294">
        <f t="shared" si="10"/>
        <v>205570.03413333348</v>
      </c>
      <c r="AA37" s="294">
        <f>SUMIFS('5. Detail'!$I$31:$I$510,'5. Detail'!$E$31:$E$510,$B37,'5. Detail'!$A$31:$A$510,$A37,'5. Detail'!$J$31:$J$510,923,'5. Detail'!$F$31:$F$510,"CE01")+SUMIFS('5. Detail'!$I$31:$I$510,'5. Detail'!$E$31:$E$510,$B37,'5. Detail'!$A$31:$A$510,$A37,'5. Detail'!$J$31:$J$510,107,'5. Detail'!$F$31:$F$510,"CE01")</f>
        <v>0</v>
      </c>
      <c r="AB37" s="294">
        <f>SUMIFS('5. Detail'!$I$31:$I$510,'5. Detail'!$E$31:$E$510,$B37,'5. Detail'!$A$31:$A$510,$A37,'5. Detail'!$J$31:$J$510,923,'5. Detail'!$F$31:$F$510,"OE01")+SUMIFS('5. Detail'!$I$31:$I$510,'5. Detail'!$E$31:$E$510,$B37,'5. Detail'!$A$31:$A$510,$A37,'5. Detail'!$J$31:$J$510,107,'5. Detail'!$F$31:$F$510,"OE01")</f>
        <v>0</v>
      </c>
      <c r="AC37" s="294">
        <f>SUMIFS('5. Detail'!$I$31:$I$510,'5. Detail'!$E$31:$E$510,$B37,'5. Detail'!$A$31:$A$510,$A37,'5. Detail'!$J$31:$J$510,923,'5. Detail'!$F$31:$F$510,"TE01")+SUMIFS('5. Detail'!$I$31:$I$510,'5. Detail'!$E$31:$E$510,$B37,'5. Detail'!$A$31:$A$510,$A37,'5. Detail'!$J$31:$J$510,107,'5. Detail'!$F$31:$F$510,"TE01")</f>
        <v>0</v>
      </c>
      <c r="AD37" s="294">
        <f t="shared" si="22"/>
        <v>0</v>
      </c>
      <c r="AE37" s="295">
        <f>'3. Total $ Recalc.'!R33</f>
        <v>0</v>
      </c>
      <c r="AF37" s="294">
        <f t="shared" si="11"/>
        <v>-205570.03413333348</v>
      </c>
      <c r="AG37" s="296">
        <v>0</v>
      </c>
      <c r="AH37" s="294">
        <f t="shared" si="12"/>
        <v>0</v>
      </c>
      <c r="AI37" s="294">
        <f t="shared" si="13"/>
        <v>0</v>
      </c>
      <c r="AJ37" s="293">
        <v>0</v>
      </c>
      <c r="AK37" s="293">
        <v>0</v>
      </c>
      <c r="AL37" s="293">
        <v>0</v>
      </c>
      <c r="AM37" s="294">
        <f t="shared" si="23"/>
        <v>0</v>
      </c>
      <c r="AN37" s="294">
        <f t="shared" si="14"/>
        <v>-205570.03413333348</v>
      </c>
      <c r="AO37" s="293">
        <v>0</v>
      </c>
      <c r="AP37" s="294">
        <f t="shared" si="24"/>
        <v>0</v>
      </c>
      <c r="AQ37" s="294">
        <f t="shared" si="15"/>
        <v>-205570.03413333348</v>
      </c>
      <c r="AR37" s="296">
        <v>1</v>
      </c>
      <c r="AS37" s="294">
        <f t="shared" si="25"/>
        <v>0</v>
      </c>
      <c r="AT37" s="294">
        <f t="shared" si="16"/>
        <v>-205570.03413333348</v>
      </c>
      <c r="AU37" s="293">
        <v>0</v>
      </c>
      <c r="AV37" s="294">
        <f t="shared" si="26"/>
        <v>0</v>
      </c>
      <c r="AW37" s="294">
        <f t="shared" si="27"/>
        <v>0</v>
      </c>
      <c r="AX37" s="294">
        <f>SUMIFS('5. Detail'!$I$31:$I$510,'5. Detail'!$E$31:$E$510,$B37,'5. Detail'!$A$31:$A$510,$A37,'5. Detail'!$J$31:$J$510,426.4)</f>
        <v>0</v>
      </c>
      <c r="AY37" s="294">
        <f>SUMIFS('5. Detail'!$I$31:$I$510,'5. Detail'!$E$31:$E$510,$B37,'5. Detail'!$A$31:$A$510,$A37,'5. Detail'!$J$31:$J$510,426.5)+AO37</f>
        <v>0</v>
      </c>
      <c r="AZ37" s="294">
        <f>SUMIFS('5. Detail'!$I$31:$I$510,'5. Detail'!$E$31:$E$510,$B37,'5. Detail'!$A$31:$A$510,$A37,'5. Detail'!$J$31:$J$510,923)</f>
        <v>0</v>
      </c>
      <c r="BA37" s="294">
        <f>SUMIFS('5. Detail'!$I$31:$I$510,'5. Detail'!$E$31:$E$510,$B37,'5. Detail'!$A$31:$A$510,$A37,'5. Detail'!$J$31:$J$510,107)</f>
        <v>0</v>
      </c>
      <c r="BB37" s="294">
        <f t="shared" si="28"/>
        <v>0</v>
      </c>
      <c r="BC37" s="294">
        <f>SUMIFS('5. Detail'!$K$31:$K$510,'5. Detail'!$E$31:$E$510,$B37,'5. Detail'!$A$31:$A$510,$A37,'5. Detail'!$F$31:$F$510,"CE01")</f>
        <v>0</v>
      </c>
      <c r="BD37" s="294">
        <f>SUMIFS('5. Detail'!$K$31:$K$510,'5. Detail'!$E$31:$E$510,$B37,'5. Detail'!$A$31:$A$510,$A37,'5. Detail'!$F$31:$F$510,"OE01")</f>
        <v>0</v>
      </c>
      <c r="BE37" s="294">
        <f>SUMIFS('5. Detail'!$K$31:$K$510,'5. Detail'!$E$31:$E$510,$B37,'5. Detail'!$A$31:$A$510,$A37,'5. Detail'!$F$31:$F$510,"TE01")</f>
        <v>0</v>
      </c>
      <c r="BF37" s="294">
        <f t="shared" si="29"/>
        <v>0</v>
      </c>
      <c r="BG37" s="294">
        <f t="shared" si="30"/>
        <v>0</v>
      </c>
      <c r="BH37" s="294">
        <f>SUMIFS('5. Detail'!$K$31:$K$510,'5. Detail'!$E$31:$E$510,$B37,'5. Detail'!$A$31:$A$510,$A37,'5. Detail'!$J$31:$J$510,923,'5. Detail'!$F$31:$F$510,"CE01")+SUMIFS('5. Detail'!$K$31:$K$510,'5. Detail'!$E$31:$E$510,$B37,'5. Detail'!$A$31:$A$510,$A37,'5. Detail'!$J$31:$J$510,107,'5. Detail'!$F$31:$F$510,"CE01")</f>
        <v>0</v>
      </c>
      <c r="BI37" s="294">
        <f>SUMIFS('5. Detail'!$K$31:$K$510,'5. Detail'!$E$31:$E$510,$B37,'5. Detail'!$A$31:$A$510,$A37,'5. Detail'!$J$31:$J$510,923,'5. Detail'!$F$31:$F$510,"OE01")+SUMIFS('5. Detail'!$K$31:$K$510,'5. Detail'!$E$31:$E$510,$B37,'5. Detail'!$A$31:$A$510,$A37,'5. Detail'!$J$31:$J$510,107,'5. Detail'!$F$31:$F$510,"OE01")</f>
        <v>0</v>
      </c>
      <c r="BJ37" s="294">
        <f>SUMIFS('5. Detail'!$K$31:$K$510,'5. Detail'!$E$31:$E$510,$B37,'5. Detail'!$A$31:$A$510,$A37,'5. Detail'!$J$31:$J$510,923,'5. Detail'!$F$31:$F$510,"TE01")+SUMIFS('5. Detail'!$K$31:$K$510,'5. Detail'!$E$31:$E$510,$B37,'5. Detail'!$A$31:$A$510,$A37,'5. Detail'!$J$31:$J$510,107,'5. Detail'!$F$31:$F$510,"TE01")</f>
        <v>0</v>
      </c>
      <c r="BK37" s="294">
        <f t="shared" si="31"/>
        <v>0</v>
      </c>
      <c r="BL37" s="294">
        <f t="shared" si="32"/>
        <v>0</v>
      </c>
      <c r="BM37" s="299" t="s">
        <v>143</v>
      </c>
    </row>
    <row r="38" spans="1:65" x14ac:dyDescent="0.3">
      <c r="A38" s="298"/>
      <c r="B38" s="292">
        <v>2019</v>
      </c>
      <c r="C38" s="293">
        <v>252034.01350724651</v>
      </c>
      <c r="D38" s="293">
        <v>0</v>
      </c>
      <c r="E38" s="293">
        <v>0</v>
      </c>
      <c r="F38" s="293">
        <v>0</v>
      </c>
      <c r="G38" s="293">
        <v>0</v>
      </c>
      <c r="H38" s="293">
        <v>0</v>
      </c>
      <c r="I38" s="294">
        <f t="shared" si="17"/>
        <v>252034.01350724651</v>
      </c>
      <c r="J38" s="293">
        <v>0</v>
      </c>
      <c r="K38" s="294">
        <f t="shared" si="18"/>
        <v>252034.01350724651</v>
      </c>
      <c r="L38" s="293">
        <v>252034.01350724651</v>
      </c>
      <c r="M38" s="293"/>
      <c r="N38" s="294">
        <f t="shared" si="19"/>
        <v>252034.01350724651</v>
      </c>
      <c r="O38" s="294">
        <f t="shared" si="8"/>
        <v>0</v>
      </c>
      <c r="P38" s="294">
        <f t="shared" si="20"/>
        <v>0</v>
      </c>
      <c r="Q38" s="294">
        <f>SUMIFS('5. Detail'!$I$31:$I$510,'5. Detail'!$E$31:$E$510,$B38,'5. Detail'!$A$31:$A$510,$A38,'5. Detail'!$J$31:$J$510,426.4)</f>
        <v>0</v>
      </c>
      <c r="R38" s="294">
        <f>SUMIFS('5. Detail'!$I$31:$I$510,'5. Detail'!$E$31:$E$510,$B38,'5. Detail'!$A$31:$A$510,$A38,'5. Detail'!$J$31:$J$510,426.5)+J38</f>
        <v>0</v>
      </c>
      <c r="S38" s="294">
        <f>SUMIFS('5. Detail'!$I$31:$I$510,'5. Detail'!$E$31:$E$510,$B38,'5. Detail'!$A$31:$A$510,$A38,'5. Detail'!$J$31:$J$510,923)</f>
        <v>0</v>
      </c>
      <c r="T38" s="294">
        <f>SUMIFS('5. Detail'!$I$31:$I$510,'5. Detail'!$E$31:$E$510,$B38,'5. Detail'!$A$31:$A$510,$A38,'5. Detail'!$J$31:$J$510,107)</f>
        <v>0</v>
      </c>
      <c r="U38" s="294">
        <f t="shared" si="9"/>
        <v>252034.01350724651</v>
      </c>
      <c r="V38" s="294">
        <f>SUMIFS('5. Detail'!$I$31:$I$510,'5. Detail'!$E$31:$E$510,$B38,'5. Detail'!$A$31:$A$510,$A38,'5. Detail'!$F$31:$F$510,"CE01")</f>
        <v>0</v>
      </c>
      <c r="W38" s="294">
        <f>SUMIFS('5. Detail'!$I$31:$I$510,'5. Detail'!$E$31:$E$510,$B38,'5. Detail'!$A$31:$A$510,$A38,'5. Detail'!$F$31:$F$510,"OE01")</f>
        <v>0</v>
      </c>
      <c r="X38" s="294">
        <f>SUMIFS('5. Detail'!$I$31:$I$510,'5. Detail'!$E$31:$E$510,$B38,'5. Detail'!$A$31:$A$510,$A38,'5. Detail'!$F$31:$F$510,"TE01")</f>
        <v>0</v>
      </c>
      <c r="Y38" s="294">
        <f t="shared" si="21"/>
        <v>0</v>
      </c>
      <c r="Z38" s="294">
        <f t="shared" si="10"/>
        <v>252034.01350724651</v>
      </c>
      <c r="AA38" s="294">
        <f>SUMIFS('5. Detail'!$I$31:$I$510,'5. Detail'!$E$31:$E$510,$B38,'5. Detail'!$A$31:$A$510,$A38,'5. Detail'!$J$31:$J$510,923,'5. Detail'!$F$31:$F$510,"CE01")+SUMIFS('5. Detail'!$I$31:$I$510,'5. Detail'!$E$31:$E$510,$B38,'5. Detail'!$A$31:$A$510,$A38,'5. Detail'!$J$31:$J$510,107,'5. Detail'!$F$31:$F$510,"CE01")</f>
        <v>0</v>
      </c>
      <c r="AB38" s="294">
        <f>SUMIFS('5. Detail'!$I$31:$I$510,'5. Detail'!$E$31:$E$510,$B38,'5. Detail'!$A$31:$A$510,$A38,'5. Detail'!$J$31:$J$510,923,'5. Detail'!$F$31:$F$510,"OE01")+SUMIFS('5. Detail'!$I$31:$I$510,'5. Detail'!$E$31:$E$510,$B38,'5. Detail'!$A$31:$A$510,$A38,'5. Detail'!$J$31:$J$510,107,'5. Detail'!$F$31:$F$510,"OE01")</f>
        <v>0</v>
      </c>
      <c r="AC38" s="294">
        <f>SUMIFS('5. Detail'!$I$31:$I$510,'5. Detail'!$E$31:$E$510,$B38,'5. Detail'!$A$31:$A$510,$A38,'5. Detail'!$J$31:$J$510,923,'5. Detail'!$F$31:$F$510,"TE01")+SUMIFS('5. Detail'!$I$31:$I$510,'5. Detail'!$E$31:$E$510,$B38,'5. Detail'!$A$31:$A$510,$A38,'5. Detail'!$J$31:$J$510,107,'5. Detail'!$F$31:$F$510,"TE01")</f>
        <v>0</v>
      </c>
      <c r="AD38" s="294">
        <f t="shared" si="22"/>
        <v>0</v>
      </c>
      <c r="AE38" s="295">
        <f>'3. Total $ Recalc.'!R34</f>
        <v>0</v>
      </c>
      <c r="AF38" s="294">
        <f t="shared" si="11"/>
        <v>-252034.01350724651</v>
      </c>
      <c r="AG38" s="296">
        <v>0</v>
      </c>
      <c r="AH38" s="294">
        <f t="shared" si="12"/>
        <v>0</v>
      </c>
      <c r="AI38" s="294">
        <f t="shared" si="13"/>
        <v>0</v>
      </c>
      <c r="AJ38" s="293">
        <v>0</v>
      </c>
      <c r="AK38" s="293">
        <v>0</v>
      </c>
      <c r="AL38" s="293">
        <v>0</v>
      </c>
      <c r="AM38" s="294">
        <f t="shared" si="23"/>
        <v>0</v>
      </c>
      <c r="AN38" s="294">
        <f t="shared" si="14"/>
        <v>-252034.01350724651</v>
      </c>
      <c r="AO38" s="293">
        <v>0</v>
      </c>
      <c r="AP38" s="294">
        <f t="shared" si="24"/>
        <v>0</v>
      </c>
      <c r="AQ38" s="294">
        <f t="shared" si="15"/>
        <v>-252034.01350724651</v>
      </c>
      <c r="AR38" s="296">
        <v>1</v>
      </c>
      <c r="AS38" s="294">
        <f t="shared" si="25"/>
        <v>0</v>
      </c>
      <c r="AT38" s="294">
        <f t="shared" si="16"/>
        <v>-252034.01350724651</v>
      </c>
      <c r="AU38" s="293">
        <v>0</v>
      </c>
      <c r="AV38" s="294">
        <f t="shared" si="26"/>
        <v>0</v>
      </c>
      <c r="AW38" s="294">
        <f t="shared" si="27"/>
        <v>0</v>
      </c>
      <c r="AX38" s="294">
        <f>SUMIFS('5. Detail'!$I$31:$I$510,'5. Detail'!$E$31:$E$510,$B38,'5. Detail'!$A$31:$A$510,$A38,'5. Detail'!$J$31:$J$510,426.4)</f>
        <v>0</v>
      </c>
      <c r="AY38" s="294">
        <f>SUMIFS('5. Detail'!$I$31:$I$510,'5. Detail'!$E$31:$E$510,$B38,'5. Detail'!$A$31:$A$510,$A38,'5. Detail'!$J$31:$J$510,426.5)+AO38</f>
        <v>0</v>
      </c>
      <c r="AZ38" s="294">
        <f>SUMIFS('5. Detail'!$I$31:$I$510,'5. Detail'!$E$31:$E$510,$B38,'5. Detail'!$A$31:$A$510,$A38,'5. Detail'!$J$31:$J$510,923)</f>
        <v>0</v>
      </c>
      <c r="BA38" s="294">
        <f>SUMIFS('5. Detail'!$I$31:$I$510,'5. Detail'!$E$31:$E$510,$B38,'5. Detail'!$A$31:$A$510,$A38,'5. Detail'!$J$31:$J$510,107)</f>
        <v>0</v>
      </c>
      <c r="BB38" s="294">
        <f t="shared" si="28"/>
        <v>0</v>
      </c>
      <c r="BC38" s="294">
        <f>SUMIFS('5. Detail'!$K$31:$K$510,'5. Detail'!$E$31:$E$510,$B38,'5. Detail'!$A$31:$A$510,$A38,'5. Detail'!$F$31:$F$510,"CE01")</f>
        <v>0</v>
      </c>
      <c r="BD38" s="294">
        <f>SUMIFS('5. Detail'!$K$31:$K$510,'5. Detail'!$E$31:$E$510,$B38,'5. Detail'!$A$31:$A$510,$A38,'5. Detail'!$F$31:$F$510,"OE01")</f>
        <v>0</v>
      </c>
      <c r="BE38" s="294">
        <f>SUMIFS('5. Detail'!$K$31:$K$510,'5. Detail'!$E$31:$E$510,$B38,'5. Detail'!$A$31:$A$510,$A38,'5. Detail'!$F$31:$F$510,"TE01")</f>
        <v>0</v>
      </c>
      <c r="BF38" s="294">
        <f t="shared" si="29"/>
        <v>0</v>
      </c>
      <c r="BG38" s="294">
        <f t="shared" si="30"/>
        <v>0</v>
      </c>
      <c r="BH38" s="294">
        <f>SUMIFS('5. Detail'!$K$31:$K$510,'5. Detail'!$E$31:$E$510,$B38,'5. Detail'!$A$31:$A$510,$A38,'5. Detail'!$J$31:$J$510,923,'5. Detail'!$F$31:$F$510,"CE01")+SUMIFS('5. Detail'!$K$31:$K$510,'5. Detail'!$E$31:$E$510,$B38,'5. Detail'!$A$31:$A$510,$A38,'5. Detail'!$J$31:$J$510,107,'5. Detail'!$F$31:$F$510,"CE01")</f>
        <v>0</v>
      </c>
      <c r="BI38" s="294">
        <f>SUMIFS('5. Detail'!$K$31:$K$510,'5. Detail'!$E$31:$E$510,$B38,'5. Detail'!$A$31:$A$510,$A38,'5. Detail'!$J$31:$J$510,923,'5. Detail'!$F$31:$F$510,"OE01")+SUMIFS('5. Detail'!$K$31:$K$510,'5. Detail'!$E$31:$E$510,$B38,'5. Detail'!$A$31:$A$510,$A38,'5. Detail'!$J$31:$J$510,107,'5. Detail'!$F$31:$F$510,"OE01")</f>
        <v>0</v>
      </c>
      <c r="BJ38" s="294">
        <f>SUMIFS('5. Detail'!$K$31:$K$510,'5. Detail'!$E$31:$E$510,$B38,'5. Detail'!$A$31:$A$510,$A38,'5. Detail'!$J$31:$J$510,923,'5. Detail'!$F$31:$F$510,"TE01")+SUMIFS('5. Detail'!$K$31:$K$510,'5. Detail'!$E$31:$E$510,$B38,'5. Detail'!$A$31:$A$510,$A38,'5. Detail'!$J$31:$J$510,107,'5. Detail'!$F$31:$F$510,"TE01")</f>
        <v>0</v>
      </c>
      <c r="BK38" s="294">
        <f t="shared" si="31"/>
        <v>0</v>
      </c>
      <c r="BL38" s="294">
        <f t="shared" si="32"/>
        <v>0</v>
      </c>
      <c r="BM38" s="299"/>
    </row>
    <row r="39" spans="1:65" x14ac:dyDescent="0.3">
      <c r="A39" s="298"/>
      <c r="B39" s="292">
        <v>2020</v>
      </c>
      <c r="C39" s="293">
        <v>275964.18602158187</v>
      </c>
      <c r="D39" s="293">
        <v>0</v>
      </c>
      <c r="E39" s="293">
        <v>0</v>
      </c>
      <c r="F39" s="293">
        <v>0</v>
      </c>
      <c r="G39" s="293">
        <v>0</v>
      </c>
      <c r="H39" s="293">
        <v>0</v>
      </c>
      <c r="I39" s="294">
        <f t="shared" si="17"/>
        <v>275964.18602158187</v>
      </c>
      <c r="J39" s="293">
        <v>0</v>
      </c>
      <c r="K39" s="294">
        <f t="shared" si="18"/>
        <v>275964.18602158187</v>
      </c>
      <c r="L39" s="293">
        <v>275964.18602158187</v>
      </c>
      <c r="M39" s="293"/>
      <c r="N39" s="294">
        <f t="shared" si="19"/>
        <v>275964.18602158187</v>
      </c>
      <c r="O39" s="294">
        <f t="shared" si="8"/>
        <v>0</v>
      </c>
      <c r="P39" s="294">
        <f t="shared" si="20"/>
        <v>0</v>
      </c>
      <c r="Q39" s="294">
        <f>SUMIFS('5. Detail'!$I$31:$I$510,'5. Detail'!$E$31:$E$510,$B39,'5. Detail'!$A$31:$A$510,$A39,'5. Detail'!$J$31:$J$510,426.4)</f>
        <v>0</v>
      </c>
      <c r="R39" s="294">
        <f>SUMIFS('5. Detail'!$I$31:$I$510,'5. Detail'!$E$31:$E$510,$B39,'5. Detail'!$A$31:$A$510,$A39,'5. Detail'!$J$31:$J$510,426.5)+J39</f>
        <v>0</v>
      </c>
      <c r="S39" s="294">
        <f>SUMIFS('5. Detail'!$I$31:$I$510,'5. Detail'!$E$31:$E$510,$B39,'5. Detail'!$A$31:$A$510,$A39,'5. Detail'!$J$31:$J$510,923)</f>
        <v>0</v>
      </c>
      <c r="T39" s="294">
        <f>SUMIFS('5. Detail'!$I$31:$I$510,'5. Detail'!$E$31:$E$510,$B39,'5. Detail'!$A$31:$A$510,$A39,'5. Detail'!$J$31:$J$510,107)</f>
        <v>0</v>
      </c>
      <c r="U39" s="294">
        <f t="shared" si="9"/>
        <v>275964.18602158187</v>
      </c>
      <c r="V39" s="294">
        <f>SUMIFS('5. Detail'!$I$31:$I$510,'5. Detail'!$E$31:$E$510,$B39,'5. Detail'!$A$31:$A$510,$A39,'5. Detail'!$F$31:$F$510,"CE01")</f>
        <v>0</v>
      </c>
      <c r="W39" s="294">
        <f>SUMIFS('5. Detail'!$I$31:$I$510,'5. Detail'!$E$31:$E$510,$B39,'5. Detail'!$A$31:$A$510,$A39,'5. Detail'!$F$31:$F$510,"OE01")</f>
        <v>0</v>
      </c>
      <c r="X39" s="294">
        <f>SUMIFS('5. Detail'!$I$31:$I$510,'5. Detail'!$E$31:$E$510,$B39,'5. Detail'!$A$31:$A$510,$A39,'5. Detail'!$F$31:$F$510,"TE01")</f>
        <v>0</v>
      </c>
      <c r="Y39" s="294">
        <f t="shared" si="21"/>
        <v>0</v>
      </c>
      <c r="Z39" s="294">
        <f t="shared" si="10"/>
        <v>275964.18602158187</v>
      </c>
      <c r="AA39" s="294">
        <f>SUMIFS('5. Detail'!$I$31:$I$510,'5. Detail'!$E$31:$E$510,$B39,'5. Detail'!$A$31:$A$510,$A39,'5. Detail'!$J$31:$J$510,923,'5. Detail'!$F$31:$F$510,"CE01")+SUMIFS('5. Detail'!$I$31:$I$510,'5. Detail'!$E$31:$E$510,$B39,'5. Detail'!$A$31:$A$510,$A39,'5. Detail'!$J$31:$J$510,107,'5. Detail'!$F$31:$F$510,"CE01")</f>
        <v>0</v>
      </c>
      <c r="AB39" s="294">
        <f>SUMIFS('5. Detail'!$I$31:$I$510,'5. Detail'!$E$31:$E$510,$B39,'5. Detail'!$A$31:$A$510,$A39,'5. Detail'!$J$31:$J$510,923,'5. Detail'!$F$31:$F$510,"OE01")+SUMIFS('5. Detail'!$I$31:$I$510,'5. Detail'!$E$31:$E$510,$B39,'5. Detail'!$A$31:$A$510,$A39,'5. Detail'!$J$31:$J$510,107,'5. Detail'!$F$31:$F$510,"OE01")</f>
        <v>0</v>
      </c>
      <c r="AC39" s="294">
        <f>SUMIFS('5. Detail'!$I$31:$I$510,'5. Detail'!$E$31:$E$510,$B39,'5. Detail'!$A$31:$A$510,$A39,'5. Detail'!$J$31:$J$510,923,'5. Detail'!$F$31:$F$510,"TE01")+SUMIFS('5. Detail'!$I$31:$I$510,'5. Detail'!$E$31:$E$510,$B39,'5. Detail'!$A$31:$A$510,$A39,'5. Detail'!$J$31:$J$510,107,'5. Detail'!$F$31:$F$510,"TE01")</f>
        <v>0</v>
      </c>
      <c r="AD39" s="294">
        <f t="shared" si="22"/>
        <v>0</v>
      </c>
      <c r="AE39" s="295">
        <f>'3. Total $ Recalc.'!R35</f>
        <v>0</v>
      </c>
      <c r="AF39" s="294">
        <f t="shared" si="11"/>
        <v>-275964.18602158187</v>
      </c>
      <c r="AG39" s="296">
        <v>0</v>
      </c>
      <c r="AH39" s="294">
        <f t="shared" si="12"/>
        <v>0</v>
      </c>
      <c r="AI39" s="294">
        <f t="shared" si="13"/>
        <v>0</v>
      </c>
      <c r="AJ39" s="293">
        <v>0</v>
      </c>
      <c r="AK39" s="293">
        <v>0</v>
      </c>
      <c r="AL39" s="293">
        <v>0</v>
      </c>
      <c r="AM39" s="294">
        <f t="shared" si="23"/>
        <v>0</v>
      </c>
      <c r="AN39" s="294">
        <f t="shared" si="14"/>
        <v>-275964.18602158187</v>
      </c>
      <c r="AO39" s="293">
        <v>0</v>
      </c>
      <c r="AP39" s="294">
        <f t="shared" si="24"/>
        <v>0</v>
      </c>
      <c r="AQ39" s="294">
        <f t="shared" si="15"/>
        <v>-275964.18602158187</v>
      </c>
      <c r="AR39" s="296">
        <v>1</v>
      </c>
      <c r="AS39" s="294">
        <f t="shared" si="25"/>
        <v>0</v>
      </c>
      <c r="AT39" s="294">
        <f t="shared" si="16"/>
        <v>-275964.18602158187</v>
      </c>
      <c r="AU39" s="293">
        <v>0</v>
      </c>
      <c r="AV39" s="294">
        <f t="shared" si="26"/>
        <v>0</v>
      </c>
      <c r="AW39" s="294">
        <f t="shared" si="27"/>
        <v>0</v>
      </c>
      <c r="AX39" s="294">
        <f>SUMIFS('5. Detail'!$I$31:$I$510,'5. Detail'!$E$31:$E$510,$B39,'5. Detail'!$A$31:$A$510,$A39,'5. Detail'!$J$31:$J$510,426.4)</f>
        <v>0</v>
      </c>
      <c r="AY39" s="294">
        <f>SUMIFS('5. Detail'!$I$31:$I$510,'5. Detail'!$E$31:$E$510,$B39,'5. Detail'!$A$31:$A$510,$A39,'5. Detail'!$J$31:$J$510,426.5)+AO39</f>
        <v>0</v>
      </c>
      <c r="AZ39" s="294">
        <f>SUMIFS('5. Detail'!$I$31:$I$510,'5. Detail'!$E$31:$E$510,$B39,'5. Detail'!$A$31:$A$510,$A39,'5. Detail'!$J$31:$J$510,923)</f>
        <v>0</v>
      </c>
      <c r="BA39" s="294">
        <f>SUMIFS('5. Detail'!$I$31:$I$510,'5. Detail'!$E$31:$E$510,$B39,'5. Detail'!$A$31:$A$510,$A39,'5. Detail'!$J$31:$J$510,107)</f>
        <v>0</v>
      </c>
      <c r="BB39" s="294">
        <f t="shared" si="28"/>
        <v>0</v>
      </c>
      <c r="BC39" s="294">
        <f>SUMIFS('5. Detail'!$K$31:$K$510,'5. Detail'!$E$31:$E$510,$B39,'5. Detail'!$A$31:$A$510,$A39,'5. Detail'!$F$31:$F$510,"CE01")</f>
        <v>0</v>
      </c>
      <c r="BD39" s="294">
        <f>SUMIFS('5. Detail'!$K$31:$K$510,'5. Detail'!$E$31:$E$510,$B39,'5. Detail'!$A$31:$A$510,$A39,'5. Detail'!$F$31:$F$510,"OE01")</f>
        <v>0</v>
      </c>
      <c r="BE39" s="294">
        <f>SUMIFS('5. Detail'!$K$31:$K$510,'5. Detail'!$E$31:$E$510,$B39,'5. Detail'!$A$31:$A$510,$A39,'5. Detail'!$F$31:$F$510,"TE01")</f>
        <v>0</v>
      </c>
      <c r="BF39" s="294">
        <f t="shared" si="29"/>
        <v>0</v>
      </c>
      <c r="BG39" s="294">
        <f t="shared" si="30"/>
        <v>0</v>
      </c>
      <c r="BH39" s="294">
        <f>SUMIFS('5. Detail'!$K$31:$K$510,'5. Detail'!$E$31:$E$510,$B39,'5. Detail'!$A$31:$A$510,$A39,'5. Detail'!$J$31:$J$510,923,'5. Detail'!$F$31:$F$510,"CE01")+SUMIFS('5. Detail'!$K$31:$K$510,'5. Detail'!$E$31:$E$510,$B39,'5. Detail'!$A$31:$A$510,$A39,'5. Detail'!$J$31:$J$510,107,'5. Detail'!$F$31:$F$510,"CE01")</f>
        <v>0</v>
      </c>
      <c r="BI39" s="294">
        <f>SUMIFS('5. Detail'!$K$31:$K$510,'5. Detail'!$E$31:$E$510,$B39,'5. Detail'!$A$31:$A$510,$A39,'5. Detail'!$J$31:$J$510,923,'5. Detail'!$F$31:$F$510,"OE01")+SUMIFS('5. Detail'!$K$31:$K$510,'5. Detail'!$E$31:$E$510,$B39,'5. Detail'!$A$31:$A$510,$A39,'5. Detail'!$J$31:$J$510,107,'5. Detail'!$F$31:$F$510,"OE01")</f>
        <v>0</v>
      </c>
      <c r="BJ39" s="294">
        <f>SUMIFS('5. Detail'!$K$31:$K$510,'5. Detail'!$E$31:$E$510,$B39,'5. Detail'!$A$31:$A$510,$A39,'5. Detail'!$J$31:$J$510,923,'5. Detail'!$F$31:$F$510,"TE01")+SUMIFS('5. Detail'!$K$31:$K$510,'5. Detail'!$E$31:$E$510,$B39,'5. Detail'!$A$31:$A$510,$A39,'5. Detail'!$J$31:$J$510,107,'5. Detail'!$F$31:$F$510,"TE01")</f>
        <v>0</v>
      </c>
      <c r="BK39" s="294">
        <f t="shared" si="31"/>
        <v>0</v>
      </c>
      <c r="BL39" s="294">
        <f t="shared" si="32"/>
        <v>0</v>
      </c>
      <c r="BM39" s="299"/>
    </row>
    <row r="40" spans="1:65" ht="65" x14ac:dyDescent="0.3">
      <c r="A40" s="298"/>
      <c r="B40" s="292">
        <v>2021</v>
      </c>
      <c r="C40" s="293">
        <v>24939.646666666667</v>
      </c>
      <c r="D40" s="293">
        <v>0</v>
      </c>
      <c r="E40" s="293">
        <v>0</v>
      </c>
      <c r="F40" s="293">
        <v>0</v>
      </c>
      <c r="G40" s="293">
        <v>0</v>
      </c>
      <c r="H40" s="293">
        <v>0</v>
      </c>
      <c r="I40" s="294">
        <f t="shared" si="17"/>
        <v>24939.646666666667</v>
      </c>
      <c r="J40" s="293">
        <v>0</v>
      </c>
      <c r="K40" s="294">
        <f t="shared" si="18"/>
        <v>24939.646666666667</v>
      </c>
      <c r="L40" s="293">
        <v>24939.646666666667</v>
      </c>
      <c r="M40" s="293"/>
      <c r="N40" s="294">
        <f t="shared" si="19"/>
        <v>24939.646666666667</v>
      </c>
      <c r="O40" s="294">
        <f t="shared" si="8"/>
        <v>0</v>
      </c>
      <c r="P40" s="294">
        <f t="shared" si="20"/>
        <v>0</v>
      </c>
      <c r="Q40" s="294">
        <f>SUMIFS('5. Detail'!$I$31:$I$510,'5. Detail'!$E$31:$E$510,$B40,'5. Detail'!$A$31:$A$510,$A40,'5. Detail'!$J$31:$J$510,426.4)</f>
        <v>0</v>
      </c>
      <c r="R40" s="294">
        <f>SUMIFS('5. Detail'!$I$31:$I$510,'5. Detail'!$E$31:$E$510,$B40,'5. Detail'!$A$31:$A$510,$A40,'5. Detail'!$J$31:$J$510,426.5)+J40</f>
        <v>0</v>
      </c>
      <c r="S40" s="294">
        <f>SUMIFS('5. Detail'!$I$31:$I$510,'5. Detail'!$E$31:$E$510,$B40,'5. Detail'!$A$31:$A$510,$A40,'5. Detail'!$J$31:$J$510,923)</f>
        <v>0</v>
      </c>
      <c r="T40" s="294">
        <f>SUMIFS('5. Detail'!$I$31:$I$510,'5. Detail'!$E$31:$E$510,$B40,'5. Detail'!$A$31:$A$510,$A40,'5. Detail'!$J$31:$J$510,107)</f>
        <v>0</v>
      </c>
      <c r="U40" s="294">
        <f t="shared" si="9"/>
        <v>24939.646666666667</v>
      </c>
      <c r="V40" s="294">
        <f>SUMIFS('5. Detail'!$I$31:$I$510,'5. Detail'!$E$31:$E$510,$B40,'5. Detail'!$A$31:$A$510,$A40,'5. Detail'!$F$31:$F$510,"CE01")</f>
        <v>0</v>
      </c>
      <c r="W40" s="294">
        <f>SUMIFS('5. Detail'!$I$31:$I$510,'5. Detail'!$E$31:$E$510,$B40,'5. Detail'!$A$31:$A$510,$A40,'5. Detail'!$F$31:$F$510,"OE01")</f>
        <v>0</v>
      </c>
      <c r="X40" s="294">
        <f>SUMIFS('5. Detail'!$I$31:$I$510,'5. Detail'!$E$31:$E$510,$B40,'5. Detail'!$A$31:$A$510,$A40,'5. Detail'!$F$31:$F$510,"TE01")</f>
        <v>0</v>
      </c>
      <c r="Y40" s="294">
        <f t="shared" si="21"/>
        <v>0</v>
      </c>
      <c r="Z40" s="294">
        <f t="shared" si="10"/>
        <v>24939.646666666667</v>
      </c>
      <c r="AA40" s="294">
        <f>SUMIFS('5. Detail'!$I$31:$I$510,'5. Detail'!$E$31:$E$510,$B40,'5. Detail'!$A$31:$A$510,$A40,'5. Detail'!$J$31:$J$510,923,'5. Detail'!$F$31:$F$510,"CE01")+SUMIFS('5. Detail'!$I$31:$I$510,'5. Detail'!$E$31:$E$510,$B40,'5. Detail'!$A$31:$A$510,$A40,'5. Detail'!$J$31:$J$510,107,'5. Detail'!$F$31:$F$510,"CE01")</f>
        <v>0</v>
      </c>
      <c r="AB40" s="294">
        <f>SUMIFS('5. Detail'!$I$31:$I$510,'5. Detail'!$E$31:$E$510,$B40,'5. Detail'!$A$31:$A$510,$A40,'5. Detail'!$J$31:$J$510,923,'5. Detail'!$F$31:$F$510,"OE01")+SUMIFS('5. Detail'!$I$31:$I$510,'5. Detail'!$E$31:$E$510,$B40,'5. Detail'!$A$31:$A$510,$A40,'5. Detail'!$J$31:$J$510,107,'5. Detail'!$F$31:$F$510,"OE01")</f>
        <v>0</v>
      </c>
      <c r="AC40" s="294">
        <f>SUMIFS('5. Detail'!$I$31:$I$510,'5. Detail'!$E$31:$E$510,$B40,'5. Detail'!$A$31:$A$510,$A40,'5. Detail'!$J$31:$J$510,923,'5. Detail'!$F$31:$F$510,"TE01")+SUMIFS('5. Detail'!$I$31:$I$510,'5. Detail'!$E$31:$E$510,$B40,'5. Detail'!$A$31:$A$510,$A40,'5. Detail'!$J$31:$J$510,107,'5. Detail'!$F$31:$F$510,"TE01")</f>
        <v>0</v>
      </c>
      <c r="AD40" s="294">
        <f t="shared" si="22"/>
        <v>0</v>
      </c>
      <c r="AE40" s="295">
        <f>'3. Total $ Recalc.'!R36</f>
        <v>0</v>
      </c>
      <c r="AF40" s="294">
        <f t="shared" si="11"/>
        <v>-24939.646666666667</v>
      </c>
      <c r="AG40" s="296">
        <v>0</v>
      </c>
      <c r="AH40" s="294">
        <f t="shared" si="12"/>
        <v>0</v>
      </c>
      <c r="AI40" s="294">
        <f t="shared" si="13"/>
        <v>0</v>
      </c>
      <c r="AJ40" s="293">
        <v>0</v>
      </c>
      <c r="AK40" s="293">
        <v>0</v>
      </c>
      <c r="AL40" s="293">
        <v>0</v>
      </c>
      <c r="AM40" s="294">
        <f t="shared" si="23"/>
        <v>0</v>
      </c>
      <c r="AN40" s="294">
        <f t="shared" si="14"/>
        <v>-24939.646666666667</v>
      </c>
      <c r="AO40" s="293">
        <v>0</v>
      </c>
      <c r="AP40" s="294">
        <f t="shared" si="24"/>
        <v>0</v>
      </c>
      <c r="AQ40" s="294">
        <f t="shared" si="15"/>
        <v>-24939.646666666667</v>
      </c>
      <c r="AR40" s="296">
        <v>1</v>
      </c>
      <c r="AS40" s="294">
        <f t="shared" si="25"/>
        <v>0</v>
      </c>
      <c r="AT40" s="294">
        <f t="shared" si="16"/>
        <v>-24939.646666666667</v>
      </c>
      <c r="AU40" s="293">
        <v>0</v>
      </c>
      <c r="AV40" s="294">
        <f t="shared" si="26"/>
        <v>0</v>
      </c>
      <c r="AW40" s="294">
        <f t="shared" si="27"/>
        <v>0</v>
      </c>
      <c r="AX40" s="300">
        <v>43460.970143432714</v>
      </c>
      <c r="AY40" s="294">
        <f>SUMIFS('5. Detail'!$I$31:$I$510,'5. Detail'!$E$31:$E$510,$B40,'5. Detail'!$A$31:$A$510,$A40,'5. Detail'!$J$31:$J$510,426.5)+AO40</f>
        <v>0</v>
      </c>
      <c r="AZ40" s="294">
        <f>SUMIFS('5. Detail'!$I$31:$I$510,'5. Detail'!$E$31:$E$510,$B40,'5. Detail'!$A$31:$A$510,$A40,'5. Detail'!$J$31:$J$510,923)</f>
        <v>0</v>
      </c>
      <c r="BA40" s="294">
        <f>SUMIFS('5. Detail'!$I$31:$I$510,'5. Detail'!$E$31:$E$510,$B40,'5. Detail'!$A$31:$A$510,$A40,'5. Detail'!$J$31:$J$510,107)</f>
        <v>0</v>
      </c>
      <c r="BB40" s="294">
        <f t="shared" si="28"/>
        <v>43460.970143432714</v>
      </c>
      <c r="BC40" s="294">
        <f>SUMIFS('5. Detail'!$K$31:$K$510,'5. Detail'!$E$31:$E$510,$B40,'5. Detail'!$A$31:$A$510,$A40,'5. Detail'!$F$31:$F$510,"CE01")</f>
        <v>0</v>
      </c>
      <c r="BD40" s="294">
        <f>SUMIFS('5. Detail'!$K$31:$K$510,'5. Detail'!$E$31:$E$510,$B40,'5. Detail'!$A$31:$A$510,$A40,'5. Detail'!$F$31:$F$510,"OE01")</f>
        <v>0</v>
      </c>
      <c r="BE40" s="294">
        <f>SUMIFS('5. Detail'!$K$31:$K$510,'5. Detail'!$E$31:$E$510,$B40,'5. Detail'!$A$31:$A$510,$A40,'5. Detail'!$F$31:$F$510,"TE01")</f>
        <v>0</v>
      </c>
      <c r="BF40" s="294">
        <f t="shared" si="29"/>
        <v>0</v>
      </c>
      <c r="BG40" s="294">
        <f t="shared" si="30"/>
        <v>0</v>
      </c>
      <c r="BH40" s="294">
        <f>SUMIFS('5. Detail'!$K$31:$K$510,'5. Detail'!$E$31:$E$510,$B40,'5. Detail'!$A$31:$A$510,$A40,'5. Detail'!$J$31:$J$510,923,'5. Detail'!$F$31:$F$510,"CE01")+SUMIFS('5. Detail'!$K$31:$K$510,'5. Detail'!$E$31:$E$510,$B40,'5. Detail'!$A$31:$A$510,$A40,'5. Detail'!$J$31:$J$510,107,'5. Detail'!$F$31:$F$510,"CE01")</f>
        <v>0</v>
      </c>
      <c r="BI40" s="294">
        <f>SUMIFS('5. Detail'!$K$31:$K$510,'5. Detail'!$E$31:$E$510,$B40,'5. Detail'!$A$31:$A$510,$A40,'5. Detail'!$J$31:$J$510,923,'5. Detail'!$F$31:$F$510,"OE01")+SUMIFS('5. Detail'!$K$31:$K$510,'5. Detail'!$E$31:$E$510,$B40,'5. Detail'!$A$31:$A$510,$A40,'5. Detail'!$J$31:$J$510,107,'5. Detail'!$F$31:$F$510,"OE01")</f>
        <v>0</v>
      </c>
      <c r="BJ40" s="294">
        <f>SUMIFS('5. Detail'!$K$31:$K$510,'5. Detail'!$E$31:$E$510,$B40,'5. Detail'!$A$31:$A$510,$A40,'5. Detail'!$J$31:$J$510,923,'5. Detail'!$F$31:$F$510,"TE01")+SUMIFS('5. Detail'!$K$31:$K$510,'5. Detail'!$E$31:$E$510,$B40,'5. Detail'!$A$31:$A$510,$A40,'5. Detail'!$J$31:$J$510,107,'5. Detail'!$F$31:$F$510,"TE01")</f>
        <v>0</v>
      </c>
      <c r="BK40" s="294">
        <f t="shared" si="31"/>
        <v>0</v>
      </c>
      <c r="BL40" s="294">
        <f t="shared" si="32"/>
        <v>0</v>
      </c>
      <c r="BM40" s="299" t="s">
        <v>144</v>
      </c>
    </row>
    <row r="41" spans="1:65" x14ac:dyDescent="0.3">
      <c r="A41" s="298"/>
      <c r="B41" s="292">
        <v>2015</v>
      </c>
      <c r="C41" s="293">
        <v>321092.20773684251</v>
      </c>
      <c r="D41" s="293">
        <v>321092.20773684251</v>
      </c>
      <c r="E41" s="293">
        <v>0</v>
      </c>
      <c r="F41" s="293">
        <v>0</v>
      </c>
      <c r="G41" s="293">
        <v>0</v>
      </c>
      <c r="H41" s="293">
        <v>0</v>
      </c>
      <c r="I41" s="294">
        <f t="shared" si="17"/>
        <v>0</v>
      </c>
      <c r="J41" s="293">
        <v>0</v>
      </c>
      <c r="K41" s="294">
        <f t="shared" si="18"/>
        <v>0</v>
      </c>
      <c r="L41" s="293">
        <v>0</v>
      </c>
      <c r="M41" s="293"/>
      <c r="N41" s="294">
        <f t="shared" si="19"/>
        <v>0</v>
      </c>
      <c r="O41" s="294">
        <f t="shared" si="8"/>
        <v>0</v>
      </c>
      <c r="P41" s="294">
        <f t="shared" si="20"/>
        <v>0</v>
      </c>
      <c r="Q41" s="294">
        <f>SUMIFS('5. Detail'!$I$31:$I$510,'5. Detail'!$E$31:$E$510,$B41,'5. Detail'!$A$31:$A$510,$A41,'5. Detail'!$J$31:$J$510,426.4)</f>
        <v>0</v>
      </c>
      <c r="R41" s="294">
        <f>SUMIFS('5. Detail'!$I$31:$I$510,'5. Detail'!$E$31:$E$510,$B41,'5. Detail'!$A$31:$A$510,$A41,'5. Detail'!$J$31:$J$510,426.5)+J41</f>
        <v>0</v>
      </c>
      <c r="S41" s="294">
        <f>SUMIFS('5. Detail'!$I$31:$I$510,'5. Detail'!$E$31:$E$510,$B41,'5. Detail'!$A$31:$A$510,$A41,'5. Detail'!$J$31:$J$510,923)</f>
        <v>0</v>
      </c>
      <c r="T41" s="294">
        <f>SUMIFS('5. Detail'!$I$31:$I$510,'5. Detail'!$E$31:$E$510,$B41,'5. Detail'!$A$31:$A$510,$A41,'5. Detail'!$J$31:$J$510,107)</f>
        <v>0</v>
      </c>
      <c r="U41" s="294">
        <f t="shared" si="9"/>
        <v>0</v>
      </c>
      <c r="V41" s="294">
        <f>SUMIFS('5. Detail'!$I$31:$I$510,'5. Detail'!$E$31:$E$510,$B41,'5. Detail'!$A$31:$A$510,$A41,'5. Detail'!$F$31:$F$510,"CE01")</f>
        <v>0</v>
      </c>
      <c r="W41" s="294">
        <f>SUMIFS('5. Detail'!$I$31:$I$510,'5. Detail'!$E$31:$E$510,$B41,'5. Detail'!$A$31:$A$510,$A41,'5. Detail'!$F$31:$F$510,"OE01")</f>
        <v>0</v>
      </c>
      <c r="X41" s="294">
        <f>SUMIFS('5. Detail'!$I$31:$I$510,'5. Detail'!$E$31:$E$510,$B41,'5. Detail'!$A$31:$A$510,$A41,'5. Detail'!$F$31:$F$510,"TE01")</f>
        <v>0</v>
      </c>
      <c r="Y41" s="294">
        <f t="shared" si="21"/>
        <v>0</v>
      </c>
      <c r="Z41" s="294">
        <f t="shared" si="10"/>
        <v>0</v>
      </c>
      <c r="AA41" s="294">
        <f>SUMIFS('5. Detail'!$I$31:$I$510,'5. Detail'!$E$31:$E$510,$B41,'5. Detail'!$A$31:$A$510,$A41,'5. Detail'!$J$31:$J$510,923,'5. Detail'!$F$31:$F$510,"CE01")+SUMIFS('5. Detail'!$I$31:$I$510,'5. Detail'!$E$31:$E$510,$B41,'5. Detail'!$A$31:$A$510,$A41,'5. Detail'!$J$31:$J$510,107,'5. Detail'!$F$31:$F$510,"CE01")</f>
        <v>0</v>
      </c>
      <c r="AB41" s="294">
        <f>SUMIFS('5. Detail'!$I$31:$I$510,'5. Detail'!$E$31:$E$510,$B41,'5. Detail'!$A$31:$A$510,$A41,'5. Detail'!$J$31:$J$510,923,'5. Detail'!$F$31:$F$510,"OE01")+SUMIFS('5. Detail'!$I$31:$I$510,'5. Detail'!$E$31:$E$510,$B41,'5. Detail'!$A$31:$A$510,$A41,'5. Detail'!$J$31:$J$510,107,'5. Detail'!$F$31:$F$510,"OE01")</f>
        <v>0</v>
      </c>
      <c r="AC41" s="294">
        <f>SUMIFS('5. Detail'!$I$31:$I$510,'5. Detail'!$E$31:$E$510,$B41,'5. Detail'!$A$31:$A$510,$A41,'5. Detail'!$J$31:$J$510,923,'5. Detail'!$F$31:$F$510,"TE01")+SUMIFS('5. Detail'!$I$31:$I$510,'5. Detail'!$E$31:$E$510,$B41,'5. Detail'!$A$31:$A$510,$A41,'5. Detail'!$J$31:$J$510,107,'5. Detail'!$F$31:$F$510,"TE01")</f>
        <v>0</v>
      </c>
      <c r="AD41" s="294">
        <f t="shared" si="22"/>
        <v>0</v>
      </c>
      <c r="AE41" s="295">
        <f>'3. Total $ Recalc.'!R37</f>
        <v>0</v>
      </c>
      <c r="AF41" s="294">
        <f t="shared" si="11"/>
        <v>-321092.20773684251</v>
      </c>
      <c r="AG41" s="296">
        <v>1</v>
      </c>
      <c r="AH41" s="294">
        <f t="shared" si="12"/>
        <v>0</v>
      </c>
      <c r="AI41" s="294">
        <f t="shared" si="13"/>
        <v>-321092.20773684251</v>
      </c>
      <c r="AJ41" s="293">
        <v>0</v>
      </c>
      <c r="AK41" s="293">
        <v>0</v>
      </c>
      <c r="AL41" s="293">
        <v>0</v>
      </c>
      <c r="AM41" s="294">
        <f t="shared" si="23"/>
        <v>0</v>
      </c>
      <c r="AN41" s="294">
        <f t="shared" si="14"/>
        <v>0</v>
      </c>
      <c r="AO41" s="293">
        <v>0</v>
      </c>
      <c r="AP41" s="294">
        <f t="shared" si="24"/>
        <v>0</v>
      </c>
      <c r="AQ41" s="294">
        <f t="shared" si="15"/>
        <v>0</v>
      </c>
      <c r="AR41" s="296"/>
      <c r="AS41" s="294">
        <f t="shared" si="25"/>
        <v>0</v>
      </c>
      <c r="AT41" s="294">
        <f t="shared" si="16"/>
        <v>0</v>
      </c>
      <c r="AU41" s="293">
        <v>0</v>
      </c>
      <c r="AV41" s="294">
        <f t="shared" si="26"/>
        <v>0</v>
      </c>
      <c r="AW41" s="294">
        <f t="shared" si="27"/>
        <v>0</v>
      </c>
      <c r="AX41" s="294">
        <f>SUMIFS('5. Detail'!$I$31:$I$510,'5. Detail'!$E$31:$E$510,$B41,'5. Detail'!$A$31:$A$510,$A41,'5. Detail'!$J$31:$J$510,426.4)</f>
        <v>0</v>
      </c>
      <c r="AY41" s="294">
        <f>SUMIFS('5. Detail'!$I$31:$I$510,'5. Detail'!$E$31:$E$510,$B41,'5. Detail'!$A$31:$A$510,$A41,'5. Detail'!$J$31:$J$510,426.5)+AO41</f>
        <v>0</v>
      </c>
      <c r="AZ41" s="294">
        <f>SUMIFS('5. Detail'!$I$31:$I$510,'5. Detail'!$E$31:$E$510,$B41,'5. Detail'!$A$31:$A$510,$A41,'5. Detail'!$J$31:$J$510,923)</f>
        <v>0</v>
      </c>
      <c r="BA41" s="294">
        <f>SUMIFS('5. Detail'!$I$31:$I$510,'5. Detail'!$E$31:$E$510,$B41,'5. Detail'!$A$31:$A$510,$A41,'5. Detail'!$J$31:$J$510,107)</f>
        <v>0</v>
      </c>
      <c r="BB41" s="294">
        <f t="shared" si="28"/>
        <v>0</v>
      </c>
      <c r="BC41" s="294">
        <f>SUMIFS('5. Detail'!$K$31:$K$510,'5. Detail'!$E$31:$E$510,$B41,'5. Detail'!$A$31:$A$510,$A41,'5. Detail'!$F$31:$F$510,"CE01")</f>
        <v>0</v>
      </c>
      <c r="BD41" s="294">
        <f>SUMIFS('5. Detail'!$K$31:$K$510,'5. Detail'!$E$31:$E$510,$B41,'5. Detail'!$A$31:$A$510,$A41,'5. Detail'!$F$31:$F$510,"OE01")</f>
        <v>0</v>
      </c>
      <c r="BE41" s="294">
        <f>SUMIFS('5. Detail'!$K$31:$K$510,'5. Detail'!$E$31:$E$510,$B41,'5. Detail'!$A$31:$A$510,$A41,'5. Detail'!$F$31:$F$510,"TE01")</f>
        <v>0</v>
      </c>
      <c r="BF41" s="294">
        <f t="shared" si="29"/>
        <v>0</v>
      </c>
      <c r="BG41" s="294">
        <f t="shared" si="30"/>
        <v>0</v>
      </c>
      <c r="BH41" s="294">
        <f>SUMIFS('5. Detail'!$K$31:$K$510,'5. Detail'!$E$31:$E$510,$B41,'5. Detail'!$A$31:$A$510,$A41,'5. Detail'!$J$31:$J$510,923,'5. Detail'!$F$31:$F$510,"CE01")+SUMIFS('5. Detail'!$K$31:$K$510,'5. Detail'!$E$31:$E$510,$B41,'5. Detail'!$A$31:$A$510,$A41,'5. Detail'!$J$31:$J$510,107,'5. Detail'!$F$31:$F$510,"CE01")</f>
        <v>0</v>
      </c>
      <c r="BI41" s="294">
        <f>SUMIFS('5. Detail'!$K$31:$K$510,'5. Detail'!$E$31:$E$510,$B41,'5. Detail'!$A$31:$A$510,$A41,'5. Detail'!$J$31:$J$510,923,'5. Detail'!$F$31:$F$510,"OE01")+SUMIFS('5. Detail'!$K$31:$K$510,'5. Detail'!$E$31:$E$510,$B41,'5. Detail'!$A$31:$A$510,$A41,'5. Detail'!$J$31:$J$510,107,'5. Detail'!$F$31:$F$510,"OE01")</f>
        <v>0</v>
      </c>
      <c r="BJ41" s="294">
        <f>SUMIFS('5. Detail'!$K$31:$K$510,'5. Detail'!$E$31:$E$510,$B41,'5. Detail'!$A$31:$A$510,$A41,'5. Detail'!$J$31:$J$510,923,'5. Detail'!$F$31:$F$510,"TE01")+SUMIFS('5. Detail'!$K$31:$K$510,'5. Detail'!$E$31:$E$510,$B41,'5. Detail'!$A$31:$A$510,$A41,'5. Detail'!$J$31:$J$510,107,'5. Detail'!$F$31:$F$510,"TE01")</f>
        <v>0</v>
      </c>
      <c r="BK41" s="294">
        <f t="shared" si="31"/>
        <v>0</v>
      </c>
      <c r="BL41" s="294">
        <f t="shared" si="32"/>
        <v>0</v>
      </c>
      <c r="BM41" s="299"/>
    </row>
    <row r="42" spans="1:65" x14ac:dyDescent="0.3">
      <c r="A42" s="298"/>
      <c r="B42" s="292">
        <v>2016</v>
      </c>
      <c r="C42" s="293">
        <v>306308.59189607349</v>
      </c>
      <c r="D42" s="293">
        <v>306308.59189607349</v>
      </c>
      <c r="E42" s="293">
        <v>0</v>
      </c>
      <c r="F42" s="293">
        <v>0</v>
      </c>
      <c r="G42" s="293">
        <v>0</v>
      </c>
      <c r="H42" s="293">
        <v>0</v>
      </c>
      <c r="I42" s="294">
        <f t="shared" si="17"/>
        <v>0</v>
      </c>
      <c r="J42" s="293">
        <v>0</v>
      </c>
      <c r="K42" s="294">
        <f t="shared" si="18"/>
        <v>0</v>
      </c>
      <c r="L42" s="293">
        <v>0</v>
      </c>
      <c r="M42" s="293"/>
      <c r="N42" s="294">
        <f t="shared" si="19"/>
        <v>0</v>
      </c>
      <c r="O42" s="294">
        <f t="shared" si="8"/>
        <v>0</v>
      </c>
      <c r="P42" s="294">
        <f t="shared" si="20"/>
        <v>0</v>
      </c>
      <c r="Q42" s="294">
        <f>SUMIFS('5. Detail'!$I$31:$I$510,'5. Detail'!$E$31:$E$510,$B42,'5. Detail'!$A$31:$A$510,$A42,'5. Detail'!$J$31:$J$510,426.4)</f>
        <v>0</v>
      </c>
      <c r="R42" s="294">
        <f>SUMIFS('5. Detail'!$I$31:$I$510,'5. Detail'!$E$31:$E$510,$B42,'5. Detail'!$A$31:$A$510,$A42,'5. Detail'!$J$31:$J$510,426.5)+J42</f>
        <v>0</v>
      </c>
      <c r="S42" s="294">
        <f>SUMIFS('5. Detail'!$I$31:$I$510,'5. Detail'!$E$31:$E$510,$B42,'5. Detail'!$A$31:$A$510,$A42,'5. Detail'!$J$31:$J$510,923)</f>
        <v>0</v>
      </c>
      <c r="T42" s="294">
        <f>SUMIFS('5. Detail'!$I$31:$I$510,'5. Detail'!$E$31:$E$510,$B42,'5. Detail'!$A$31:$A$510,$A42,'5. Detail'!$J$31:$J$510,107)</f>
        <v>0</v>
      </c>
      <c r="U42" s="294">
        <f t="shared" si="9"/>
        <v>0</v>
      </c>
      <c r="V42" s="294">
        <f>SUMIFS('5. Detail'!$I$31:$I$510,'5. Detail'!$E$31:$E$510,$B42,'5. Detail'!$A$31:$A$510,$A42,'5. Detail'!$F$31:$F$510,"CE01")</f>
        <v>0</v>
      </c>
      <c r="W42" s="294">
        <f>SUMIFS('5. Detail'!$I$31:$I$510,'5. Detail'!$E$31:$E$510,$B42,'5. Detail'!$A$31:$A$510,$A42,'5. Detail'!$F$31:$F$510,"OE01")</f>
        <v>0</v>
      </c>
      <c r="X42" s="294">
        <f>SUMIFS('5. Detail'!$I$31:$I$510,'5. Detail'!$E$31:$E$510,$B42,'5. Detail'!$A$31:$A$510,$A42,'5. Detail'!$F$31:$F$510,"TE01")</f>
        <v>0</v>
      </c>
      <c r="Y42" s="294">
        <f t="shared" si="21"/>
        <v>0</v>
      </c>
      <c r="Z42" s="294">
        <f t="shared" si="10"/>
        <v>0</v>
      </c>
      <c r="AA42" s="294">
        <f>SUMIFS('5. Detail'!$I$31:$I$510,'5. Detail'!$E$31:$E$510,$B42,'5. Detail'!$A$31:$A$510,$A42,'5. Detail'!$J$31:$J$510,923,'5. Detail'!$F$31:$F$510,"CE01")+SUMIFS('5. Detail'!$I$31:$I$510,'5. Detail'!$E$31:$E$510,$B42,'5. Detail'!$A$31:$A$510,$A42,'5. Detail'!$J$31:$J$510,107,'5. Detail'!$F$31:$F$510,"CE01")</f>
        <v>0</v>
      </c>
      <c r="AB42" s="294">
        <f>SUMIFS('5. Detail'!$I$31:$I$510,'5. Detail'!$E$31:$E$510,$B42,'5. Detail'!$A$31:$A$510,$A42,'5. Detail'!$J$31:$J$510,923,'5. Detail'!$F$31:$F$510,"OE01")+SUMIFS('5. Detail'!$I$31:$I$510,'5. Detail'!$E$31:$E$510,$B42,'5. Detail'!$A$31:$A$510,$A42,'5. Detail'!$J$31:$J$510,107,'5. Detail'!$F$31:$F$510,"OE01")</f>
        <v>0</v>
      </c>
      <c r="AC42" s="294">
        <f>SUMIFS('5. Detail'!$I$31:$I$510,'5. Detail'!$E$31:$E$510,$B42,'5. Detail'!$A$31:$A$510,$A42,'5. Detail'!$J$31:$J$510,923,'5. Detail'!$F$31:$F$510,"TE01")+SUMIFS('5. Detail'!$I$31:$I$510,'5. Detail'!$E$31:$E$510,$B42,'5. Detail'!$A$31:$A$510,$A42,'5. Detail'!$J$31:$J$510,107,'5. Detail'!$F$31:$F$510,"TE01")</f>
        <v>0</v>
      </c>
      <c r="AD42" s="294">
        <f t="shared" si="22"/>
        <v>0</v>
      </c>
      <c r="AE42" s="295">
        <f>'3. Total $ Recalc.'!R38</f>
        <v>0</v>
      </c>
      <c r="AF42" s="294">
        <f t="shared" si="11"/>
        <v>-306308.59189607349</v>
      </c>
      <c r="AG42" s="296">
        <v>1</v>
      </c>
      <c r="AH42" s="294">
        <f t="shared" si="12"/>
        <v>0</v>
      </c>
      <c r="AI42" s="294">
        <f t="shared" si="13"/>
        <v>-306308.59189607349</v>
      </c>
      <c r="AJ42" s="293">
        <v>0</v>
      </c>
      <c r="AK42" s="293">
        <v>0</v>
      </c>
      <c r="AL42" s="293">
        <v>0</v>
      </c>
      <c r="AM42" s="294">
        <f t="shared" si="23"/>
        <v>0</v>
      </c>
      <c r="AN42" s="294">
        <f t="shared" si="14"/>
        <v>0</v>
      </c>
      <c r="AO42" s="293">
        <v>0</v>
      </c>
      <c r="AP42" s="294">
        <f t="shared" si="24"/>
        <v>0</v>
      </c>
      <c r="AQ42" s="294">
        <f t="shared" si="15"/>
        <v>0</v>
      </c>
      <c r="AR42" s="296"/>
      <c r="AS42" s="294">
        <f t="shared" si="25"/>
        <v>0</v>
      </c>
      <c r="AT42" s="294">
        <f t="shared" si="16"/>
        <v>0</v>
      </c>
      <c r="AU42" s="293">
        <v>0</v>
      </c>
      <c r="AV42" s="294">
        <f t="shared" si="26"/>
        <v>0</v>
      </c>
      <c r="AW42" s="294">
        <f t="shared" si="27"/>
        <v>0</v>
      </c>
      <c r="AX42" s="294">
        <f>SUMIFS('5. Detail'!$I$31:$I$510,'5. Detail'!$E$31:$E$510,$B42,'5. Detail'!$A$31:$A$510,$A42,'5. Detail'!$J$31:$J$510,426.4)</f>
        <v>0</v>
      </c>
      <c r="AY42" s="294">
        <f>SUMIFS('5. Detail'!$I$31:$I$510,'5. Detail'!$E$31:$E$510,$B42,'5. Detail'!$A$31:$A$510,$A42,'5. Detail'!$J$31:$J$510,426.5)+AO42</f>
        <v>0</v>
      </c>
      <c r="AZ42" s="294">
        <f>SUMIFS('5. Detail'!$I$31:$I$510,'5. Detail'!$E$31:$E$510,$B42,'5. Detail'!$A$31:$A$510,$A42,'5. Detail'!$J$31:$J$510,923)</f>
        <v>0</v>
      </c>
      <c r="BA42" s="294">
        <f>SUMIFS('5. Detail'!$I$31:$I$510,'5. Detail'!$E$31:$E$510,$B42,'5. Detail'!$A$31:$A$510,$A42,'5. Detail'!$J$31:$J$510,107)</f>
        <v>0</v>
      </c>
      <c r="BB42" s="294">
        <f t="shared" si="28"/>
        <v>0</v>
      </c>
      <c r="BC42" s="294">
        <f>SUMIFS('5. Detail'!$K$31:$K$510,'5. Detail'!$E$31:$E$510,$B42,'5. Detail'!$A$31:$A$510,$A42,'5. Detail'!$F$31:$F$510,"CE01")</f>
        <v>0</v>
      </c>
      <c r="BD42" s="294">
        <f>SUMIFS('5. Detail'!$K$31:$K$510,'5. Detail'!$E$31:$E$510,$B42,'5. Detail'!$A$31:$A$510,$A42,'5. Detail'!$F$31:$F$510,"OE01")</f>
        <v>0</v>
      </c>
      <c r="BE42" s="294">
        <f>SUMIFS('5. Detail'!$K$31:$K$510,'5. Detail'!$E$31:$E$510,$B42,'5. Detail'!$A$31:$A$510,$A42,'5. Detail'!$F$31:$F$510,"TE01")</f>
        <v>0</v>
      </c>
      <c r="BF42" s="294">
        <f t="shared" si="29"/>
        <v>0</v>
      </c>
      <c r="BG42" s="294">
        <f t="shared" si="30"/>
        <v>0</v>
      </c>
      <c r="BH42" s="294">
        <f>SUMIFS('5. Detail'!$K$31:$K$510,'5. Detail'!$E$31:$E$510,$B42,'5. Detail'!$A$31:$A$510,$A42,'5. Detail'!$J$31:$J$510,923,'5. Detail'!$F$31:$F$510,"CE01")+SUMIFS('5. Detail'!$K$31:$K$510,'5. Detail'!$E$31:$E$510,$B42,'5. Detail'!$A$31:$A$510,$A42,'5. Detail'!$J$31:$J$510,107,'5. Detail'!$F$31:$F$510,"CE01")</f>
        <v>0</v>
      </c>
      <c r="BI42" s="294">
        <f>SUMIFS('5. Detail'!$K$31:$K$510,'5. Detail'!$E$31:$E$510,$B42,'5. Detail'!$A$31:$A$510,$A42,'5. Detail'!$J$31:$J$510,923,'5. Detail'!$F$31:$F$510,"OE01")+SUMIFS('5. Detail'!$K$31:$K$510,'5. Detail'!$E$31:$E$510,$B42,'5. Detail'!$A$31:$A$510,$A42,'5. Detail'!$J$31:$J$510,107,'5. Detail'!$F$31:$F$510,"OE01")</f>
        <v>0</v>
      </c>
      <c r="BJ42" s="294">
        <f>SUMIFS('5. Detail'!$K$31:$K$510,'5. Detail'!$E$31:$E$510,$B42,'5. Detail'!$A$31:$A$510,$A42,'5. Detail'!$J$31:$J$510,923,'5. Detail'!$F$31:$F$510,"TE01")+SUMIFS('5. Detail'!$K$31:$K$510,'5. Detail'!$E$31:$E$510,$B42,'5. Detail'!$A$31:$A$510,$A42,'5. Detail'!$J$31:$J$510,107,'5. Detail'!$F$31:$F$510,"TE01")</f>
        <v>0</v>
      </c>
      <c r="BK42" s="294">
        <f t="shared" si="31"/>
        <v>0</v>
      </c>
      <c r="BL42" s="294">
        <f t="shared" si="32"/>
        <v>0</v>
      </c>
      <c r="BM42" s="299"/>
    </row>
    <row r="43" spans="1:65" x14ac:dyDescent="0.3">
      <c r="A43" s="298"/>
      <c r="B43" s="292">
        <v>2017</v>
      </c>
      <c r="C43" s="293">
        <v>310420.66429855063</v>
      </c>
      <c r="D43" s="293">
        <v>310420.66429855063</v>
      </c>
      <c r="E43" s="293">
        <v>0</v>
      </c>
      <c r="F43" s="293">
        <v>0</v>
      </c>
      <c r="G43" s="293">
        <v>0</v>
      </c>
      <c r="H43" s="293">
        <v>0</v>
      </c>
      <c r="I43" s="294">
        <f t="shared" si="17"/>
        <v>0</v>
      </c>
      <c r="J43" s="293">
        <v>0</v>
      </c>
      <c r="K43" s="294">
        <f t="shared" si="18"/>
        <v>0</v>
      </c>
      <c r="L43" s="293">
        <v>0</v>
      </c>
      <c r="M43" s="293"/>
      <c r="N43" s="294">
        <f t="shared" si="19"/>
        <v>0</v>
      </c>
      <c r="O43" s="294">
        <f t="shared" si="8"/>
        <v>0</v>
      </c>
      <c r="P43" s="294">
        <f t="shared" si="20"/>
        <v>0</v>
      </c>
      <c r="Q43" s="294">
        <f>SUMIFS('5. Detail'!$I$31:$I$510,'5. Detail'!$E$31:$E$510,$B43,'5. Detail'!$A$31:$A$510,$A43,'5. Detail'!$J$31:$J$510,426.4)</f>
        <v>0</v>
      </c>
      <c r="R43" s="294">
        <f>SUMIFS('5. Detail'!$I$31:$I$510,'5. Detail'!$E$31:$E$510,$B43,'5. Detail'!$A$31:$A$510,$A43,'5. Detail'!$J$31:$J$510,426.5)+J43</f>
        <v>0</v>
      </c>
      <c r="S43" s="294">
        <f>SUMIFS('5. Detail'!$I$31:$I$510,'5. Detail'!$E$31:$E$510,$B43,'5. Detail'!$A$31:$A$510,$A43,'5. Detail'!$J$31:$J$510,923)</f>
        <v>0</v>
      </c>
      <c r="T43" s="294">
        <f>SUMIFS('5. Detail'!$I$31:$I$510,'5. Detail'!$E$31:$E$510,$B43,'5. Detail'!$A$31:$A$510,$A43,'5. Detail'!$J$31:$J$510,107)</f>
        <v>0</v>
      </c>
      <c r="U43" s="294">
        <f t="shared" si="9"/>
        <v>0</v>
      </c>
      <c r="V43" s="294">
        <f>SUMIFS('5. Detail'!$I$31:$I$510,'5. Detail'!$E$31:$E$510,$B43,'5. Detail'!$A$31:$A$510,$A43,'5. Detail'!$F$31:$F$510,"CE01")</f>
        <v>0</v>
      </c>
      <c r="W43" s="294">
        <f>SUMIFS('5. Detail'!$I$31:$I$510,'5. Detail'!$E$31:$E$510,$B43,'5. Detail'!$A$31:$A$510,$A43,'5. Detail'!$F$31:$F$510,"OE01")</f>
        <v>0</v>
      </c>
      <c r="X43" s="294">
        <f>SUMIFS('5. Detail'!$I$31:$I$510,'5. Detail'!$E$31:$E$510,$B43,'5. Detail'!$A$31:$A$510,$A43,'5. Detail'!$F$31:$F$510,"TE01")</f>
        <v>0</v>
      </c>
      <c r="Y43" s="294">
        <f t="shared" si="21"/>
        <v>0</v>
      </c>
      <c r="Z43" s="294">
        <f t="shared" si="10"/>
        <v>0</v>
      </c>
      <c r="AA43" s="294">
        <f>SUMIFS('5. Detail'!$I$31:$I$510,'5. Detail'!$E$31:$E$510,$B43,'5. Detail'!$A$31:$A$510,$A43,'5. Detail'!$J$31:$J$510,923,'5. Detail'!$F$31:$F$510,"CE01")+SUMIFS('5. Detail'!$I$31:$I$510,'5. Detail'!$E$31:$E$510,$B43,'5. Detail'!$A$31:$A$510,$A43,'5. Detail'!$J$31:$J$510,107,'5. Detail'!$F$31:$F$510,"CE01")</f>
        <v>0</v>
      </c>
      <c r="AB43" s="294">
        <f>SUMIFS('5. Detail'!$I$31:$I$510,'5. Detail'!$E$31:$E$510,$B43,'5. Detail'!$A$31:$A$510,$A43,'5. Detail'!$J$31:$J$510,923,'5. Detail'!$F$31:$F$510,"OE01")+SUMIFS('5. Detail'!$I$31:$I$510,'5. Detail'!$E$31:$E$510,$B43,'5. Detail'!$A$31:$A$510,$A43,'5. Detail'!$J$31:$J$510,107,'5. Detail'!$F$31:$F$510,"OE01")</f>
        <v>0</v>
      </c>
      <c r="AC43" s="294">
        <f>SUMIFS('5. Detail'!$I$31:$I$510,'5. Detail'!$E$31:$E$510,$B43,'5. Detail'!$A$31:$A$510,$A43,'5. Detail'!$J$31:$J$510,923,'5. Detail'!$F$31:$F$510,"TE01")+SUMIFS('5. Detail'!$I$31:$I$510,'5. Detail'!$E$31:$E$510,$B43,'5. Detail'!$A$31:$A$510,$A43,'5. Detail'!$J$31:$J$510,107,'5. Detail'!$F$31:$F$510,"TE01")</f>
        <v>0</v>
      </c>
      <c r="AD43" s="294">
        <f t="shared" si="22"/>
        <v>0</v>
      </c>
      <c r="AE43" s="295">
        <f>'3. Total $ Recalc.'!R39</f>
        <v>0</v>
      </c>
      <c r="AF43" s="294">
        <f t="shared" si="11"/>
        <v>-310420.66429855063</v>
      </c>
      <c r="AG43" s="296">
        <v>1</v>
      </c>
      <c r="AH43" s="294">
        <f t="shared" si="12"/>
        <v>0</v>
      </c>
      <c r="AI43" s="294">
        <f t="shared" si="13"/>
        <v>-310420.66429855063</v>
      </c>
      <c r="AJ43" s="293">
        <v>0</v>
      </c>
      <c r="AK43" s="293">
        <v>0</v>
      </c>
      <c r="AL43" s="293">
        <v>0</v>
      </c>
      <c r="AM43" s="294">
        <f t="shared" si="23"/>
        <v>0</v>
      </c>
      <c r="AN43" s="294">
        <f t="shared" si="14"/>
        <v>0</v>
      </c>
      <c r="AO43" s="293">
        <v>0</v>
      </c>
      <c r="AP43" s="294">
        <f t="shared" si="24"/>
        <v>0</v>
      </c>
      <c r="AQ43" s="294">
        <f t="shared" si="15"/>
        <v>0</v>
      </c>
      <c r="AR43" s="296"/>
      <c r="AS43" s="294">
        <f t="shared" si="25"/>
        <v>0</v>
      </c>
      <c r="AT43" s="294">
        <f t="shared" si="16"/>
        <v>0</v>
      </c>
      <c r="AU43" s="293">
        <v>0</v>
      </c>
      <c r="AV43" s="294">
        <f t="shared" si="26"/>
        <v>0</v>
      </c>
      <c r="AW43" s="294">
        <f t="shared" si="27"/>
        <v>0</v>
      </c>
      <c r="AX43" s="294">
        <f>SUMIFS('5. Detail'!$I$31:$I$510,'5. Detail'!$E$31:$E$510,$B43,'5. Detail'!$A$31:$A$510,$A43,'5. Detail'!$J$31:$J$510,426.4)</f>
        <v>0</v>
      </c>
      <c r="AY43" s="294">
        <f>SUMIFS('5. Detail'!$I$31:$I$510,'5. Detail'!$E$31:$E$510,$B43,'5. Detail'!$A$31:$A$510,$A43,'5. Detail'!$J$31:$J$510,426.5)+AO43</f>
        <v>0</v>
      </c>
      <c r="AZ43" s="294">
        <f>SUMIFS('5. Detail'!$I$31:$I$510,'5. Detail'!$E$31:$E$510,$B43,'5. Detail'!$A$31:$A$510,$A43,'5. Detail'!$J$31:$J$510,923)</f>
        <v>0</v>
      </c>
      <c r="BA43" s="294">
        <f>SUMIFS('5. Detail'!$I$31:$I$510,'5. Detail'!$E$31:$E$510,$B43,'5. Detail'!$A$31:$A$510,$A43,'5. Detail'!$J$31:$J$510,107)</f>
        <v>0</v>
      </c>
      <c r="BB43" s="294">
        <f t="shared" si="28"/>
        <v>0</v>
      </c>
      <c r="BC43" s="294">
        <f>SUMIFS('5. Detail'!$K$31:$K$510,'5. Detail'!$E$31:$E$510,$B43,'5. Detail'!$A$31:$A$510,$A43,'5. Detail'!$F$31:$F$510,"CE01")</f>
        <v>0</v>
      </c>
      <c r="BD43" s="294">
        <f>SUMIFS('5. Detail'!$K$31:$K$510,'5. Detail'!$E$31:$E$510,$B43,'5. Detail'!$A$31:$A$510,$A43,'5. Detail'!$F$31:$F$510,"OE01")</f>
        <v>0</v>
      </c>
      <c r="BE43" s="294">
        <f>SUMIFS('5. Detail'!$K$31:$K$510,'5. Detail'!$E$31:$E$510,$B43,'5. Detail'!$A$31:$A$510,$A43,'5. Detail'!$F$31:$F$510,"TE01")</f>
        <v>0</v>
      </c>
      <c r="BF43" s="294">
        <f t="shared" si="29"/>
        <v>0</v>
      </c>
      <c r="BG43" s="294">
        <f t="shared" si="30"/>
        <v>0</v>
      </c>
      <c r="BH43" s="294">
        <f>SUMIFS('5. Detail'!$K$31:$K$510,'5. Detail'!$E$31:$E$510,$B43,'5. Detail'!$A$31:$A$510,$A43,'5. Detail'!$J$31:$J$510,923,'5. Detail'!$F$31:$F$510,"CE01")+SUMIFS('5. Detail'!$K$31:$K$510,'5. Detail'!$E$31:$E$510,$B43,'5. Detail'!$A$31:$A$510,$A43,'5. Detail'!$J$31:$J$510,107,'5. Detail'!$F$31:$F$510,"CE01")</f>
        <v>0</v>
      </c>
      <c r="BI43" s="294">
        <f>SUMIFS('5. Detail'!$K$31:$K$510,'5. Detail'!$E$31:$E$510,$B43,'5. Detail'!$A$31:$A$510,$A43,'5. Detail'!$J$31:$J$510,923,'5. Detail'!$F$31:$F$510,"OE01")+SUMIFS('5. Detail'!$K$31:$K$510,'5. Detail'!$E$31:$E$510,$B43,'5. Detail'!$A$31:$A$510,$A43,'5. Detail'!$J$31:$J$510,107,'5. Detail'!$F$31:$F$510,"OE01")</f>
        <v>0</v>
      </c>
      <c r="BJ43" s="294">
        <f>SUMIFS('5. Detail'!$K$31:$K$510,'5. Detail'!$E$31:$E$510,$B43,'5. Detail'!$A$31:$A$510,$A43,'5. Detail'!$J$31:$J$510,923,'5. Detail'!$F$31:$F$510,"TE01")+SUMIFS('5. Detail'!$K$31:$K$510,'5. Detail'!$E$31:$E$510,$B43,'5. Detail'!$A$31:$A$510,$A43,'5. Detail'!$J$31:$J$510,107,'5. Detail'!$F$31:$F$510,"TE01")</f>
        <v>0</v>
      </c>
      <c r="BK43" s="294">
        <f t="shared" si="31"/>
        <v>0</v>
      </c>
      <c r="BL43" s="294">
        <f t="shared" si="32"/>
        <v>0</v>
      </c>
      <c r="BM43" s="299"/>
    </row>
    <row r="44" spans="1:65" x14ac:dyDescent="0.3">
      <c r="A44" s="298"/>
      <c r="B44" s="292">
        <v>2018</v>
      </c>
      <c r="C44" s="293">
        <v>308724.07146666688</v>
      </c>
      <c r="D44" s="293">
        <v>308724.07146666688</v>
      </c>
      <c r="E44" s="293">
        <v>0</v>
      </c>
      <c r="F44" s="293">
        <v>0</v>
      </c>
      <c r="G44" s="293">
        <v>0</v>
      </c>
      <c r="H44" s="293">
        <v>0</v>
      </c>
      <c r="I44" s="294">
        <f t="shared" si="17"/>
        <v>0</v>
      </c>
      <c r="J44" s="293">
        <v>0</v>
      </c>
      <c r="K44" s="294">
        <f t="shared" si="18"/>
        <v>0</v>
      </c>
      <c r="L44" s="293">
        <v>0</v>
      </c>
      <c r="M44" s="293"/>
      <c r="N44" s="294">
        <f t="shared" si="19"/>
        <v>0</v>
      </c>
      <c r="O44" s="294">
        <f t="shared" si="8"/>
        <v>0</v>
      </c>
      <c r="P44" s="294">
        <f t="shared" si="20"/>
        <v>0</v>
      </c>
      <c r="Q44" s="294">
        <f>SUMIFS('5. Detail'!$I$31:$I$510,'5. Detail'!$E$31:$E$510,$B44,'5. Detail'!$A$31:$A$510,$A44,'5. Detail'!$J$31:$J$510,426.4)</f>
        <v>0</v>
      </c>
      <c r="R44" s="294">
        <f>SUMIFS('5. Detail'!$I$31:$I$510,'5. Detail'!$E$31:$E$510,$B44,'5. Detail'!$A$31:$A$510,$A44,'5. Detail'!$J$31:$J$510,426.5)+J44</f>
        <v>0</v>
      </c>
      <c r="S44" s="294">
        <f>SUMIFS('5. Detail'!$I$31:$I$510,'5. Detail'!$E$31:$E$510,$B44,'5. Detail'!$A$31:$A$510,$A44,'5. Detail'!$J$31:$J$510,923)</f>
        <v>0</v>
      </c>
      <c r="T44" s="294">
        <f>SUMIFS('5. Detail'!$I$31:$I$510,'5. Detail'!$E$31:$E$510,$B44,'5. Detail'!$A$31:$A$510,$A44,'5. Detail'!$J$31:$J$510,107)</f>
        <v>0</v>
      </c>
      <c r="U44" s="294">
        <f t="shared" si="9"/>
        <v>0</v>
      </c>
      <c r="V44" s="294">
        <f>SUMIFS('5. Detail'!$I$31:$I$510,'5. Detail'!$E$31:$E$510,$B44,'5. Detail'!$A$31:$A$510,$A44,'5. Detail'!$F$31:$F$510,"CE01")</f>
        <v>0</v>
      </c>
      <c r="W44" s="294">
        <f>SUMIFS('5. Detail'!$I$31:$I$510,'5. Detail'!$E$31:$E$510,$B44,'5. Detail'!$A$31:$A$510,$A44,'5. Detail'!$F$31:$F$510,"OE01")</f>
        <v>0</v>
      </c>
      <c r="X44" s="294">
        <f>SUMIFS('5. Detail'!$I$31:$I$510,'5. Detail'!$E$31:$E$510,$B44,'5. Detail'!$A$31:$A$510,$A44,'5. Detail'!$F$31:$F$510,"TE01")</f>
        <v>0</v>
      </c>
      <c r="Y44" s="294">
        <f t="shared" si="21"/>
        <v>0</v>
      </c>
      <c r="Z44" s="294">
        <f t="shared" si="10"/>
        <v>0</v>
      </c>
      <c r="AA44" s="294">
        <f>SUMIFS('5. Detail'!$I$31:$I$510,'5. Detail'!$E$31:$E$510,$B44,'5. Detail'!$A$31:$A$510,$A44,'5. Detail'!$J$31:$J$510,923,'5. Detail'!$F$31:$F$510,"CE01")+SUMIFS('5. Detail'!$I$31:$I$510,'5. Detail'!$E$31:$E$510,$B44,'5. Detail'!$A$31:$A$510,$A44,'5. Detail'!$J$31:$J$510,107,'5. Detail'!$F$31:$F$510,"CE01")</f>
        <v>0</v>
      </c>
      <c r="AB44" s="294">
        <f>SUMIFS('5. Detail'!$I$31:$I$510,'5. Detail'!$E$31:$E$510,$B44,'5. Detail'!$A$31:$A$510,$A44,'5. Detail'!$J$31:$J$510,923,'5. Detail'!$F$31:$F$510,"OE01")+SUMIFS('5. Detail'!$I$31:$I$510,'5. Detail'!$E$31:$E$510,$B44,'5. Detail'!$A$31:$A$510,$A44,'5. Detail'!$J$31:$J$510,107,'5. Detail'!$F$31:$F$510,"OE01")</f>
        <v>0</v>
      </c>
      <c r="AC44" s="294">
        <f>SUMIFS('5. Detail'!$I$31:$I$510,'5. Detail'!$E$31:$E$510,$B44,'5. Detail'!$A$31:$A$510,$A44,'5. Detail'!$J$31:$J$510,923,'5. Detail'!$F$31:$F$510,"TE01")+SUMIFS('5. Detail'!$I$31:$I$510,'5. Detail'!$E$31:$E$510,$B44,'5. Detail'!$A$31:$A$510,$A44,'5. Detail'!$J$31:$J$510,107,'5. Detail'!$F$31:$F$510,"TE01")</f>
        <v>0</v>
      </c>
      <c r="AD44" s="294">
        <f t="shared" si="22"/>
        <v>0</v>
      </c>
      <c r="AE44" s="295">
        <f>'3. Total $ Recalc.'!R40</f>
        <v>0</v>
      </c>
      <c r="AF44" s="294">
        <f t="shared" si="11"/>
        <v>-308724.07146666688</v>
      </c>
      <c r="AG44" s="296">
        <v>1</v>
      </c>
      <c r="AH44" s="294">
        <f t="shared" si="12"/>
        <v>0</v>
      </c>
      <c r="AI44" s="294">
        <f t="shared" si="13"/>
        <v>-308724.07146666688</v>
      </c>
      <c r="AJ44" s="293">
        <v>0</v>
      </c>
      <c r="AK44" s="293">
        <v>0</v>
      </c>
      <c r="AL44" s="293">
        <v>0</v>
      </c>
      <c r="AM44" s="294">
        <f t="shared" si="23"/>
        <v>0</v>
      </c>
      <c r="AN44" s="294">
        <f t="shared" si="14"/>
        <v>0</v>
      </c>
      <c r="AO44" s="293">
        <v>0</v>
      </c>
      <c r="AP44" s="294">
        <f t="shared" si="24"/>
        <v>0</v>
      </c>
      <c r="AQ44" s="294">
        <f t="shared" si="15"/>
        <v>0</v>
      </c>
      <c r="AR44" s="296"/>
      <c r="AS44" s="294">
        <f t="shared" si="25"/>
        <v>0</v>
      </c>
      <c r="AT44" s="294">
        <f t="shared" si="16"/>
        <v>0</v>
      </c>
      <c r="AU44" s="293">
        <v>0</v>
      </c>
      <c r="AV44" s="294">
        <f t="shared" si="26"/>
        <v>0</v>
      </c>
      <c r="AW44" s="294">
        <f t="shared" si="27"/>
        <v>0</v>
      </c>
      <c r="AX44" s="294">
        <f>SUMIFS('5. Detail'!$I$31:$I$510,'5. Detail'!$E$31:$E$510,$B44,'5. Detail'!$A$31:$A$510,$A44,'5. Detail'!$J$31:$J$510,426.4)</f>
        <v>0</v>
      </c>
      <c r="AY44" s="294">
        <f>SUMIFS('5. Detail'!$I$31:$I$510,'5. Detail'!$E$31:$E$510,$B44,'5. Detail'!$A$31:$A$510,$A44,'5. Detail'!$J$31:$J$510,426.5)+AO44</f>
        <v>0</v>
      </c>
      <c r="AZ44" s="294">
        <f>SUMIFS('5. Detail'!$I$31:$I$510,'5. Detail'!$E$31:$E$510,$B44,'5. Detail'!$A$31:$A$510,$A44,'5. Detail'!$J$31:$J$510,923)</f>
        <v>0</v>
      </c>
      <c r="BA44" s="294">
        <f>SUMIFS('5. Detail'!$I$31:$I$510,'5. Detail'!$E$31:$E$510,$B44,'5. Detail'!$A$31:$A$510,$A44,'5. Detail'!$J$31:$J$510,107)</f>
        <v>0</v>
      </c>
      <c r="BB44" s="294">
        <f t="shared" si="28"/>
        <v>0</v>
      </c>
      <c r="BC44" s="294">
        <f>SUMIFS('5. Detail'!$K$31:$K$510,'5. Detail'!$E$31:$E$510,$B44,'5. Detail'!$A$31:$A$510,$A44,'5. Detail'!$F$31:$F$510,"CE01")</f>
        <v>0</v>
      </c>
      <c r="BD44" s="294">
        <f>SUMIFS('5. Detail'!$K$31:$K$510,'5. Detail'!$E$31:$E$510,$B44,'5. Detail'!$A$31:$A$510,$A44,'5. Detail'!$F$31:$F$510,"OE01")</f>
        <v>0</v>
      </c>
      <c r="BE44" s="294">
        <f>SUMIFS('5. Detail'!$K$31:$K$510,'5. Detail'!$E$31:$E$510,$B44,'5. Detail'!$A$31:$A$510,$A44,'5. Detail'!$F$31:$F$510,"TE01")</f>
        <v>0</v>
      </c>
      <c r="BF44" s="294">
        <f t="shared" si="29"/>
        <v>0</v>
      </c>
      <c r="BG44" s="294">
        <f t="shared" si="30"/>
        <v>0</v>
      </c>
      <c r="BH44" s="294">
        <f>SUMIFS('5. Detail'!$K$31:$K$510,'5. Detail'!$E$31:$E$510,$B44,'5. Detail'!$A$31:$A$510,$A44,'5. Detail'!$J$31:$J$510,923,'5. Detail'!$F$31:$F$510,"CE01")+SUMIFS('5. Detail'!$K$31:$K$510,'5. Detail'!$E$31:$E$510,$B44,'5. Detail'!$A$31:$A$510,$A44,'5. Detail'!$J$31:$J$510,107,'5. Detail'!$F$31:$F$510,"CE01")</f>
        <v>0</v>
      </c>
      <c r="BI44" s="294">
        <f>SUMIFS('5. Detail'!$K$31:$K$510,'5. Detail'!$E$31:$E$510,$B44,'5. Detail'!$A$31:$A$510,$A44,'5. Detail'!$J$31:$J$510,923,'5. Detail'!$F$31:$F$510,"OE01")+SUMIFS('5. Detail'!$K$31:$K$510,'5. Detail'!$E$31:$E$510,$B44,'5. Detail'!$A$31:$A$510,$A44,'5. Detail'!$J$31:$J$510,107,'5. Detail'!$F$31:$F$510,"OE01")</f>
        <v>0</v>
      </c>
      <c r="BJ44" s="294">
        <f>SUMIFS('5. Detail'!$K$31:$K$510,'5. Detail'!$E$31:$E$510,$B44,'5. Detail'!$A$31:$A$510,$A44,'5. Detail'!$J$31:$J$510,923,'5. Detail'!$F$31:$F$510,"TE01")+SUMIFS('5. Detail'!$K$31:$K$510,'5. Detail'!$E$31:$E$510,$B44,'5. Detail'!$A$31:$A$510,$A44,'5. Detail'!$J$31:$J$510,107,'5. Detail'!$F$31:$F$510,"TE01")</f>
        <v>0</v>
      </c>
      <c r="BK44" s="294">
        <f t="shared" si="31"/>
        <v>0</v>
      </c>
      <c r="BL44" s="294">
        <f t="shared" si="32"/>
        <v>0</v>
      </c>
      <c r="BM44" s="299"/>
    </row>
    <row r="45" spans="1:65" ht="39" x14ac:dyDescent="0.3">
      <c r="A45" s="298"/>
      <c r="B45" s="292">
        <v>2019</v>
      </c>
      <c r="C45" s="293">
        <v>347081.12</v>
      </c>
      <c r="D45" s="293">
        <v>347081.12</v>
      </c>
      <c r="E45" s="293">
        <v>0</v>
      </c>
      <c r="F45" s="293">
        <v>0</v>
      </c>
      <c r="G45" s="293">
        <v>0</v>
      </c>
      <c r="H45" s="293">
        <v>0</v>
      </c>
      <c r="I45" s="294">
        <f t="shared" si="17"/>
        <v>0</v>
      </c>
      <c r="J45" s="293">
        <v>0</v>
      </c>
      <c r="K45" s="294">
        <f t="shared" si="18"/>
        <v>0</v>
      </c>
      <c r="L45" s="293">
        <v>0</v>
      </c>
      <c r="M45" s="293"/>
      <c r="N45" s="294">
        <f t="shared" si="19"/>
        <v>0</v>
      </c>
      <c r="O45" s="294">
        <f t="shared" ref="O45:O76" si="33">K45-SUM(L45:M45)</f>
        <v>0</v>
      </c>
      <c r="P45" s="294">
        <f t="shared" si="20"/>
        <v>0</v>
      </c>
      <c r="Q45" s="294">
        <f>SUMIFS('5. Detail'!$I$31:$I$510,'5. Detail'!$E$31:$E$510,$B45,'5. Detail'!$A$31:$A$510,$A45,'5. Detail'!$J$31:$J$510,426.4)</f>
        <v>0</v>
      </c>
      <c r="R45" s="294">
        <f>SUMIFS('5. Detail'!$I$31:$I$510,'5. Detail'!$E$31:$E$510,$B45,'5. Detail'!$A$31:$A$510,$A45,'5. Detail'!$J$31:$J$510,426.5)+J45</f>
        <v>0</v>
      </c>
      <c r="S45" s="294">
        <f>SUMIFS('5. Detail'!$I$31:$I$510,'5. Detail'!$E$31:$E$510,$B45,'5. Detail'!$A$31:$A$510,$A45,'5. Detail'!$J$31:$J$510,923)</f>
        <v>0</v>
      </c>
      <c r="T45" s="294">
        <f>SUMIFS('5. Detail'!$I$31:$I$510,'5. Detail'!$E$31:$E$510,$B45,'5. Detail'!$A$31:$A$510,$A45,'5. Detail'!$J$31:$J$510,107)</f>
        <v>0</v>
      </c>
      <c r="U45" s="294">
        <f t="shared" ref="U45:U76" si="34">I45-SUM(O45,Q45:T45)</f>
        <v>0</v>
      </c>
      <c r="V45" s="294">
        <f>SUMIFS('5. Detail'!$I$31:$I$510,'5. Detail'!$E$31:$E$510,$B45,'5. Detail'!$A$31:$A$510,$A45,'5. Detail'!$F$31:$F$510,"CE01")</f>
        <v>0</v>
      </c>
      <c r="W45" s="294">
        <f>SUMIFS('5. Detail'!$I$31:$I$510,'5. Detail'!$E$31:$E$510,$B45,'5. Detail'!$A$31:$A$510,$A45,'5. Detail'!$F$31:$F$510,"OE01")</f>
        <v>0</v>
      </c>
      <c r="X45" s="294">
        <f>SUMIFS('5. Detail'!$I$31:$I$510,'5. Detail'!$E$31:$E$510,$B45,'5. Detail'!$A$31:$A$510,$A45,'5. Detail'!$F$31:$F$510,"TE01")</f>
        <v>0</v>
      </c>
      <c r="Y45" s="294">
        <f t="shared" si="21"/>
        <v>0</v>
      </c>
      <c r="Z45" s="294">
        <f t="shared" ref="Z45:Z76" si="35">SUM(L45:M45)-Y45</f>
        <v>0</v>
      </c>
      <c r="AA45" s="294">
        <f>SUMIFS('5. Detail'!$I$31:$I$510,'5. Detail'!$E$31:$E$510,$B45,'5. Detail'!$A$31:$A$510,$A45,'5. Detail'!$J$31:$J$510,923,'5. Detail'!$F$31:$F$510,"CE01")+SUMIFS('5. Detail'!$I$31:$I$510,'5. Detail'!$E$31:$E$510,$B45,'5. Detail'!$A$31:$A$510,$A45,'5. Detail'!$J$31:$J$510,107,'5. Detail'!$F$31:$F$510,"CE01")</f>
        <v>0</v>
      </c>
      <c r="AB45" s="294">
        <f>SUMIFS('5. Detail'!$I$31:$I$510,'5. Detail'!$E$31:$E$510,$B45,'5. Detail'!$A$31:$A$510,$A45,'5. Detail'!$J$31:$J$510,923,'5. Detail'!$F$31:$F$510,"OE01")+SUMIFS('5. Detail'!$I$31:$I$510,'5. Detail'!$E$31:$E$510,$B45,'5. Detail'!$A$31:$A$510,$A45,'5. Detail'!$J$31:$J$510,107,'5. Detail'!$F$31:$F$510,"OE01")</f>
        <v>0</v>
      </c>
      <c r="AC45" s="294">
        <f>SUMIFS('5. Detail'!$I$31:$I$510,'5. Detail'!$E$31:$E$510,$B45,'5. Detail'!$A$31:$A$510,$A45,'5. Detail'!$J$31:$J$510,923,'5. Detail'!$F$31:$F$510,"TE01")+SUMIFS('5. Detail'!$I$31:$I$510,'5. Detail'!$E$31:$E$510,$B45,'5. Detail'!$A$31:$A$510,$A45,'5. Detail'!$J$31:$J$510,107,'5. Detail'!$F$31:$F$510,"TE01")</f>
        <v>0</v>
      </c>
      <c r="AD45" s="294">
        <f t="shared" si="22"/>
        <v>0</v>
      </c>
      <c r="AE45" s="295">
        <f>'3. Total $ Recalc.'!R41</f>
        <v>0</v>
      </c>
      <c r="AF45" s="294">
        <f t="shared" ref="AF45:AF76" si="36">AE45-C45</f>
        <v>-347081.12</v>
      </c>
      <c r="AG45" s="296">
        <v>1</v>
      </c>
      <c r="AH45" s="294">
        <f t="shared" ref="AH45:AH76" si="37">$AE45*AG45</f>
        <v>0</v>
      </c>
      <c r="AI45" s="294">
        <f t="shared" ref="AI45:AI76" si="38">AH45-SUM(D45,H45)</f>
        <v>-347081.12</v>
      </c>
      <c r="AJ45" s="293">
        <v>0</v>
      </c>
      <c r="AK45" s="293">
        <v>0</v>
      </c>
      <c r="AL45" s="293">
        <v>0</v>
      </c>
      <c r="AM45" s="294">
        <f t="shared" si="23"/>
        <v>0</v>
      </c>
      <c r="AN45" s="294">
        <f t="shared" ref="AN45:AN76" si="39">AM45-I45</f>
        <v>0</v>
      </c>
      <c r="AO45" s="293">
        <v>0</v>
      </c>
      <c r="AP45" s="294">
        <f t="shared" si="24"/>
        <v>0</v>
      </c>
      <c r="AQ45" s="294">
        <f t="shared" ref="AQ45:AQ76" si="40">AP45-K45</f>
        <v>0</v>
      </c>
      <c r="AR45" s="296"/>
      <c r="AS45" s="294">
        <f t="shared" si="25"/>
        <v>0</v>
      </c>
      <c r="AT45" s="294">
        <f t="shared" ref="AT45:AT76" si="41">AS45-L45</f>
        <v>0</v>
      </c>
      <c r="AU45" s="293">
        <v>0</v>
      </c>
      <c r="AV45" s="294">
        <f t="shared" si="26"/>
        <v>0</v>
      </c>
      <c r="AW45" s="294">
        <f t="shared" si="27"/>
        <v>0</v>
      </c>
      <c r="AX45" s="294">
        <f>SUMIFS('5. Detail'!$I$31:$I$510,'5. Detail'!$E$31:$E$510,$B45,'5. Detail'!$A$31:$A$510,$A45,'5. Detail'!$J$31:$J$510,426.4)</f>
        <v>0</v>
      </c>
      <c r="AY45" s="294">
        <f>SUMIFS('5. Detail'!$I$31:$I$510,'5. Detail'!$E$31:$E$510,$B45,'5. Detail'!$A$31:$A$510,$A45,'5. Detail'!$J$31:$J$510,426.5)+AO45</f>
        <v>0</v>
      </c>
      <c r="AZ45" s="294">
        <f>SUMIFS('5. Detail'!$I$31:$I$510,'5. Detail'!$E$31:$E$510,$B45,'5. Detail'!$A$31:$A$510,$A45,'5. Detail'!$J$31:$J$510,923)</f>
        <v>0</v>
      </c>
      <c r="BA45" s="294">
        <f>SUMIFS('5. Detail'!$I$31:$I$510,'5. Detail'!$E$31:$E$510,$B45,'5. Detail'!$A$31:$A$510,$A45,'5. Detail'!$J$31:$J$510,107)</f>
        <v>0</v>
      </c>
      <c r="BB45" s="294">
        <f t="shared" si="28"/>
        <v>0</v>
      </c>
      <c r="BC45" s="294">
        <f>SUMIFS('5. Detail'!$K$31:$K$510,'5. Detail'!$E$31:$E$510,$B45,'5. Detail'!$A$31:$A$510,$A45,'5. Detail'!$F$31:$F$510,"CE01")</f>
        <v>0</v>
      </c>
      <c r="BD45" s="294">
        <f>SUMIFS('5. Detail'!$K$31:$K$510,'5. Detail'!$E$31:$E$510,$B45,'5. Detail'!$A$31:$A$510,$A45,'5. Detail'!$F$31:$F$510,"OE01")</f>
        <v>0</v>
      </c>
      <c r="BE45" s="294">
        <f>SUMIFS('5. Detail'!$K$31:$K$510,'5. Detail'!$E$31:$E$510,$B45,'5. Detail'!$A$31:$A$510,$A45,'5. Detail'!$F$31:$F$510,"TE01")</f>
        <v>0</v>
      </c>
      <c r="BF45" s="294">
        <f t="shared" si="29"/>
        <v>0</v>
      </c>
      <c r="BG45" s="294">
        <f t="shared" si="30"/>
        <v>0</v>
      </c>
      <c r="BH45" s="294">
        <f>SUMIFS('5. Detail'!$K$31:$K$510,'5. Detail'!$E$31:$E$510,$B45,'5. Detail'!$A$31:$A$510,$A45,'5. Detail'!$J$31:$J$510,923,'5. Detail'!$F$31:$F$510,"CE01")+SUMIFS('5. Detail'!$K$31:$K$510,'5. Detail'!$E$31:$E$510,$B45,'5. Detail'!$A$31:$A$510,$A45,'5. Detail'!$J$31:$J$510,107,'5. Detail'!$F$31:$F$510,"CE01")</f>
        <v>0</v>
      </c>
      <c r="BI45" s="294">
        <f>SUMIFS('5. Detail'!$K$31:$K$510,'5. Detail'!$E$31:$E$510,$B45,'5. Detail'!$A$31:$A$510,$A45,'5. Detail'!$J$31:$J$510,923,'5. Detail'!$F$31:$F$510,"OE01")+SUMIFS('5. Detail'!$K$31:$K$510,'5. Detail'!$E$31:$E$510,$B45,'5. Detail'!$A$31:$A$510,$A45,'5. Detail'!$J$31:$J$510,107,'5. Detail'!$F$31:$F$510,"OE01")</f>
        <v>0</v>
      </c>
      <c r="BJ45" s="294">
        <f>SUMIFS('5. Detail'!$K$31:$K$510,'5. Detail'!$E$31:$E$510,$B45,'5. Detail'!$A$31:$A$510,$A45,'5. Detail'!$J$31:$J$510,923,'5. Detail'!$F$31:$F$510,"TE01")+SUMIFS('5. Detail'!$K$31:$K$510,'5. Detail'!$E$31:$E$510,$B45,'5. Detail'!$A$31:$A$510,$A45,'5. Detail'!$J$31:$J$510,107,'5. Detail'!$F$31:$F$510,"TE01")</f>
        <v>0</v>
      </c>
      <c r="BK45" s="294">
        <f t="shared" si="31"/>
        <v>0</v>
      </c>
      <c r="BL45" s="294">
        <f t="shared" si="32"/>
        <v>0</v>
      </c>
      <c r="BM45" s="299" t="s">
        <v>145</v>
      </c>
    </row>
    <row r="46" spans="1:65" x14ac:dyDescent="0.3">
      <c r="A46" s="298"/>
      <c r="B46" s="292">
        <v>2020</v>
      </c>
      <c r="C46" s="293">
        <v>347139.37301195064</v>
      </c>
      <c r="D46" s="293">
        <v>347139.37301195064</v>
      </c>
      <c r="E46" s="293">
        <v>0</v>
      </c>
      <c r="F46" s="293">
        <v>0</v>
      </c>
      <c r="G46" s="293">
        <v>0</v>
      </c>
      <c r="H46" s="293">
        <v>0</v>
      </c>
      <c r="I46" s="294">
        <f t="shared" si="17"/>
        <v>0</v>
      </c>
      <c r="J46" s="293">
        <v>0</v>
      </c>
      <c r="K46" s="294">
        <f t="shared" si="18"/>
        <v>0</v>
      </c>
      <c r="L46" s="293">
        <v>0</v>
      </c>
      <c r="M46" s="293"/>
      <c r="N46" s="294">
        <f t="shared" si="19"/>
        <v>0</v>
      </c>
      <c r="O46" s="294">
        <f t="shared" si="33"/>
        <v>0</v>
      </c>
      <c r="P46" s="294">
        <f t="shared" si="20"/>
        <v>0</v>
      </c>
      <c r="Q46" s="294">
        <f>SUMIFS('5. Detail'!$I$31:$I$510,'5. Detail'!$E$31:$E$510,$B46,'5. Detail'!$A$31:$A$510,$A46,'5. Detail'!$J$31:$J$510,426.4)</f>
        <v>0</v>
      </c>
      <c r="R46" s="294">
        <f>SUMIFS('5. Detail'!$I$31:$I$510,'5. Detail'!$E$31:$E$510,$B46,'5. Detail'!$A$31:$A$510,$A46,'5. Detail'!$J$31:$J$510,426.5)+J46</f>
        <v>0</v>
      </c>
      <c r="S46" s="294">
        <f>SUMIFS('5. Detail'!$I$31:$I$510,'5. Detail'!$E$31:$E$510,$B46,'5. Detail'!$A$31:$A$510,$A46,'5. Detail'!$J$31:$J$510,923)</f>
        <v>0</v>
      </c>
      <c r="T46" s="294">
        <f>SUMIFS('5. Detail'!$I$31:$I$510,'5. Detail'!$E$31:$E$510,$B46,'5. Detail'!$A$31:$A$510,$A46,'5. Detail'!$J$31:$J$510,107)</f>
        <v>0</v>
      </c>
      <c r="U46" s="294">
        <f t="shared" si="34"/>
        <v>0</v>
      </c>
      <c r="V46" s="294">
        <f>SUMIFS('5. Detail'!$I$31:$I$510,'5. Detail'!$E$31:$E$510,$B46,'5. Detail'!$A$31:$A$510,$A46,'5. Detail'!$F$31:$F$510,"CE01")</f>
        <v>0</v>
      </c>
      <c r="W46" s="294">
        <f>SUMIFS('5. Detail'!$I$31:$I$510,'5. Detail'!$E$31:$E$510,$B46,'5. Detail'!$A$31:$A$510,$A46,'5. Detail'!$F$31:$F$510,"OE01")</f>
        <v>0</v>
      </c>
      <c r="X46" s="294">
        <f>SUMIFS('5. Detail'!$I$31:$I$510,'5. Detail'!$E$31:$E$510,$B46,'5. Detail'!$A$31:$A$510,$A46,'5. Detail'!$F$31:$F$510,"TE01")</f>
        <v>0</v>
      </c>
      <c r="Y46" s="294">
        <f t="shared" si="21"/>
        <v>0</v>
      </c>
      <c r="Z46" s="294">
        <f t="shared" si="35"/>
        <v>0</v>
      </c>
      <c r="AA46" s="294">
        <f>SUMIFS('5. Detail'!$I$31:$I$510,'5. Detail'!$E$31:$E$510,$B46,'5. Detail'!$A$31:$A$510,$A46,'5. Detail'!$J$31:$J$510,923,'5. Detail'!$F$31:$F$510,"CE01")+SUMIFS('5. Detail'!$I$31:$I$510,'5. Detail'!$E$31:$E$510,$B46,'5. Detail'!$A$31:$A$510,$A46,'5. Detail'!$J$31:$J$510,107,'5. Detail'!$F$31:$F$510,"CE01")</f>
        <v>0</v>
      </c>
      <c r="AB46" s="294">
        <f>SUMIFS('5. Detail'!$I$31:$I$510,'5. Detail'!$E$31:$E$510,$B46,'5. Detail'!$A$31:$A$510,$A46,'5. Detail'!$J$31:$J$510,923,'5. Detail'!$F$31:$F$510,"OE01")+SUMIFS('5. Detail'!$I$31:$I$510,'5. Detail'!$E$31:$E$510,$B46,'5. Detail'!$A$31:$A$510,$A46,'5. Detail'!$J$31:$J$510,107,'5. Detail'!$F$31:$F$510,"OE01")</f>
        <v>0</v>
      </c>
      <c r="AC46" s="294">
        <f>SUMIFS('5. Detail'!$I$31:$I$510,'5. Detail'!$E$31:$E$510,$B46,'5. Detail'!$A$31:$A$510,$A46,'5. Detail'!$J$31:$J$510,923,'5. Detail'!$F$31:$F$510,"TE01")+SUMIFS('5. Detail'!$I$31:$I$510,'5. Detail'!$E$31:$E$510,$B46,'5. Detail'!$A$31:$A$510,$A46,'5. Detail'!$J$31:$J$510,107,'5. Detail'!$F$31:$F$510,"TE01")</f>
        <v>0</v>
      </c>
      <c r="AD46" s="294">
        <f t="shared" si="22"/>
        <v>0</v>
      </c>
      <c r="AE46" s="295">
        <f>'3. Total $ Recalc.'!R42</f>
        <v>0</v>
      </c>
      <c r="AF46" s="294">
        <f t="shared" si="36"/>
        <v>-347139.37301195064</v>
      </c>
      <c r="AG46" s="296">
        <v>1</v>
      </c>
      <c r="AH46" s="294">
        <f t="shared" si="37"/>
        <v>0</v>
      </c>
      <c r="AI46" s="294">
        <f t="shared" si="38"/>
        <v>-347139.37301195064</v>
      </c>
      <c r="AJ46" s="293">
        <v>0</v>
      </c>
      <c r="AK46" s="293">
        <v>0</v>
      </c>
      <c r="AL46" s="293">
        <v>0</v>
      </c>
      <c r="AM46" s="294">
        <f t="shared" si="23"/>
        <v>0</v>
      </c>
      <c r="AN46" s="294">
        <f t="shared" si="39"/>
        <v>0</v>
      </c>
      <c r="AO46" s="293">
        <v>0</v>
      </c>
      <c r="AP46" s="294">
        <f t="shared" si="24"/>
        <v>0</v>
      </c>
      <c r="AQ46" s="294">
        <f t="shared" si="40"/>
        <v>0</v>
      </c>
      <c r="AR46" s="296"/>
      <c r="AS46" s="294">
        <f t="shared" si="25"/>
        <v>0</v>
      </c>
      <c r="AT46" s="294">
        <f t="shared" si="41"/>
        <v>0</v>
      </c>
      <c r="AU46" s="293">
        <v>0</v>
      </c>
      <c r="AV46" s="294">
        <f t="shared" si="26"/>
        <v>0</v>
      </c>
      <c r="AW46" s="294">
        <f t="shared" si="27"/>
        <v>0</v>
      </c>
      <c r="AX46" s="294">
        <f>SUMIFS('5. Detail'!$I$31:$I$510,'5. Detail'!$E$31:$E$510,$B46,'5. Detail'!$A$31:$A$510,$A46,'5. Detail'!$J$31:$J$510,426.4)</f>
        <v>0</v>
      </c>
      <c r="AY46" s="294">
        <f>SUMIFS('5. Detail'!$I$31:$I$510,'5. Detail'!$E$31:$E$510,$B46,'5. Detail'!$A$31:$A$510,$A46,'5. Detail'!$J$31:$J$510,426.5)+AO46</f>
        <v>0</v>
      </c>
      <c r="AZ46" s="294">
        <f>SUMIFS('5. Detail'!$I$31:$I$510,'5. Detail'!$E$31:$E$510,$B46,'5. Detail'!$A$31:$A$510,$A46,'5. Detail'!$J$31:$J$510,923)</f>
        <v>0</v>
      </c>
      <c r="BA46" s="294">
        <f>SUMIFS('5. Detail'!$I$31:$I$510,'5. Detail'!$E$31:$E$510,$B46,'5. Detail'!$A$31:$A$510,$A46,'5. Detail'!$J$31:$J$510,107)</f>
        <v>0</v>
      </c>
      <c r="BB46" s="294">
        <f t="shared" si="28"/>
        <v>0</v>
      </c>
      <c r="BC46" s="294">
        <f>SUMIFS('5. Detail'!$K$31:$K$510,'5. Detail'!$E$31:$E$510,$B46,'5. Detail'!$A$31:$A$510,$A46,'5. Detail'!$F$31:$F$510,"CE01")</f>
        <v>0</v>
      </c>
      <c r="BD46" s="294">
        <f>SUMIFS('5. Detail'!$K$31:$K$510,'5. Detail'!$E$31:$E$510,$B46,'5. Detail'!$A$31:$A$510,$A46,'5. Detail'!$F$31:$F$510,"OE01")</f>
        <v>0</v>
      </c>
      <c r="BE46" s="294">
        <f>SUMIFS('5. Detail'!$K$31:$K$510,'5. Detail'!$E$31:$E$510,$B46,'5. Detail'!$A$31:$A$510,$A46,'5. Detail'!$F$31:$F$510,"TE01")</f>
        <v>0</v>
      </c>
      <c r="BF46" s="294">
        <f t="shared" si="29"/>
        <v>0</v>
      </c>
      <c r="BG46" s="294">
        <f t="shared" si="30"/>
        <v>0</v>
      </c>
      <c r="BH46" s="294">
        <f>SUMIFS('5. Detail'!$K$31:$K$510,'5. Detail'!$E$31:$E$510,$B46,'5. Detail'!$A$31:$A$510,$A46,'5. Detail'!$J$31:$J$510,923,'5. Detail'!$F$31:$F$510,"CE01")+SUMIFS('5. Detail'!$K$31:$K$510,'5. Detail'!$E$31:$E$510,$B46,'5. Detail'!$A$31:$A$510,$A46,'5. Detail'!$J$31:$J$510,107,'5. Detail'!$F$31:$F$510,"CE01")</f>
        <v>0</v>
      </c>
      <c r="BI46" s="294">
        <f>SUMIFS('5. Detail'!$K$31:$K$510,'5. Detail'!$E$31:$E$510,$B46,'5. Detail'!$A$31:$A$510,$A46,'5. Detail'!$J$31:$J$510,923,'5. Detail'!$F$31:$F$510,"OE01")+SUMIFS('5. Detail'!$K$31:$K$510,'5. Detail'!$E$31:$E$510,$B46,'5. Detail'!$A$31:$A$510,$A46,'5. Detail'!$J$31:$J$510,107,'5. Detail'!$F$31:$F$510,"OE01")</f>
        <v>0</v>
      </c>
      <c r="BJ46" s="294">
        <f>SUMIFS('5. Detail'!$K$31:$K$510,'5. Detail'!$E$31:$E$510,$B46,'5. Detail'!$A$31:$A$510,$A46,'5. Detail'!$J$31:$J$510,923,'5. Detail'!$F$31:$F$510,"TE01")+SUMIFS('5. Detail'!$K$31:$K$510,'5. Detail'!$E$31:$E$510,$B46,'5. Detail'!$A$31:$A$510,$A46,'5. Detail'!$J$31:$J$510,107,'5. Detail'!$F$31:$F$510,"TE01")</f>
        <v>0</v>
      </c>
      <c r="BK46" s="294">
        <f t="shared" si="31"/>
        <v>0</v>
      </c>
      <c r="BL46" s="294">
        <f t="shared" si="32"/>
        <v>0</v>
      </c>
      <c r="BM46" s="299"/>
    </row>
    <row r="47" spans="1:65" x14ac:dyDescent="0.3">
      <c r="A47" s="298"/>
      <c r="B47" s="292">
        <v>2021</v>
      </c>
      <c r="C47" s="293">
        <v>342621.32911731844</v>
      </c>
      <c r="D47" s="293">
        <v>342621.32911731844</v>
      </c>
      <c r="E47" s="293">
        <v>0</v>
      </c>
      <c r="F47" s="293">
        <v>0</v>
      </c>
      <c r="G47" s="293">
        <v>0</v>
      </c>
      <c r="H47" s="293">
        <v>0</v>
      </c>
      <c r="I47" s="294">
        <f t="shared" si="17"/>
        <v>0</v>
      </c>
      <c r="J47" s="293">
        <v>0</v>
      </c>
      <c r="K47" s="294">
        <f t="shared" si="18"/>
        <v>0</v>
      </c>
      <c r="L47" s="293">
        <v>0</v>
      </c>
      <c r="M47" s="293"/>
      <c r="N47" s="294">
        <f t="shared" si="19"/>
        <v>0</v>
      </c>
      <c r="O47" s="294">
        <f t="shared" si="33"/>
        <v>0</v>
      </c>
      <c r="P47" s="294">
        <f t="shared" si="20"/>
        <v>0</v>
      </c>
      <c r="Q47" s="294">
        <f>SUMIFS('5. Detail'!$I$31:$I$510,'5. Detail'!$E$31:$E$510,$B47,'5. Detail'!$A$31:$A$510,$A47,'5. Detail'!$J$31:$J$510,426.4)</f>
        <v>0</v>
      </c>
      <c r="R47" s="294">
        <f>SUMIFS('5. Detail'!$I$31:$I$510,'5. Detail'!$E$31:$E$510,$B47,'5. Detail'!$A$31:$A$510,$A47,'5. Detail'!$J$31:$J$510,426.5)+J47</f>
        <v>0</v>
      </c>
      <c r="S47" s="294">
        <f>SUMIFS('5. Detail'!$I$31:$I$510,'5. Detail'!$E$31:$E$510,$B47,'5. Detail'!$A$31:$A$510,$A47,'5. Detail'!$J$31:$J$510,923)</f>
        <v>0</v>
      </c>
      <c r="T47" s="294">
        <f>SUMIFS('5. Detail'!$I$31:$I$510,'5. Detail'!$E$31:$E$510,$B47,'5. Detail'!$A$31:$A$510,$A47,'5. Detail'!$J$31:$J$510,107)</f>
        <v>0</v>
      </c>
      <c r="U47" s="294">
        <f t="shared" si="34"/>
        <v>0</v>
      </c>
      <c r="V47" s="294">
        <f>SUMIFS('5. Detail'!$I$31:$I$510,'5. Detail'!$E$31:$E$510,$B47,'5. Detail'!$A$31:$A$510,$A47,'5. Detail'!$F$31:$F$510,"CE01")</f>
        <v>0</v>
      </c>
      <c r="W47" s="294">
        <f>SUMIFS('5. Detail'!$I$31:$I$510,'5. Detail'!$E$31:$E$510,$B47,'5. Detail'!$A$31:$A$510,$A47,'5. Detail'!$F$31:$F$510,"OE01")</f>
        <v>0</v>
      </c>
      <c r="X47" s="294">
        <f>SUMIFS('5. Detail'!$I$31:$I$510,'5. Detail'!$E$31:$E$510,$B47,'5. Detail'!$A$31:$A$510,$A47,'5. Detail'!$F$31:$F$510,"TE01")</f>
        <v>0</v>
      </c>
      <c r="Y47" s="294">
        <f t="shared" si="21"/>
        <v>0</v>
      </c>
      <c r="Z47" s="294">
        <f t="shared" si="35"/>
        <v>0</v>
      </c>
      <c r="AA47" s="294">
        <f>SUMIFS('5. Detail'!$I$31:$I$510,'5. Detail'!$E$31:$E$510,$B47,'5. Detail'!$A$31:$A$510,$A47,'5. Detail'!$J$31:$J$510,923,'5. Detail'!$F$31:$F$510,"CE01")+SUMIFS('5. Detail'!$I$31:$I$510,'5. Detail'!$E$31:$E$510,$B47,'5. Detail'!$A$31:$A$510,$A47,'5. Detail'!$J$31:$J$510,107,'5. Detail'!$F$31:$F$510,"CE01")</f>
        <v>0</v>
      </c>
      <c r="AB47" s="294">
        <f>SUMIFS('5. Detail'!$I$31:$I$510,'5. Detail'!$E$31:$E$510,$B47,'5. Detail'!$A$31:$A$510,$A47,'5. Detail'!$J$31:$J$510,923,'5. Detail'!$F$31:$F$510,"OE01")+SUMIFS('5. Detail'!$I$31:$I$510,'5. Detail'!$E$31:$E$510,$B47,'5. Detail'!$A$31:$A$510,$A47,'5. Detail'!$J$31:$J$510,107,'5. Detail'!$F$31:$F$510,"OE01")</f>
        <v>0</v>
      </c>
      <c r="AC47" s="294">
        <f>SUMIFS('5. Detail'!$I$31:$I$510,'5. Detail'!$E$31:$E$510,$B47,'5. Detail'!$A$31:$A$510,$A47,'5. Detail'!$J$31:$J$510,923,'5. Detail'!$F$31:$F$510,"TE01")+SUMIFS('5. Detail'!$I$31:$I$510,'5. Detail'!$E$31:$E$510,$B47,'5. Detail'!$A$31:$A$510,$A47,'5. Detail'!$J$31:$J$510,107,'5. Detail'!$F$31:$F$510,"TE01")</f>
        <v>0</v>
      </c>
      <c r="AD47" s="294">
        <f t="shared" si="22"/>
        <v>0</v>
      </c>
      <c r="AE47" s="295">
        <f>'3. Total $ Recalc.'!R43</f>
        <v>0</v>
      </c>
      <c r="AF47" s="294">
        <f t="shared" si="36"/>
        <v>-342621.32911731844</v>
      </c>
      <c r="AG47" s="296">
        <v>1</v>
      </c>
      <c r="AH47" s="294">
        <f t="shared" si="37"/>
        <v>0</v>
      </c>
      <c r="AI47" s="294">
        <f t="shared" si="38"/>
        <v>-342621.32911731844</v>
      </c>
      <c r="AJ47" s="293">
        <v>0</v>
      </c>
      <c r="AK47" s="293">
        <v>0</v>
      </c>
      <c r="AL47" s="293">
        <v>0</v>
      </c>
      <c r="AM47" s="294">
        <f t="shared" si="23"/>
        <v>0</v>
      </c>
      <c r="AN47" s="294">
        <f t="shared" si="39"/>
        <v>0</v>
      </c>
      <c r="AO47" s="293">
        <v>0</v>
      </c>
      <c r="AP47" s="294">
        <f t="shared" si="24"/>
        <v>0</v>
      </c>
      <c r="AQ47" s="294">
        <f t="shared" si="40"/>
        <v>0</v>
      </c>
      <c r="AR47" s="296"/>
      <c r="AS47" s="294">
        <f t="shared" si="25"/>
        <v>0</v>
      </c>
      <c r="AT47" s="294">
        <f t="shared" si="41"/>
        <v>0</v>
      </c>
      <c r="AU47" s="293">
        <v>0</v>
      </c>
      <c r="AV47" s="294">
        <f t="shared" si="26"/>
        <v>0</v>
      </c>
      <c r="AW47" s="294">
        <f t="shared" si="27"/>
        <v>0</v>
      </c>
      <c r="AX47" s="294">
        <f>SUMIFS('5. Detail'!$I$31:$I$510,'5. Detail'!$E$31:$E$510,$B47,'5. Detail'!$A$31:$A$510,$A47,'5. Detail'!$J$31:$J$510,426.4)</f>
        <v>0</v>
      </c>
      <c r="AY47" s="294">
        <f>SUMIFS('5. Detail'!$I$31:$I$510,'5. Detail'!$E$31:$E$510,$B47,'5. Detail'!$A$31:$A$510,$A47,'5. Detail'!$J$31:$J$510,426.5)+AO47</f>
        <v>0</v>
      </c>
      <c r="AZ47" s="294">
        <f>SUMIFS('5. Detail'!$I$31:$I$510,'5. Detail'!$E$31:$E$510,$B47,'5. Detail'!$A$31:$A$510,$A47,'5. Detail'!$J$31:$J$510,923)</f>
        <v>0</v>
      </c>
      <c r="BA47" s="294">
        <f>SUMIFS('5. Detail'!$I$31:$I$510,'5. Detail'!$E$31:$E$510,$B47,'5. Detail'!$A$31:$A$510,$A47,'5. Detail'!$J$31:$J$510,107)</f>
        <v>0</v>
      </c>
      <c r="BB47" s="294">
        <f t="shared" si="28"/>
        <v>0</v>
      </c>
      <c r="BC47" s="294">
        <f>SUMIFS('5. Detail'!$K$31:$K$510,'5. Detail'!$E$31:$E$510,$B47,'5. Detail'!$A$31:$A$510,$A47,'5. Detail'!$F$31:$F$510,"CE01")</f>
        <v>0</v>
      </c>
      <c r="BD47" s="294">
        <f>SUMIFS('5. Detail'!$K$31:$K$510,'5. Detail'!$E$31:$E$510,$B47,'5. Detail'!$A$31:$A$510,$A47,'5. Detail'!$F$31:$F$510,"OE01")</f>
        <v>0</v>
      </c>
      <c r="BE47" s="294">
        <f>SUMIFS('5. Detail'!$K$31:$K$510,'5. Detail'!$E$31:$E$510,$B47,'5. Detail'!$A$31:$A$510,$A47,'5. Detail'!$F$31:$F$510,"TE01")</f>
        <v>0</v>
      </c>
      <c r="BF47" s="294">
        <f t="shared" si="29"/>
        <v>0</v>
      </c>
      <c r="BG47" s="294">
        <f t="shared" si="30"/>
        <v>0</v>
      </c>
      <c r="BH47" s="294">
        <f>SUMIFS('5. Detail'!$K$31:$K$510,'5. Detail'!$E$31:$E$510,$B47,'5. Detail'!$A$31:$A$510,$A47,'5. Detail'!$J$31:$J$510,923,'5. Detail'!$F$31:$F$510,"CE01")+SUMIFS('5. Detail'!$K$31:$K$510,'5. Detail'!$E$31:$E$510,$B47,'5. Detail'!$A$31:$A$510,$A47,'5. Detail'!$J$31:$J$510,107,'5. Detail'!$F$31:$F$510,"CE01")</f>
        <v>0</v>
      </c>
      <c r="BI47" s="294">
        <f>SUMIFS('5. Detail'!$K$31:$K$510,'5. Detail'!$E$31:$E$510,$B47,'5. Detail'!$A$31:$A$510,$A47,'5. Detail'!$J$31:$J$510,923,'5. Detail'!$F$31:$F$510,"OE01")+SUMIFS('5. Detail'!$K$31:$K$510,'5. Detail'!$E$31:$E$510,$B47,'5. Detail'!$A$31:$A$510,$A47,'5. Detail'!$J$31:$J$510,107,'5. Detail'!$F$31:$F$510,"OE01")</f>
        <v>0</v>
      </c>
      <c r="BJ47" s="294">
        <f>SUMIFS('5. Detail'!$K$31:$K$510,'5. Detail'!$E$31:$E$510,$B47,'5. Detail'!$A$31:$A$510,$A47,'5. Detail'!$J$31:$J$510,923,'5. Detail'!$F$31:$F$510,"TE01")+SUMIFS('5. Detail'!$K$31:$K$510,'5. Detail'!$E$31:$E$510,$B47,'5. Detail'!$A$31:$A$510,$A47,'5. Detail'!$J$31:$J$510,107,'5. Detail'!$F$31:$F$510,"TE01")</f>
        <v>0</v>
      </c>
      <c r="BK47" s="294">
        <f t="shared" si="31"/>
        <v>0</v>
      </c>
      <c r="BL47" s="294">
        <f t="shared" si="32"/>
        <v>0</v>
      </c>
      <c r="BM47" s="299"/>
    </row>
    <row r="48" spans="1:65" x14ac:dyDescent="0.3">
      <c r="A48" s="298"/>
      <c r="B48" s="292">
        <v>2015</v>
      </c>
      <c r="C48" s="293">
        <v>364280.57384210575</v>
      </c>
      <c r="D48" s="293">
        <v>0</v>
      </c>
      <c r="E48" s="293">
        <v>364280.57384210575</v>
      </c>
      <c r="F48" s="293">
        <v>0</v>
      </c>
      <c r="G48" s="293">
        <v>0</v>
      </c>
      <c r="H48" s="293">
        <v>0</v>
      </c>
      <c r="I48" s="294">
        <f t="shared" si="17"/>
        <v>0</v>
      </c>
      <c r="J48" s="293">
        <v>0</v>
      </c>
      <c r="K48" s="294">
        <f t="shared" si="18"/>
        <v>0</v>
      </c>
      <c r="L48" s="293">
        <v>0</v>
      </c>
      <c r="M48" s="293"/>
      <c r="N48" s="294">
        <f t="shared" si="19"/>
        <v>0</v>
      </c>
      <c r="O48" s="294">
        <f t="shared" si="33"/>
        <v>0</v>
      </c>
      <c r="P48" s="294">
        <f t="shared" si="20"/>
        <v>0</v>
      </c>
      <c r="Q48" s="294">
        <f>SUMIFS('5. Detail'!$I$31:$I$510,'5. Detail'!$E$31:$E$510,$B48,'5. Detail'!$A$31:$A$510,$A48,'5. Detail'!$J$31:$J$510,426.4)</f>
        <v>0</v>
      </c>
      <c r="R48" s="294">
        <f>SUMIFS('5. Detail'!$I$31:$I$510,'5. Detail'!$E$31:$E$510,$B48,'5. Detail'!$A$31:$A$510,$A48,'5. Detail'!$J$31:$J$510,426.5)+J48</f>
        <v>0</v>
      </c>
      <c r="S48" s="294">
        <f>SUMIFS('5. Detail'!$I$31:$I$510,'5. Detail'!$E$31:$E$510,$B48,'5. Detail'!$A$31:$A$510,$A48,'5. Detail'!$J$31:$J$510,923)</f>
        <v>0</v>
      </c>
      <c r="T48" s="294">
        <f>SUMIFS('5. Detail'!$I$31:$I$510,'5. Detail'!$E$31:$E$510,$B48,'5. Detail'!$A$31:$A$510,$A48,'5. Detail'!$J$31:$J$510,107)</f>
        <v>0</v>
      </c>
      <c r="U48" s="294">
        <f t="shared" si="34"/>
        <v>0</v>
      </c>
      <c r="V48" s="294">
        <f>SUMIFS('5. Detail'!$I$31:$I$510,'5. Detail'!$E$31:$E$510,$B48,'5. Detail'!$A$31:$A$510,$A48,'5. Detail'!$F$31:$F$510,"CE01")</f>
        <v>0</v>
      </c>
      <c r="W48" s="294">
        <f>SUMIFS('5. Detail'!$I$31:$I$510,'5. Detail'!$E$31:$E$510,$B48,'5. Detail'!$A$31:$A$510,$A48,'5. Detail'!$F$31:$F$510,"OE01")</f>
        <v>0</v>
      </c>
      <c r="X48" s="294">
        <f>SUMIFS('5. Detail'!$I$31:$I$510,'5. Detail'!$E$31:$E$510,$B48,'5. Detail'!$A$31:$A$510,$A48,'5. Detail'!$F$31:$F$510,"TE01")</f>
        <v>0</v>
      </c>
      <c r="Y48" s="294">
        <f t="shared" si="21"/>
        <v>0</v>
      </c>
      <c r="Z48" s="294">
        <f t="shared" si="35"/>
        <v>0</v>
      </c>
      <c r="AA48" s="294">
        <f>SUMIFS('5. Detail'!$I$31:$I$510,'5. Detail'!$E$31:$E$510,$B48,'5. Detail'!$A$31:$A$510,$A48,'5. Detail'!$J$31:$J$510,923,'5. Detail'!$F$31:$F$510,"CE01")+SUMIFS('5. Detail'!$I$31:$I$510,'5. Detail'!$E$31:$E$510,$B48,'5. Detail'!$A$31:$A$510,$A48,'5. Detail'!$J$31:$J$510,107,'5. Detail'!$F$31:$F$510,"CE01")</f>
        <v>0</v>
      </c>
      <c r="AB48" s="294">
        <f>SUMIFS('5. Detail'!$I$31:$I$510,'5. Detail'!$E$31:$E$510,$B48,'5. Detail'!$A$31:$A$510,$A48,'5. Detail'!$J$31:$J$510,923,'5. Detail'!$F$31:$F$510,"OE01")+SUMIFS('5. Detail'!$I$31:$I$510,'5. Detail'!$E$31:$E$510,$B48,'5. Detail'!$A$31:$A$510,$A48,'5. Detail'!$J$31:$J$510,107,'5. Detail'!$F$31:$F$510,"OE01")</f>
        <v>0</v>
      </c>
      <c r="AC48" s="294">
        <f>SUMIFS('5. Detail'!$I$31:$I$510,'5. Detail'!$E$31:$E$510,$B48,'5. Detail'!$A$31:$A$510,$A48,'5. Detail'!$J$31:$J$510,923,'5. Detail'!$F$31:$F$510,"TE01")+SUMIFS('5. Detail'!$I$31:$I$510,'5. Detail'!$E$31:$E$510,$B48,'5. Detail'!$A$31:$A$510,$A48,'5. Detail'!$J$31:$J$510,107,'5. Detail'!$F$31:$F$510,"TE01")</f>
        <v>0</v>
      </c>
      <c r="AD48" s="294">
        <f t="shared" si="22"/>
        <v>0</v>
      </c>
      <c r="AE48" s="295">
        <f>'3. Total $ Recalc.'!R44</f>
        <v>0</v>
      </c>
      <c r="AF48" s="294">
        <f t="shared" si="36"/>
        <v>-364280.57384210575</v>
      </c>
      <c r="AG48" s="296">
        <v>0</v>
      </c>
      <c r="AH48" s="294">
        <f t="shared" si="37"/>
        <v>0</v>
      </c>
      <c r="AI48" s="294">
        <f t="shared" si="38"/>
        <v>0</v>
      </c>
      <c r="AJ48" s="293">
        <v>364280.57384210575</v>
      </c>
      <c r="AK48" s="293">
        <v>0</v>
      </c>
      <c r="AL48" s="293">
        <v>0</v>
      </c>
      <c r="AM48" s="294">
        <f t="shared" si="23"/>
        <v>-364280.57384210575</v>
      </c>
      <c r="AN48" s="294">
        <f t="shared" si="39"/>
        <v>-364280.57384210575</v>
      </c>
      <c r="AO48" s="293">
        <v>0</v>
      </c>
      <c r="AP48" s="294">
        <f t="shared" si="24"/>
        <v>-364280.57384210575</v>
      </c>
      <c r="AQ48" s="294">
        <f t="shared" si="40"/>
        <v>-364280.57384210575</v>
      </c>
      <c r="AR48" s="296"/>
      <c r="AS48" s="294">
        <f t="shared" si="25"/>
        <v>0</v>
      </c>
      <c r="AT48" s="294">
        <f t="shared" si="41"/>
        <v>0</v>
      </c>
      <c r="AU48" s="293">
        <v>0</v>
      </c>
      <c r="AV48" s="294">
        <f t="shared" si="26"/>
        <v>-364280.57384210575</v>
      </c>
      <c r="AW48" s="294">
        <f t="shared" si="27"/>
        <v>-364280.57384210575</v>
      </c>
      <c r="AX48" s="294">
        <f>SUMIFS('5. Detail'!$I$31:$I$510,'5. Detail'!$E$31:$E$510,$B48,'5. Detail'!$A$31:$A$510,$A48,'5. Detail'!$J$31:$J$510,426.4)</f>
        <v>0</v>
      </c>
      <c r="AY48" s="294">
        <f>SUMIFS('5. Detail'!$I$31:$I$510,'5. Detail'!$E$31:$E$510,$B48,'5. Detail'!$A$31:$A$510,$A48,'5. Detail'!$J$31:$J$510,426.5)+AO48</f>
        <v>0</v>
      </c>
      <c r="AZ48" s="294">
        <f>SUMIFS('5. Detail'!$I$31:$I$510,'5. Detail'!$E$31:$E$510,$B48,'5. Detail'!$A$31:$A$510,$A48,'5. Detail'!$J$31:$J$510,923)</f>
        <v>0</v>
      </c>
      <c r="BA48" s="294">
        <f>SUMIFS('5. Detail'!$I$31:$I$510,'5. Detail'!$E$31:$E$510,$B48,'5. Detail'!$A$31:$A$510,$A48,'5. Detail'!$J$31:$J$510,107)</f>
        <v>0</v>
      </c>
      <c r="BB48" s="294">
        <f t="shared" si="28"/>
        <v>0</v>
      </c>
      <c r="BC48" s="294">
        <f>SUMIFS('5. Detail'!$K$31:$K$510,'5. Detail'!$E$31:$E$510,$B48,'5. Detail'!$A$31:$A$510,$A48,'5. Detail'!$F$31:$F$510,"CE01")</f>
        <v>0</v>
      </c>
      <c r="BD48" s="294">
        <f>SUMIFS('5. Detail'!$K$31:$K$510,'5. Detail'!$E$31:$E$510,$B48,'5. Detail'!$A$31:$A$510,$A48,'5. Detail'!$F$31:$F$510,"OE01")</f>
        <v>0</v>
      </c>
      <c r="BE48" s="294">
        <f>SUMIFS('5. Detail'!$K$31:$K$510,'5. Detail'!$E$31:$E$510,$B48,'5. Detail'!$A$31:$A$510,$A48,'5. Detail'!$F$31:$F$510,"TE01")</f>
        <v>0</v>
      </c>
      <c r="BF48" s="294">
        <f t="shared" si="29"/>
        <v>0</v>
      </c>
      <c r="BG48" s="294">
        <f t="shared" si="30"/>
        <v>0</v>
      </c>
      <c r="BH48" s="294">
        <f>SUMIFS('5. Detail'!$K$31:$K$510,'5. Detail'!$E$31:$E$510,$B48,'5. Detail'!$A$31:$A$510,$A48,'5. Detail'!$J$31:$J$510,923,'5. Detail'!$F$31:$F$510,"CE01")+SUMIFS('5. Detail'!$K$31:$K$510,'5. Detail'!$E$31:$E$510,$B48,'5. Detail'!$A$31:$A$510,$A48,'5. Detail'!$J$31:$J$510,107,'5. Detail'!$F$31:$F$510,"CE01")</f>
        <v>0</v>
      </c>
      <c r="BI48" s="294">
        <f>SUMIFS('5. Detail'!$K$31:$K$510,'5. Detail'!$E$31:$E$510,$B48,'5. Detail'!$A$31:$A$510,$A48,'5. Detail'!$J$31:$J$510,923,'5. Detail'!$F$31:$F$510,"OE01")+SUMIFS('5. Detail'!$K$31:$K$510,'5. Detail'!$E$31:$E$510,$B48,'5. Detail'!$A$31:$A$510,$A48,'5. Detail'!$J$31:$J$510,107,'5. Detail'!$F$31:$F$510,"OE01")</f>
        <v>0</v>
      </c>
      <c r="BJ48" s="294">
        <f>SUMIFS('5. Detail'!$K$31:$K$510,'5. Detail'!$E$31:$E$510,$B48,'5. Detail'!$A$31:$A$510,$A48,'5. Detail'!$J$31:$J$510,923,'5. Detail'!$F$31:$F$510,"TE01")+SUMIFS('5. Detail'!$K$31:$K$510,'5. Detail'!$E$31:$E$510,$B48,'5. Detail'!$A$31:$A$510,$A48,'5. Detail'!$J$31:$J$510,107,'5. Detail'!$F$31:$F$510,"TE01")</f>
        <v>0</v>
      </c>
      <c r="BK48" s="294">
        <f t="shared" si="31"/>
        <v>0</v>
      </c>
      <c r="BL48" s="294">
        <f t="shared" si="32"/>
        <v>0</v>
      </c>
      <c r="BM48" s="299"/>
    </row>
    <row r="49" spans="1:65" x14ac:dyDescent="0.3">
      <c r="A49" s="298"/>
      <c r="B49" s="292">
        <v>2016</v>
      </c>
      <c r="C49" s="293">
        <v>358292.45718371554</v>
      </c>
      <c r="D49" s="293">
        <v>0</v>
      </c>
      <c r="E49" s="293">
        <v>358292.45718371554</v>
      </c>
      <c r="F49" s="293">
        <v>0</v>
      </c>
      <c r="G49" s="293">
        <v>0</v>
      </c>
      <c r="H49" s="293">
        <v>0</v>
      </c>
      <c r="I49" s="294">
        <f t="shared" si="17"/>
        <v>0</v>
      </c>
      <c r="J49" s="293">
        <v>0</v>
      </c>
      <c r="K49" s="294">
        <f t="shared" si="18"/>
        <v>0</v>
      </c>
      <c r="L49" s="293">
        <v>0</v>
      </c>
      <c r="M49" s="293"/>
      <c r="N49" s="294">
        <f t="shared" si="19"/>
        <v>0</v>
      </c>
      <c r="O49" s="294">
        <f t="shared" si="33"/>
        <v>0</v>
      </c>
      <c r="P49" s="294">
        <f t="shared" si="20"/>
        <v>0</v>
      </c>
      <c r="Q49" s="294">
        <f>SUMIFS('5. Detail'!$I$31:$I$510,'5. Detail'!$E$31:$E$510,$B49,'5. Detail'!$A$31:$A$510,$A49,'5. Detail'!$J$31:$J$510,426.4)</f>
        <v>0</v>
      </c>
      <c r="R49" s="294">
        <f>SUMIFS('5. Detail'!$I$31:$I$510,'5. Detail'!$E$31:$E$510,$B49,'5. Detail'!$A$31:$A$510,$A49,'5. Detail'!$J$31:$J$510,426.5)+J49</f>
        <v>0</v>
      </c>
      <c r="S49" s="294">
        <f>SUMIFS('5. Detail'!$I$31:$I$510,'5. Detail'!$E$31:$E$510,$B49,'5. Detail'!$A$31:$A$510,$A49,'5. Detail'!$J$31:$J$510,923)</f>
        <v>0</v>
      </c>
      <c r="T49" s="294">
        <f>SUMIFS('5. Detail'!$I$31:$I$510,'5. Detail'!$E$31:$E$510,$B49,'5. Detail'!$A$31:$A$510,$A49,'5. Detail'!$J$31:$J$510,107)</f>
        <v>0</v>
      </c>
      <c r="U49" s="294">
        <f t="shared" si="34"/>
        <v>0</v>
      </c>
      <c r="V49" s="294">
        <f>SUMIFS('5. Detail'!$I$31:$I$510,'5. Detail'!$E$31:$E$510,$B49,'5. Detail'!$A$31:$A$510,$A49,'5. Detail'!$F$31:$F$510,"CE01")</f>
        <v>0</v>
      </c>
      <c r="W49" s="294">
        <f>SUMIFS('5. Detail'!$I$31:$I$510,'5. Detail'!$E$31:$E$510,$B49,'5. Detail'!$A$31:$A$510,$A49,'5. Detail'!$F$31:$F$510,"OE01")</f>
        <v>0</v>
      </c>
      <c r="X49" s="294">
        <f>SUMIFS('5. Detail'!$I$31:$I$510,'5. Detail'!$E$31:$E$510,$B49,'5. Detail'!$A$31:$A$510,$A49,'5. Detail'!$F$31:$F$510,"TE01")</f>
        <v>0</v>
      </c>
      <c r="Y49" s="294">
        <f t="shared" si="21"/>
        <v>0</v>
      </c>
      <c r="Z49" s="294">
        <f t="shared" si="35"/>
        <v>0</v>
      </c>
      <c r="AA49" s="294">
        <f>SUMIFS('5. Detail'!$I$31:$I$510,'5. Detail'!$E$31:$E$510,$B49,'5. Detail'!$A$31:$A$510,$A49,'5. Detail'!$J$31:$J$510,923,'5. Detail'!$F$31:$F$510,"CE01")+SUMIFS('5. Detail'!$I$31:$I$510,'5. Detail'!$E$31:$E$510,$B49,'5. Detail'!$A$31:$A$510,$A49,'5. Detail'!$J$31:$J$510,107,'5. Detail'!$F$31:$F$510,"CE01")</f>
        <v>0</v>
      </c>
      <c r="AB49" s="294">
        <f>SUMIFS('5. Detail'!$I$31:$I$510,'5. Detail'!$E$31:$E$510,$B49,'5. Detail'!$A$31:$A$510,$A49,'5. Detail'!$J$31:$J$510,923,'5. Detail'!$F$31:$F$510,"OE01")+SUMIFS('5. Detail'!$I$31:$I$510,'5. Detail'!$E$31:$E$510,$B49,'5. Detail'!$A$31:$A$510,$A49,'5. Detail'!$J$31:$J$510,107,'5. Detail'!$F$31:$F$510,"OE01")</f>
        <v>0</v>
      </c>
      <c r="AC49" s="294">
        <f>SUMIFS('5. Detail'!$I$31:$I$510,'5. Detail'!$E$31:$E$510,$B49,'5. Detail'!$A$31:$A$510,$A49,'5. Detail'!$J$31:$J$510,923,'5. Detail'!$F$31:$F$510,"TE01")+SUMIFS('5. Detail'!$I$31:$I$510,'5. Detail'!$E$31:$E$510,$B49,'5. Detail'!$A$31:$A$510,$A49,'5. Detail'!$J$31:$J$510,107,'5. Detail'!$F$31:$F$510,"TE01")</f>
        <v>0</v>
      </c>
      <c r="AD49" s="294">
        <f t="shared" si="22"/>
        <v>0</v>
      </c>
      <c r="AE49" s="295">
        <f>'3. Total $ Recalc.'!R45</f>
        <v>0</v>
      </c>
      <c r="AF49" s="294">
        <f t="shared" si="36"/>
        <v>-358292.45718371554</v>
      </c>
      <c r="AG49" s="296">
        <v>0</v>
      </c>
      <c r="AH49" s="294">
        <f t="shared" si="37"/>
        <v>0</v>
      </c>
      <c r="AI49" s="294">
        <f t="shared" si="38"/>
        <v>0</v>
      </c>
      <c r="AJ49" s="293">
        <v>358292.45718371554</v>
      </c>
      <c r="AK49" s="293">
        <v>0</v>
      </c>
      <c r="AL49" s="293">
        <v>0</v>
      </c>
      <c r="AM49" s="294">
        <f t="shared" si="23"/>
        <v>-358292.45718371554</v>
      </c>
      <c r="AN49" s="294">
        <f t="shared" si="39"/>
        <v>-358292.45718371554</v>
      </c>
      <c r="AO49" s="293">
        <v>0</v>
      </c>
      <c r="AP49" s="294">
        <f t="shared" si="24"/>
        <v>-358292.45718371554</v>
      </c>
      <c r="AQ49" s="294">
        <f t="shared" si="40"/>
        <v>-358292.45718371554</v>
      </c>
      <c r="AR49" s="296"/>
      <c r="AS49" s="294">
        <f t="shared" si="25"/>
        <v>0</v>
      </c>
      <c r="AT49" s="294">
        <f t="shared" si="41"/>
        <v>0</v>
      </c>
      <c r="AU49" s="293">
        <v>0</v>
      </c>
      <c r="AV49" s="294">
        <f t="shared" si="26"/>
        <v>-358292.45718371554</v>
      </c>
      <c r="AW49" s="294">
        <f t="shared" si="27"/>
        <v>-358292.45718371554</v>
      </c>
      <c r="AX49" s="294">
        <f>SUMIFS('5. Detail'!$I$31:$I$510,'5. Detail'!$E$31:$E$510,$B49,'5. Detail'!$A$31:$A$510,$A49,'5. Detail'!$J$31:$J$510,426.4)</f>
        <v>0</v>
      </c>
      <c r="AY49" s="294">
        <f>SUMIFS('5. Detail'!$I$31:$I$510,'5. Detail'!$E$31:$E$510,$B49,'5. Detail'!$A$31:$A$510,$A49,'5. Detail'!$J$31:$J$510,426.5)+AO49</f>
        <v>0</v>
      </c>
      <c r="AZ49" s="294">
        <f>SUMIFS('5. Detail'!$I$31:$I$510,'5. Detail'!$E$31:$E$510,$B49,'5. Detail'!$A$31:$A$510,$A49,'5. Detail'!$J$31:$J$510,923)</f>
        <v>0</v>
      </c>
      <c r="BA49" s="294">
        <f>SUMIFS('5. Detail'!$I$31:$I$510,'5. Detail'!$E$31:$E$510,$B49,'5. Detail'!$A$31:$A$510,$A49,'5. Detail'!$J$31:$J$510,107)</f>
        <v>0</v>
      </c>
      <c r="BB49" s="294">
        <f t="shared" si="28"/>
        <v>0</v>
      </c>
      <c r="BC49" s="294">
        <f>SUMIFS('5. Detail'!$K$31:$K$510,'5. Detail'!$E$31:$E$510,$B49,'5. Detail'!$A$31:$A$510,$A49,'5. Detail'!$F$31:$F$510,"CE01")</f>
        <v>0</v>
      </c>
      <c r="BD49" s="294">
        <f>SUMIFS('5. Detail'!$K$31:$K$510,'5. Detail'!$E$31:$E$510,$B49,'5. Detail'!$A$31:$A$510,$A49,'5. Detail'!$F$31:$F$510,"OE01")</f>
        <v>0</v>
      </c>
      <c r="BE49" s="294">
        <f>SUMIFS('5. Detail'!$K$31:$K$510,'5. Detail'!$E$31:$E$510,$B49,'5. Detail'!$A$31:$A$510,$A49,'5. Detail'!$F$31:$F$510,"TE01")</f>
        <v>0</v>
      </c>
      <c r="BF49" s="294">
        <f t="shared" si="29"/>
        <v>0</v>
      </c>
      <c r="BG49" s="294">
        <f t="shared" si="30"/>
        <v>0</v>
      </c>
      <c r="BH49" s="294">
        <f>SUMIFS('5. Detail'!$K$31:$K$510,'5. Detail'!$E$31:$E$510,$B49,'5. Detail'!$A$31:$A$510,$A49,'5. Detail'!$J$31:$J$510,923,'5. Detail'!$F$31:$F$510,"CE01")+SUMIFS('5. Detail'!$K$31:$K$510,'5. Detail'!$E$31:$E$510,$B49,'5. Detail'!$A$31:$A$510,$A49,'5. Detail'!$J$31:$J$510,107,'5. Detail'!$F$31:$F$510,"CE01")</f>
        <v>0</v>
      </c>
      <c r="BI49" s="294">
        <f>SUMIFS('5. Detail'!$K$31:$K$510,'5. Detail'!$E$31:$E$510,$B49,'5. Detail'!$A$31:$A$510,$A49,'5. Detail'!$J$31:$J$510,923,'5. Detail'!$F$31:$F$510,"OE01")+SUMIFS('5. Detail'!$K$31:$K$510,'5. Detail'!$E$31:$E$510,$B49,'5. Detail'!$A$31:$A$510,$A49,'5. Detail'!$J$31:$J$510,107,'5. Detail'!$F$31:$F$510,"OE01")</f>
        <v>0</v>
      </c>
      <c r="BJ49" s="294">
        <f>SUMIFS('5. Detail'!$K$31:$K$510,'5. Detail'!$E$31:$E$510,$B49,'5. Detail'!$A$31:$A$510,$A49,'5. Detail'!$J$31:$J$510,923,'5. Detail'!$F$31:$F$510,"TE01")+SUMIFS('5. Detail'!$K$31:$K$510,'5. Detail'!$E$31:$E$510,$B49,'5. Detail'!$A$31:$A$510,$A49,'5. Detail'!$J$31:$J$510,107,'5. Detail'!$F$31:$F$510,"TE01")</f>
        <v>0</v>
      </c>
      <c r="BK49" s="294">
        <f t="shared" si="31"/>
        <v>0</v>
      </c>
      <c r="BL49" s="294">
        <f t="shared" si="32"/>
        <v>0</v>
      </c>
      <c r="BM49" s="299"/>
    </row>
    <row r="50" spans="1:65" x14ac:dyDescent="0.3">
      <c r="A50" s="298"/>
      <c r="B50" s="292">
        <v>2017</v>
      </c>
      <c r="C50" s="293">
        <v>363249.12730434776</v>
      </c>
      <c r="D50" s="293">
        <v>0</v>
      </c>
      <c r="E50" s="293">
        <v>363249.12730434776</v>
      </c>
      <c r="F50" s="293">
        <v>0</v>
      </c>
      <c r="G50" s="293">
        <v>0</v>
      </c>
      <c r="H50" s="293">
        <v>0</v>
      </c>
      <c r="I50" s="294">
        <f t="shared" si="17"/>
        <v>0</v>
      </c>
      <c r="J50" s="293">
        <v>0</v>
      </c>
      <c r="K50" s="294">
        <f t="shared" si="18"/>
        <v>0</v>
      </c>
      <c r="L50" s="293">
        <v>0</v>
      </c>
      <c r="M50" s="293"/>
      <c r="N50" s="294">
        <f t="shared" si="19"/>
        <v>0</v>
      </c>
      <c r="O50" s="294">
        <f t="shared" si="33"/>
        <v>0</v>
      </c>
      <c r="P50" s="294">
        <f t="shared" si="20"/>
        <v>0</v>
      </c>
      <c r="Q50" s="294">
        <f>SUMIFS('5. Detail'!$I$31:$I$510,'5. Detail'!$E$31:$E$510,$B50,'5. Detail'!$A$31:$A$510,$A50,'5. Detail'!$J$31:$J$510,426.4)</f>
        <v>0</v>
      </c>
      <c r="R50" s="294">
        <f>SUMIFS('5. Detail'!$I$31:$I$510,'5. Detail'!$E$31:$E$510,$B50,'5. Detail'!$A$31:$A$510,$A50,'5. Detail'!$J$31:$J$510,426.5)+J50</f>
        <v>0</v>
      </c>
      <c r="S50" s="294">
        <f>SUMIFS('5. Detail'!$I$31:$I$510,'5. Detail'!$E$31:$E$510,$B50,'5. Detail'!$A$31:$A$510,$A50,'5. Detail'!$J$31:$J$510,923)</f>
        <v>0</v>
      </c>
      <c r="T50" s="294">
        <f>SUMIFS('5. Detail'!$I$31:$I$510,'5. Detail'!$E$31:$E$510,$B50,'5. Detail'!$A$31:$A$510,$A50,'5. Detail'!$J$31:$J$510,107)</f>
        <v>0</v>
      </c>
      <c r="U50" s="294">
        <f t="shared" si="34"/>
        <v>0</v>
      </c>
      <c r="V50" s="294">
        <f>SUMIFS('5. Detail'!$I$31:$I$510,'5. Detail'!$E$31:$E$510,$B50,'5. Detail'!$A$31:$A$510,$A50,'5. Detail'!$F$31:$F$510,"CE01")</f>
        <v>0</v>
      </c>
      <c r="W50" s="294">
        <f>SUMIFS('5. Detail'!$I$31:$I$510,'5. Detail'!$E$31:$E$510,$B50,'5. Detail'!$A$31:$A$510,$A50,'5. Detail'!$F$31:$F$510,"OE01")</f>
        <v>0</v>
      </c>
      <c r="X50" s="294">
        <f>SUMIFS('5. Detail'!$I$31:$I$510,'5. Detail'!$E$31:$E$510,$B50,'5. Detail'!$A$31:$A$510,$A50,'5. Detail'!$F$31:$F$510,"TE01")</f>
        <v>0</v>
      </c>
      <c r="Y50" s="294">
        <f t="shared" si="21"/>
        <v>0</v>
      </c>
      <c r="Z50" s="294">
        <f t="shared" si="35"/>
        <v>0</v>
      </c>
      <c r="AA50" s="294">
        <f>SUMIFS('5. Detail'!$I$31:$I$510,'5. Detail'!$E$31:$E$510,$B50,'5. Detail'!$A$31:$A$510,$A50,'5. Detail'!$J$31:$J$510,923,'5. Detail'!$F$31:$F$510,"CE01")+SUMIFS('5. Detail'!$I$31:$I$510,'5. Detail'!$E$31:$E$510,$B50,'5. Detail'!$A$31:$A$510,$A50,'5. Detail'!$J$31:$J$510,107,'5. Detail'!$F$31:$F$510,"CE01")</f>
        <v>0</v>
      </c>
      <c r="AB50" s="294">
        <f>SUMIFS('5. Detail'!$I$31:$I$510,'5. Detail'!$E$31:$E$510,$B50,'5. Detail'!$A$31:$A$510,$A50,'5. Detail'!$J$31:$J$510,923,'5. Detail'!$F$31:$F$510,"OE01")+SUMIFS('5. Detail'!$I$31:$I$510,'5. Detail'!$E$31:$E$510,$B50,'5. Detail'!$A$31:$A$510,$A50,'5. Detail'!$J$31:$J$510,107,'5. Detail'!$F$31:$F$510,"OE01")</f>
        <v>0</v>
      </c>
      <c r="AC50" s="294">
        <f>SUMIFS('5. Detail'!$I$31:$I$510,'5. Detail'!$E$31:$E$510,$B50,'5. Detail'!$A$31:$A$510,$A50,'5. Detail'!$J$31:$J$510,923,'5. Detail'!$F$31:$F$510,"TE01")+SUMIFS('5. Detail'!$I$31:$I$510,'5. Detail'!$E$31:$E$510,$B50,'5. Detail'!$A$31:$A$510,$A50,'5. Detail'!$J$31:$J$510,107,'5. Detail'!$F$31:$F$510,"TE01")</f>
        <v>0</v>
      </c>
      <c r="AD50" s="294">
        <f t="shared" si="22"/>
        <v>0</v>
      </c>
      <c r="AE50" s="295">
        <f>'3. Total $ Recalc.'!R46</f>
        <v>0</v>
      </c>
      <c r="AF50" s="294">
        <f t="shared" si="36"/>
        <v>-363249.12730434776</v>
      </c>
      <c r="AG50" s="296">
        <v>0</v>
      </c>
      <c r="AH50" s="294">
        <f t="shared" si="37"/>
        <v>0</v>
      </c>
      <c r="AI50" s="294">
        <f t="shared" si="38"/>
        <v>0</v>
      </c>
      <c r="AJ50" s="293">
        <v>363249.12730434776</v>
      </c>
      <c r="AK50" s="293">
        <v>0</v>
      </c>
      <c r="AL50" s="293">
        <v>0</v>
      </c>
      <c r="AM50" s="294">
        <f t="shared" si="23"/>
        <v>-363249.12730434776</v>
      </c>
      <c r="AN50" s="294">
        <f t="shared" si="39"/>
        <v>-363249.12730434776</v>
      </c>
      <c r="AO50" s="293">
        <v>0</v>
      </c>
      <c r="AP50" s="294">
        <f t="shared" si="24"/>
        <v>-363249.12730434776</v>
      </c>
      <c r="AQ50" s="294">
        <f t="shared" si="40"/>
        <v>-363249.12730434776</v>
      </c>
      <c r="AR50" s="296"/>
      <c r="AS50" s="294">
        <f t="shared" si="25"/>
        <v>0</v>
      </c>
      <c r="AT50" s="294">
        <f t="shared" si="41"/>
        <v>0</v>
      </c>
      <c r="AU50" s="293">
        <v>0</v>
      </c>
      <c r="AV50" s="294">
        <f t="shared" si="26"/>
        <v>-363249.12730434776</v>
      </c>
      <c r="AW50" s="294">
        <f t="shared" si="27"/>
        <v>-363249.12730434776</v>
      </c>
      <c r="AX50" s="294">
        <f>SUMIFS('5. Detail'!$I$31:$I$510,'5. Detail'!$E$31:$E$510,$B50,'5. Detail'!$A$31:$A$510,$A50,'5. Detail'!$J$31:$J$510,426.4)</f>
        <v>0</v>
      </c>
      <c r="AY50" s="294">
        <f>SUMIFS('5. Detail'!$I$31:$I$510,'5. Detail'!$E$31:$E$510,$B50,'5. Detail'!$A$31:$A$510,$A50,'5. Detail'!$J$31:$J$510,426.5)+AO50</f>
        <v>0</v>
      </c>
      <c r="AZ50" s="294">
        <f>SUMIFS('5. Detail'!$I$31:$I$510,'5. Detail'!$E$31:$E$510,$B50,'5. Detail'!$A$31:$A$510,$A50,'5. Detail'!$J$31:$J$510,923)</f>
        <v>0</v>
      </c>
      <c r="BA50" s="294">
        <f>SUMIFS('5. Detail'!$I$31:$I$510,'5. Detail'!$E$31:$E$510,$B50,'5. Detail'!$A$31:$A$510,$A50,'5. Detail'!$J$31:$J$510,107)</f>
        <v>0</v>
      </c>
      <c r="BB50" s="294">
        <f t="shared" si="28"/>
        <v>0</v>
      </c>
      <c r="BC50" s="294">
        <f>SUMIFS('5. Detail'!$K$31:$K$510,'5. Detail'!$E$31:$E$510,$B50,'5. Detail'!$A$31:$A$510,$A50,'5. Detail'!$F$31:$F$510,"CE01")</f>
        <v>0</v>
      </c>
      <c r="BD50" s="294">
        <f>SUMIFS('5. Detail'!$K$31:$K$510,'5. Detail'!$E$31:$E$510,$B50,'5. Detail'!$A$31:$A$510,$A50,'5. Detail'!$F$31:$F$510,"OE01")</f>
        <v>0</v>
      </c>
      <c r="BE50" s="294">
        <f>SUMIFS('5. Detail'!$K$31:$K$510,'5. Detail'!$E$31:$E$510,$B50,'5. Detail'!$A$31:$A$510,$A50,'5. Detail'!$F$31:$F$510,"TE01")</f>
        <v>0</v>
      </c>
      <c r="BF50" s="294">
        <f t="shared" si="29"/>
        <v>0</v>
      </c>
      <c r="BG50" s="294">
        <f t="shared" si="30"/>
        <v>0</v>
      </c>
      <c r="BH50" s="294">
        <f>SUMIFS('5. Detail'!$K$31:$K$510,'5. Detail'!$E$31:$E$510,$B50,'5. Detail'!$A$31:$A$510,$A50,'5. Detail'!$J$31:$J$510,923,'5. Detail'!$F$31:$F$510,"CE01")+SUMIFS('5. Detail'!$K$31:$K$510,'5. Detail'!$E$31:$E$510,$B50,'5. Detail'!$A$31:$A$510,$A50,'5. Detail'!$J$31:$J$510,107,'5. Detail'!$F$31:$F$510,"CE01")</f>
        <v>0</v>
      </c>
      <c r="BI50" s="294">
        <f>SUMIFS('5. Detail'!$K$31:$K$510,'5. Detail'!$E$31:$E$510,$B50,'5. Detail'!$A$31:$A$510,$A50,'5. Detail'!$J$31:$J$510,923,'5. Detail'!$F$31:$F$510,"OE01")+SUMIFS('5. Detail'!$K$31:$K$510,'5. Detail'!$E$31:$E$510,$B50,'5. Detail'!$A$31:$A$510,$A50,'5. Detail'!$J$31:$J$510,107,'5. Detail'!$F$31:$F$510,"OE01")</f>
        <v>0</v>
      </c>
      <c r="BJ50" s="294">
        <f>SUMIFS('5. Detail'!$K$31:$K$510,'5. Detail'!$E$31:$E$510,$B50,'5. Detail'!$A$31:$A$510,$A50,'5. Detail'!$J$31:$J$510,923,'5. Detail'!$F$31:$F$510,"TE01")+SUMIFS('5. Detail'!$K$31:$K$510,'5. Detail'!$E$31:$E$510,$B50,'5. Detail'!$A$31:$A$510,$A50,'5. Detail'!$J$31:$J$510,107,'5. Detail'!$F$31:$F$510,"TE01")</f>
        <v>0</v>
      </c>
      <c r="BK50" s="294">
        <f t="shared" si="31"/>
        <v>0</v>
      </c>
      <c r="BL50" s="294">
        <f t="shared" si="32"/>
        <v>0</v>
      </c>
      <c r="BM50" s="299"/>
    </row>
    <row r="51" spans="1:65" x14ac:dyDescent="0.3">
      <c r="A51" s="298"/>
      <c r="B51" s="292">
        <v>2018</v>
      </c>
      <c r="C51" s="293">
        <v>373534.32853333361</v>
      </c>
      <c r="D51" s="293">
        <v>0</v>
      </c>
      <c r="E51" s="293">
        <v>373534.32853333361</v>
      </c>
      <c r="F51" s="293">
        <v>0</v>
      </c>
      <c r="G51" s="293">
        <v>0</v>
      </c>
      <c r="H51" s="293">
        <v>0</v>
      </c>
      <c r="I51" s="294">
        <f t="shared" si="17"/>
        <v>0</v>
      </c>
      <c r="J51" s="293">
        <v>0</v>
      </c>
      <c r="K51" s="294">
        <f t="shared" si="18"/>
        <v>0</v>
      </c>
      <c r="L51" s="293">
        <v>0</v>
      </c>
      <c r="M51" s="293"/>
      <c r="N51" s="294">
        <f t="shared" si="19"/>
        <v>0</v>
      </c>
      <c r="O51" s="294">
        <f t="shared" si="33"/>
        <v>0</v>
      </c>
      <c r="P51" s="294">
        <f t="shared" si="20"/>
        <v>0</v>
      </c>
      <c r="Q51" s="294">
        <f>SUMIFS('5. Detail'!$I$31:$I$510,'5. Detail'!$E$31:$E$510,$B51,'5. Detail'!$A$31:$A$510,$A51,'5. Detail'!$J$31:$J$510,426.4)</f>
        <v>0</v>
      </c>
      <c r="R51" s="294">
        <f>SUMIFS('5. Detail'!$I$31:$I$510,'5. Detail'!$E$31:$E$510,$B51,'5. Detail'!$A$31:$A$510,$A51,'5. Detail'!$J$31:$J$510,426.5)+J51</f>
        <v>0</v>
      </c>
      <c r="S51" s="294">
        <f>SUMIFS('5. Detail'!$I$31:$I$510,'5. Detail'!$E$31:$E$510,$B51,'5. Detail'!$A$31:$A$510,$A51,'5. Detail'!$J$31:$J$510,923)</f>
        <v>0</v>
      </c>
      <c r="T51" s="294">
        <f>SUMIFS('5. Detail'!$I$31:$I$510,'5. Detail'!$E$31:$E$510,$B51,'5. Detail'!$A$31:$A$510,$A51,'5. Detail'!$J$31:$J$510,107)</f>
        <v>0</v>
      </c>
      <c r="U51" s="294">
        <f t="shared" si="34"/>
        <v>0</v>
      </c>
      <c r="V51" s="294">
        <f>SUMIFS('5. Detail'!$I$31:$I$510,'5. Detail'!$E$31:$E$510,$B51,'5. Detail'!$A$31:$A$510,$A51,'5. Detail'!$F$31:$F$510,"CE01")</f>
        <v>0</v>
      </c>
      <c r="W51" s="294">
        <f>SUMIFS('5. Detail'!$I$31:$I$510,'5. Detail'!$E$31:$E$510,$B51,'5. Detail'!$A$31:$A$510,$A51,'5. Detail'!$F$31:$F$510,"OE01")</f>
        <v>0</v>
      </c>
      <c r="X51" s="294">
        <f>SUMIFS('5. Detail'!$I$31:$I$510,'5. Detail'!$E$31:$E$510,$B51,'5. Detail'!$A$31:$A$510,$A51,'5. Detail'!$F$31:$F$510,"TE01")</f>
        <v>0</v>
      </c>
      <c r="Y51" s="294">
        <f t="shared" si="21"/>
        <v>0</v>
      </c>
      <c r="Z51" s="294">
        <f t="shared" si="35"/>
        <v>0</v>
      </c>
      <c r="AA51" s="294">
        <f>SUMIFS('5. Detail'!$I$31:$I$510,'5. Detail'!$E$31:$E$510,$B51,'5. Detail'!$A$31:$A$510,$A51,'5. Detail'!$J$31:$J$510,923,'5. Detail'!$F$31:$F$510,"CE01")+SUMIFS('5. Detail'!$I$31:$I$510,'5. Detail'!$E$31:$E$510,$B51,'5. Detail'!$A$31:$A$510,$A51,'5. Detail'!$J$31:$J$510,107,'5. Detail'!$F$31:$F$510,"CE01")</f>
        <v>0</v>
      </c>
      <c r="AB51" s="294">
        <f>SUMIFS('5. Detail'!$I$31:$I$510,'5. Detail'!$E$31:$E$510,$B51,'5. Detail'!$A$31:$A$510,$A51,'5. Detail'!$J$31:$J$510,923,'5. Detail'!$F$31:$F$510,"OE01")+SUMIFS('5. Detail'!$I$31:$I$510,'5. Detail'!$E$31:$E$510,$B51,'5. Detail'!$A$31:$A$510,$A51,'5. Detail'!$J$31:$J$510,107,'5. Detail'!$F$31:$F$510,"OE01")</f>
        <v>0</v>
      </c>
      <c r="AC51" s="294">
        <f>SUMIFS('5. Detail'!$I$31:$I$510,'5. Detail'!$E$31:$E$510,$B51,'5. Detail'!$A$31:$A$510,$A51,'5. Detail'!$J$31:$J$510,923,'5. Detail'!$F$31:$F$510,"TE01")+SUMIFS('5. Detail'!$I$31:$I$510,'5. Detail'!$E$31:$E$510,$B51,'5. Detail'!$A$31:$A$510,$A51,'5. Detail'!$J$31:$J$510,107,'5. Detail'!$F$31:$F$510,"TE01")</f>
        <v>0</v>
      </c>
      <c r="AD51" s="294">
        <f t="shared" si="22"/>
        <v>0</v>
      </c>
      <c r="AE51" s="295">
        <f>'3. Total $ Recalc.'!R47</f>
        <v>0</v>
      </c>
      <c r="AF51" s="294">
        <f t="shared" si="36"/>
        <v>-373534.32853333361</v>
      </c>
      <c r="AG51" s="296">
        <v>0</v>
      </c>
      <c r="AH51" s="294">
        <f t="shared" si="37"/>
        <v>0</v>
      </c>
      <c r="AI51" s="294">
        <f t="shared" si="38"/>
        <v>0</v>
      </c>
      <c r="AJ51" s="293">
        <v>373534.32853333361</v>
      </c>
      <c r="AK51" s="293">
        <v>0</v>
      </c>
      <c r="AL51" s="293">
        <v>0</v>
      </c>
      <c r="AM51" s="294">
        <f t="shared" si="23"/>
        <v>-373534.32853333361</v>
      </c>
      <c r="AN51" s="294">
        <f t="shared" si="39"/>
        <v>-373534.32853333361</v>
      </c>
      <c r="AO51" s="293">
        <v>0</v>
      </c>
      <c r="AP51" s="294">
        <f t="shared" si="24"/>
        <v>-373534.32853333361</v>
      </c>
      <c r="AQ51" s="294">
        <f t="shared" si="40"/>
        <v>-373534.32853333361</v>
      </c>
      <c r="AR51" s="296"/>
      <c r="AS51" s="294">
        <f t="shared" si="25"/>
        <v>0</v>
      </c>
      <c r="AT51" s="294">
        <f t="shared" si="41"/>
        <v>0</v>
      </c>
      <c r="AU51" s="293">
        <v>0</v>
      </c>
      <c r="AV51" s="294">
        <f t="shared" si="26"/>
        <v>-373534.32853333361</v>
      </c>
      <c r="AW51" s="294">
        <f t="shared" si="27"/>
        <v>-373534.32853333361</v>
      </c>
      <c r="AX51" s="294">
        <f>SUMIFS('5. Detail'!$I$31:$I$510,'5. Detail'!$E$31:$E$510,$B51,'5. Detail'!$A$31:$A$510,$A51,'5. Detail'!$J$31:$J$510,426.4)</f>
        <v>0</v>
      </c>
      <c r="AY51" s="294">
        <f>SUMIFS('5. Detail'!$I$31:$I$510,'5. Detail'!$E$31:$E$510,$B51,'5. Detail'!$A$31:$A$510,$A51,'5. Detail'!$J$31:$J$510,426.5)+AO51</f>
        <v>0</v>
      </c>
      <c r="AZ51" s="294">
        <f>SUMIFS('5. Detail'!$I$31:$I$510,'5. Detail'!$E$31:$E$510,$B51,'5. Detail'!$A$31:$A$510,$A51,'5. Detail'!$J$31:$J$510,923)</f>
        <v>0</v>
      </c>
      <c r="BA51" s="294">
        <f>SUMIFS('5. Detail'!$I$31:$I$510,'5. Detail'!$E$31:$E$510,$B51,'5. Detail'!$A$31:$A$510,$A51,'5. Detail'!$J$31:$J$510,107)</f>
        <v>0</v>
      </c>
      <c r="BB51" s="294">
        <f t="shared" si="28"/>
        <v>0</v>
      </c>
      <c r="BC51" s="294">
        <f>SUMIFS('5. Detail'!$K$31:$K$510,'5. Detail'!$E$31:$E$510,$B51,'5. Detail'!$A$31:$A$510,$A51,'5. Detail'!$F$31:$F$510,"CE01")</f>
        <v>0</v>
      </c>
      <c r="BD51" s="294">
        <f>SUMIFS('5. Detail'!$K$31:$K$510,'5. Detail'!$E$31:$E$510,$B51,'5. Detail'!$A$31:$A$510,$A51,'5. Detail'!$F$31:$F$510,"OE01")</f>
        <v>0</v>
      </c>
      <c r="BE51" s="294">
        <f>SUMIFS('5. Detail'!$K$31:$K$510,'5. Detail'!$E$31:$E$510,$B51,'5. Detail'!$A$31:$A$510,$A51,'5. Detail'!$F$31:$F$510,"TE01")</f>
        <v>0</v>
      </c>
      <c r="BF51" s="294">
        <f t="shared" si="29"/>
        <v>0</v>
      </c>
      <c r="BG51" s="294">
        <f t="shared" si="30"/>
        <v>0</v>
      </c>
      <c r="BH51" s="294">
        <f>SUMIFS('5. Detail'!$K$31:$K$510,'5. Detail'!$E$31:$E$510,$B51,'5. Detail'!$A$31:$A$510,$A51,'5. Detail'!$J$31:$J$510,923,'5. Detail'!$F$31:$F$510,"CE01")+SUMIFS('5. Detail'!$K$31:$K$510,'5. Detail'!$E$31:$E$510,$B51,'5. Detail'!$A$31:$A$510,$A51,'5. Detail'!$J$31:$J$510,107,'5. Detail'!$F$31:$F$510,"CE01")</f>
        <v>0</v>
      </c>
      <c r="BI51" s="294">
        <f>SUMIFS('5. Detail'!$K$31:$K$510,'5. Detail'!$E$31:$E$510,$B51,'5. Detail'!$A$31:$A$510,$A51,'5. Detail'!$J$31:$J$510,923,'5. Detail'!$F$31:$F$510,"OE01")+SUMIFS('5. Detail'!$K$31:$K$510,'5. Detail'!$E$31:$E$510,$B51,'5. Detail'!$A$31:$A$510,$A51,'5. Detail'!$J$31:$J$510,107,'5. Detail'!$F$31:$F$510,"OE01")</f>
        <v>0</v>
      </c>
      <c r="BJ51" s="294">
        <f>SUMIFS('5. Detail'!$K$31:$K$510,'5. Detail'!$E$31:$E$510,$B51,'5. Detail'!$A$31:$A$510,$A51,'5. Detail'!$J$31:$J$510,923,'5. Detail'!$F$31:$F$510,"TE01")+SUMIFS('5. Detail'!$K$31:$K$510,'5. Detail'!$E$31:$E$510,$B51,'5. Detail'!$A$31:$A$510,$A51,'5. Detail'!$J$31:$J$510,107,'5. Detail'!$F$31:$F$510,"TE01")</f>
        <v>0</v>
      </c>
      <c r="BK51" s="294">
        <f t="shared" si="31"/>
        <v>0</v>
      </c>
      <c r="BL51" s="294">
        <f t="shared" si="32"/>
        <v>0</v>
      </c>
      <c r="BM51" s="299"/>
    </row>
    <row r="52" spans="1:65" x14ac:dyDescent="0.3">
      <c r="A52" s="298"/>
      <c r="B52" s="292">
        <v>2019</v>
      </c>
      <c r="C52" s="293"/>
      <c r="D52" s="293">
        <v>0</v>
      </c>
      <c r="E52" s="293">
        <v>0</v>
      </c>
      <c r="F52" s="293">
        <v>0</v>
      </c>
      <c r="G52" s="293">
        <v>0</v>
      </c>
      <c r="H52" s="293">
        <v>0</v>
      </c>
      <c r="I52" s="294">
        <f t="shared" si="17"/>
        <v>0</v>
      </c>
      <c r="J52" s="293">
        <v>0</v>
      </c>
      <c r="K52" s="294">
        <f t="shared" si="18"/>
        <v>0</v>
      </c>
      <c r="L52" s="293">
        <v>0</v>
      </c>
      <c r="M52" s="293"/>
      <c r="N52" s="294">
        <f t="shared" si="19"/>
        <v>0</v>
      </c>
      <c r="O52" s="294">
        <f t="shared" si="33"/>
        <v>0</v>
      </c>
      <c r="P52" s="294">
        <f t="shared" si="20"/>
        <v>0</v>
      </c>
      <c r="Q52" s="294">
        <f>SUMIFS('5. Detail'!$I$31:$I$510,'5. Detail'!$E$31:$E$510,$B52,'5. Detail'!$A$31:$A$510,$A52,'5. Detail'!$J$31:$J$510,426.4)</f>
        <v>0</v>
      </c>
      <c r="R52" s="294">
        <f>SUMIFS('5. Detail'!$I$31:$I$510,'5. Detail'!$E$31:$E$510,$B52,'5. Detail'!$A$31:$A$510,$A52,'5. Detail'!$J$31:$J$510,426.5)+J52</f>
        <v>0</v>
      </c>
      <c r="S52" s="294">
        <f>SUMIFS('5. Detail'!$I$31:$I$510,'5. Detail'!$E$31:$E$510,$B52,'5. Detail'!$A$31:$A$510,$A52,'5. Detail'!$J$31:$J$510,923)</f>
        <v>0</v>
      </c>
      <c r="T52" s="294">
        <f>SUMIFS('5. Detail'!$I$31:$I$510,'5. Detail'!$E$31:$E$510,$B52,'5. Detail'!$A$31:$A$510,$A52,'5. Detail'!$J$31:$J$510,107)</f>
        <v>0</v>
      </c>
      <c r="U52" s="294">
        <f t="shared" si="34"/>
        <v>0</v>
      </c>
      <c r="V52" s="294">
        <f>SUMIFS('5. Detail'!$I$31:$I$510,'5. Detail'!$E$31:$E$510,$B52,'5. Detail'!$A$31:$A$510,$A52,'5. Detail'!$F$31:$F$510,"CE01")</f>
        <v>0</v>
      </c>
      <c r="W52" s="294">
        <f>SUMIFS('5. Detail'!$I$31:$I$510,'5. Detail'!$E$31:$E$510,$B52,'5. Detail'!$A$31:$A$510,$A52,'5. Detail'!$F$31:$F$510,"OE01")</f>
        <v>0</v>
      </c>
      <c r="X52" s="294">
        <f>SUMIFS('5. Detail'!$I$31:$I$510,'5. Detail'!$E$31:$E$510,$B52,'5. Detail'!$A$31:$A$510,$A52,'5. Detail'!$F$31:$F$510,"TE01")</f>
        <v>0</v>
      </c>
      <c r="Y52" s="294">
        <f t="shared" si="21"/>
        <v>0</v>
      </c>
      <c r="Z52" s="294">
        <f t="shared" si="35"/>
        <v>0</v>
      </c>
      <c r="AA52" s="294">
        <f>SUMIFS('5. Detail'!$I$31:$I$510,'5. Detail'!$E$31:$E$510,$B52,'5. Detail'!$A$31:$A$510,$A52,'5. Detail'!$J$31:$J$510,923,'5. Detail'!$F$31:$F$510,"CE01")+SUMIFS('5. Detail'!$I$31:$I$510,'5. Detail'!$E$31:$E$510,$B52,'5. Detail'!$A$31:$A$510,$A52,'5. Detail'!$J$31:$J$510,107,'5. Detail'!$F$31:$F$510,"CE01")</f>
        <v>0</v>
      </c>
      <c r="AB52" s="294">
        <f>SUMIFS('5. Detail'!$I$31:$I$510,'5. Detail'!$E$31:$E$510,$B52,'5. Detail'!$A$31:$A$510,$A52,'5. Detail'!$J$31:$J$510,923,'5. Detail'!$F$31:$F$510,"OE01")+SUMIFS('5. Detail'!$I$31:$I$510,'5. Detail'!$E$31:$E$510,$B52,'5. Detail'!$A$31:$A$510,$A52,'5. Detail'!$J$31:$J$510,107,'5. Detail'!$F$31:$F$510,"OE01")</f>
        <v>0</v>
      </c>
      <c r="AC52" s="294">
        <f>SUMIFS('5. Detail'!$I$31:$I$510,'5. Detail'!$E$31:$E$510,$B52,'5. Detail'!$A$31:$A$510,$A52,'5. Detail'!$J$31:$J$510,923,'5. Detail'!$F$31:$F$510,"TE01")+SUMIFS('5. Detail'!$I$31:$I$510,'5. Detail'!$E$31:$E$510,$B52,'5. Detail'!$A$31:$A$510,$A52,'5. Detail'!$J$31:$J$510,107,'5. Detail'!$F$31:$F$510,"TE01")</f>
        <v>0</v>
      </c>
      <c r="AD52" s="294">
        <f t="shared" si="22"/>
        <v>0</v>
      </c>
      <c r="AE52" s="295">
        <f>'3. Total $ Recalc.'!R48</f>
        <v>0</v>
      </c>
      <c r="AF52" s="294">
        <f t="shared" si="36"/>
        <v>0</v>
      </c>
      <c r="AG52" s="296">
        <v>0</v>
      </c>
      <c r="AH52" s="294">
        <f t="shared" si="37"/>
        <v>0</v>
      </c>
      <c r="AI52" s="294">
        <f t="shared" si="38"/>
        <v>0</v>
      </c>
      <c r="AJ52" s="293">
        <v>0</v>
      </c>
      <c r="AK52" s="293">
        <v>0</v>
      </c>
      <c r="AL52" s="293">
        <v>0</v>
      </c>
      <c r="AM52" s="294">
        <f t="shared" si="23"/>
        <v>0</v>
      </c>
      <c r="AN52" s="294">
        <f t="shared" si="39"/>
        <v>0</v>
      </c>
      <c r="AO52" s="293">
        <v>0</v>
      </c>
      <c r="AP52" s="294">
        <f t="shared" si="24"/>
        <v>0</v>
      </c>
      <c r="AQ52" s="294">
        <f t="shared" si="40"/>
        <v>0</v>
      </c>
      <c r="AR52" s="296"/>
      <c r="AS52" s="294">
        <f t="shared" si="25"/>
        <v>0</v>
      </c>
      <c r="AT52" s="294">
        <f t="shared" si="41"/>
        <v>0</v>
      </c>
      <c r="AU52" s="293">
        <v>0</v>
      </c>
      <c r="AV52" s="294">
        <f t="shared" si="26"/>
        <v>0</v>
      </c>
      <c r="AW52" s="294">
        <f t="shared" si="27"/>
        <v>0</v>
      </c>
      <c r="AX52" s="294">
        <f>SUMIFS('5. Detail'!$I$31:$I$510,'5. Detail'!$E$31:$E$510,$B52,'5. Detail'!$A$31:$A$510,$A52,'5. Detail'!$J$31:$J$510,426.4)</f>
        <v>0</v>
      </c>
      <c r="AY52" s="294">
        <f>SUMIFS('5. Detail'!$I$31:$I$510,'5. Detail'!$E$31:$E$510,$B52,'5. Detail'!$A$31:$A$510,$A52,'5. Detail'!$J$31:$J$510,426.5)+AO52</f>
        <v>0</v>
      </c>
      <c r="AZ52" s="294">
        <f>SUMIFS('5. Detail'!$I$31:$I$510,'5. Detail'!$E$31:$E$510,$B52,'5. Detail'!$A$31:$A$510,$A52,'5. Detail'!$J$31:$J$510,923)</f>
        <v>0</v>
      </c>
      <c r="BA52" s="294">
        <f>SUMIFS('5. Detail'!$I$31:$I$510,'5. Detail'!$E$31:$E$510,$B52,'5. Detail'!$A$31:$A$510,$A52,'5. Detail'!$J$31:$J$510,107)</f>
        <v>0</v>
      </c>
      <c r="BB52" s="294">
        <f t="shared" si="28"/>
        <v>0</v>
      </c>
      <c r="BC52" s="294">
        <f>SUMIFS('5. Detail'!$K$31:$K$510,'5. Detail'!$E$31:$E$510,$B52,'5. Detail'!$A$31:$A$510,$A52,'5. Detail'!$F$31:$F$510,"CE01")</f>
        <v>0</v>
      </c>
      <c r="BD52" s="294">
        <f>SUMIFS('5. Detail'!$K$31:$K$510,'5. Detail'!$E$31:$E$510,$B52,'5. Detail'!$A$31:$A$510,$A52,'5. Detail'!$F$31:$F$510,"OE01")</f>
        <v>0</v>
      </c>
      <c r="BE52" s="294">
        <f>SUMIFS('5. Detail'!$K$31:$K$510,'5. Detail'!$E$31:$E$510,$B52,'5. Detail'!$A$31:$A$510,$A52,'5. Detail'!$F$31:$F$510,"TE01")</f>
        <v>0</v>
      </c>
      <c r="BF52" s="294">
        <f t="shared" si="29"/>
        <v>0</v>
      </c>
      <c r="BG52" s="294">
        <f t="shared" si="30"/>
        <v>0</v>
      </c>
      <c r="BH52" s="294">
        <f>SUMIFS('5. Detail'!$K$31:$K$510,'5. Detail'!$E$31:$E$510,$B52,'5. Detail'!$A$31:$A$510,$A52,'5. Detail'!$J$31:$J$510,923,'5. Detail'!$F$31:$F$510,"CE01")+SUMIFS('5. Detail'!$K$31:$K$510,'5. Detail'!$E$31:$E$510,$B52,'5. Detail'!$A$31:$A$510,$A52,'5. Detail'!$J$31:$J$510,107,'5. Detail'!$F$31:$F$510,"CE01")</f>
        <v>0</v>
      </c>
      <c r="BI52" s="294">
        <f>SUMIFS('5. Detail'!$K$31:$K$510,'5. Detail'!$E$31:$E$510,$B52,'5. Detail'!$A$31:$A$510,$A52,'5. Detail'!$J$31:$J$510,923,'5. Detail'!$F$31:$F$510,"OE01")+SUMIFS('5. Detail'!$K$31:$K$510,'5. Detail'!$E$31:$E$510,$B52,'5. Detail'!$A$31:$A$510,$A52,'5. Detail'!$J$31:$J$510,107,'5. Detail'!$F$31:$F$510,"OE01")</f>
        <v>0</v>
      </c>
      <c r="BJ52" s="294">
        <f>SUMIFS('5. Detail'!$K$31:$K$510,'5. Detail'!$E$31:$E$510,$B52,'5. Detail'!$A$31:$A$510,$A52,'5. Detail'!$J$31:$J$510,923,'5. Detail'!$F$31:$F$510,"TE01")+SUMIFS('5. Detail'!$K$31:$K$510,'5. Detail'!$E$31:$E$510,$B52,'5. Detail'!$A$31:$A$510,$A52,'5. Detail'!$J$31:$J$510,107,'5. Detail'!$F$31:$F$510,"TE01")</f>
        <v>0</v>
      </c>
      <c r="BK52" s="294">
        <f t="shared" si="31"/>
        <v>0</v>
      </c>
      <c r="BL52" s="294">
        <f t="shared" si="32"/>
        <v>0</v>
      </c>
      <c r="BM52" s="299"/>
    </row>
    <row r="53" spans="1:65" x14ac:dyDescent="0.3">
      <c r="A53" s="298"/>
      <c r="B53" s="292">
        <v>2020</v>
      </c>
      <c r="C53" s="293"/>
      <c r="D53" s="293">
        <v>0</v>
      </c>
      <c r="E53" s="293">
        <v>0</v>
      </c>
      <c r="F53" s="293">
        <v>0</v>
      </c>
      <c r="G53" s="293">
        <v>0</v>
      </c>
      <c r="H53" s="293">
        <v>0</v>
      </c>
      <c r="I53" s="294">
        <f t="shared" si="17"/>
        <v>0</v>
      </c>
      <c r="J53" s="293">
        <v>0</v>
      </c>
      <c r="K53" s="294">
        <f t="shared" si="18"/>
        <v>0</v>
      </c>
      <c r="L53" s="293">
        <v>0</v>
      </c>
      <c r="M53" s="293"/>
      <c r="N53" s="294">
        <f t="shared" si="19"/>
        <v>0</v>
      </c>
      <c r="O53" s="294">
        <f t="shared" si="33"/>
        <v>0</v>
      </c>
      <c r="P53" s="294">
        <f t="shared" si="20"/>
        <v>0</v>
      </c>
      <c r="Q53" s="294">
        <f>SUMIFS('5. Detail'!$I$31:$I$510,'5. Detail'!$E$31:$E$510,$B53,'5. Detail'!$A$31:$A$510,$A53,'5. Detail'!$J$31:$J$510,426.4)</f>
        <v>0</v>
      </c>
      <c r="R53" s="294">
        <f>SUMIFS('5. Detail'!$I$31:$I$510,'5. Detail'!$E$31:$E$510,$B53,'5. Detail'!$A$31:$A$510,$A53,'5. Detail'!$J$31:$J$510,426.5)+J53</f>
        <v>0</v>
      </c>
      <c r="S53" s="294">
        <f>SUMIFS('5. Detail'!$I$31:$I$510,'5. Detail'!$E$31:$E$510,$B53,'5. Detail'!$A$31:$A$510,$A53,'5. Detail'!$J$31:$J$510,923)</f>
        <v>0</v>
      </c>
      <c r="T53" s="294">
        <f>SUMIFS('5. Detail'!$I$31:$I$510,'5. Detail'!$E$31:$E$510,$B53,'5. Detail'!$A$31:$A$510,$A53,'5. Detail'!$J$31:$J$510,107)</f>
        <v>0</v>
      </c>
      <c r="U53" s="294">
        <f t="shared" si="34"/>
        <v>0</v>
      </c>
      <c r="V53" s="294">
        <f>SUMIFS('5. Detail'!$I$31:$I$510,'5. Detail'!$E$31:$E$510,$B53,'5. Detail'!$A$31:$A$510,$A53,'5. Detail'!$F$31:$F$510,"CE01")</f>
        <v>0</v>
      </c>
      <c r="W53" s="294">
        <f>SUMIFS('5. Detail'!$I$31:$I$510,'5. Detail'!$E$31:$E$510,$B53,'5. Detail'!$A$31:$A$510,$A53,'5. Detail'!$F$31:$F$510,"OE01")</f>
        <v>0</v>
      </c>
      <c r="X53" s="294">
        <f>SUMIFS('5. Detail'!$I$31:$I$510,'5. Detail'!$E$31:$E$510,$B53,'5. Detail'!$A$31:$A$510,$A53,'5. Detail'!$F$31:$F$510,"TE01")</f>
        <v>0</v>
      </c>
      <c r="Y53" s="294">
        <f t="shared" si="21"/>
        <v>0</v>
      </c>
      <c r="Z53" s="294">
        <f t="shared" si="35"/>
        <v>0</v>
      </c>
      <c r="AA53" s="294">
        <f>SUMIFS('5. Detail'!$I$31:$I$510,'5. Detail'!$E$31:$E$510,$B53,'5. Detail'!$A$31:$A$510,$A53,'5. Detail'!$J$31:$J$510,923,'5. Detail'!$F$31:$F$510,"CE01")+SUMIFS('5. Detail'!$I$31:$I$510,'5. Detail'!$E$31:$E$510,$B53,'5. Detail'!$A$31:$A$510,$A53,'5. Detail'!$J$31:$J$510,107,'5. Detail'!$F$31:$F$510,"CE01")</f>
        <v>0</v>
      </c>
      <c r="AB53" s="294">
        <f>SUMIFS('5. Detail'!$I$31:$I$510,'5. Detail'!$E$31:$E$510,$B53,'5. Detail'!$A$31:$A$510,$A53,'5. Detail'!$J$31:$J$510,923,'5. Detail'!$F$31:$F$510,"OE01")+SUMIFS('5. Detail'!$I$31:$I$510,'5. Detail'!$E$31:$E$510,$B53,'5. Detail'!$A$31:$A$510,$A53,'5. Detail'!$J$31:$J$510,107,'5. Detail'!$F$31:$F$510,"OE01")</f>
        <v>0</v>
      </c>
      <c r="AC53" s="294">
        <f>SUMIFS('5. Detail'!$I$31:$I$510,'5. Detail'!$E$31:$E$510,$B53,'5. Detail'!$A$31:$A$510,$A53,'5. Detail'!$J$31:$J$510,923,'5. Detail'!$F$31:$F$510,"TE01")+SUMIFS('5. Detail'!$I$31:$I$510,'5. Detail'!$E$31:$E$510,$B53,'5. Detail'!$A$31:$A$510,$A53,'5. Detail'!$J$31:$J$510,107,'5. Detail'!$F$31:$F$510,"TE01")</f>
        <v>0</v>
      </c>
      <c r="AD53" s="294">
        <f t="shared" si="22"/>
        <v>0</v>
      </c>
      <c r="AE53" s="295">
        <f>'3. Total $ Recalc.'!R49</f>
        <v>0</v>
      </c>
      <c r="AF53" s="294">
        <f t="shared" si="36"/>
        <v>0</v>
      </c>
      <c r="AG53" s="296">
        <v>0</v>
      </c>
      <c r="AH53" s="294">
        <f t="shared" si="37"/>
        <v>0</v>
      </c>
      <c r="AI53" s="294">
        <f t="shared" si="38"/>
        <v>0</v>
      </c>
      <c r="AJ53" s="293">
        <v>0</v>
      </c>
      <c r="AK53" s="293">
        <v>0</v>
      </c>
      <c r="AL53" s="293">
        <v>0</v>
      </c>
      <c r="AM53" s="294">
        <f t="shared" si="23"/>
        <v>0</v>
      </c>
      <c r="AN53" s="294">
        <f t="shared" si="39"/>
        <v>0</v>
      </c>
      <c r="AO53" s="293">
        <v>0</v>
      </c>
      <c r="AP53" s="294">
        <f t="shared" si="24"/>
        <v>0</v>
      </c>
      <c r="AQ53" s="294">
        <f t="shared" si="40"/>
        <v>0</v>
      </c>
      <c r="AR53" s="296"/>
      <c r="AS53" s="294">
        <f t="shared" si="25"/>
        <v>0</v>
      </c>
      <c r="AT53" s="294">
        <f t="shared" si="41"/>
        <v>0</v>
      </c>
      <c r="AU53" s="293">
        <v>0</v>
      </c>
      <c r="AV53" s="294">
        <f t="shared" si="26"/>
        <v>0</v>
      </c>
      <c r="AW53" s="294">
        <f t="shared" si="27"/>
        <v>0</v>
      </c>
      <c r="AX53" s="294">
        <f>SUMIFS('5. Detail'!$I$31:$I$510,'5. Detail'!$E$31:$E$510,$B53,'5. Detail'!$A$31:$A$510,$A53,'5. Detail'!$J$31:$J$510,426.4)</f>
        <v>0</v>
      </c>
      <c r="AY53" s="294">
        <f>SUMIFS('5. Detail'!$I$31:$I$510,'5. Detail'!$E$31:$E$510,$B53,'5. Detail'!$A$31:$A$510,$A53,'5. Detail'!$J$31:$J$510,426.5)+AO53</f>
        <v>0</v>
      </c>
      <c r="AZ53" s="294">
        <f>SUMIFS('5. Detail'!$I$31:$I$510,'5. Detail'!$E$31:$E$510,$B53,'5. Detail'!$A$31:$A$510,$A53,'5. Detail'!$J$31:$J$510,923)</f>
        <v>0</v>
      </c>
      <c r="BA53" s="294">
        <f>SUMIFS('5. Detail'!$I$31:$I$510,'5. Detail'!$E$31:$E$510,$B53,'5. Detail'!$A$31:$A$510,$A53,'5. Detail'!$J$31:$J$510,107)</f>
        <v>0</v>
      </c>
      <c r="BB53" s="294">
        <f t="shared" si="28"/>
        <v>0</v>
      </c>
      <c r="BC53" s="294">
        <f>SUMIFS('5. Detail'!$K$31:$K$510,'5. Detail'!$E$31:$E$510,$B53,'5. Detail'!$A$31:$A$510,$A53,'5. Detail'!$F$31:$F$510,"CE01")</f>
        <v>0</v>
      </c>
      <c r="BD53" s="294">
        <f>SUMIFS('5. Detail'!$K$31:$K$510,'5. Detail'!$E$31:$E$510,$B53,'5. Detail'!$A$31:$A$510,$A53,'5. Detail'!$F$31:$F$510,"OE01")</f>
        <v>0</v>
      </c>
      <c r="BE53" s="294">
        <f>SUMIFS('5. Detail'!$K$31:$K$510,'5. Detail'!$E$31:$E$510,$B53,'5. Detail'!$A$31:$A$510,$A53,'5. Detail'!$F$31:$F$510,"TE01")</f>
        <v>0</v>
      </c>
      <c r="BF53" s="294">
        <f t="shared" si="29"/>
        <v>0</v>
      </c>
      <c r="BG53" s="294">
        <f t="shared" si="30"/>
        <v>0</v>
      </c>
      <c r="BH53" s="294">
        <f>SUMIFS('5. Detail'!$K$31:$K$510,'5. Detail'!$E$31:$E$510,$B53,'5. Detail'!$A$31:$A$510,$A53,'5. Detail'!$J$31:$J$510,923,'5. Detail'!$F$31:$F$510,"CE01")+SUMIFS('5. Detail'!$K$31:$K$510,'5. Detail'!$E$31:$E$510,$B53,'5. Detail'!$A$31:$A$510,$A53,'5. Detail'!$J$31:$J$510,107,'5. Detail'!$F$31:$F$510,"CE01")</f>
        <v>0</v>
      </c>
      <c r="BI53" s="294">
        <f>SUMIFS('5. Detail'!$K$31:$K$510,'5. Detail'!$E$31:$E$510,$B53,'5. Detail'!$A$31:$A$510,$A53,'5. Detail'!$J$31:$J$510,923,'5. Detail'!$F$31:$F$510,"OE01")+SUMIFS('5. Detail'!$K$31:$K$510,'5. Detail'!$E$31:$E$510,$B53,'5. Detail'!$A$31:$A$510,$A53,'5. Detail'!$J$31:$J$510,107,'5. Detail'!$F$31:$F$510,"OE01")</f>
        <v>0</v>
      </c>
      <c r="BJ53" s="294">
        <f>SUMIFS('5. Detail'!$K$31:$K$510,'5. Detail'!$E$31:$E$510,$B53,'5. Detail'!$A$31:$A$510,$A53,'5. Detail'!$J$31:$J$510,923,'5. Detail'!$F$31:$F$510,"TE01")+SUMIFS('5. Detail'!$K$31:$K$510,'5. Detail'!$E$31:$E$510,$B53,'5. Detail'!$A$31:$A$510,$A53,'5. Detail'!$J$31:$J$510,107,'5. Detail'!$F$31:$F$510,"TE01")</f>
        <v>0</v>
      </c>
      <c r="BK53" s="294">
        <f t="shared" si="31"/>
        <v>0</v>
      </c>
      <c r="BL53" s="294">
        <f t="shared" si="32"/>
        <v>0</v>
      </c>
      <c r="BM53" s="299"/>
    </row>
    <row r="54" spans="1:65" x14ac:dyDescent="0.3">
      <c r="A54" s="298"/>
      <c r="B54" s="292">
        <v>2021</v>
      </c>
      <c r="C54" s="293"/>
      <c r="D54" s="293">
        <v>0</v>
      </c>
      <c r="E54" s="293">
        <v>0</v>
      </c>
      <c r="F54" s="293">
        <v>0</v>
      </c>
      <c r="G54" s="293">
        <v>0</v>
      </c>
      <c r="H54" s="293">
        <v>0</v>
      </c>
      <c r="I54" s="294">
        <f t="shared" si="17"/>
        <v>0</v>
      </c>
      <c r="J54" s="293">
        <v>0</v>
      </c>
      <c r="K54" s="294">
        <f t="shared" si="18"/>
        <v>0</v>
      </c>
      <c r="L54" s="293">
        <v>0</v>
      </c>
      <c r="M54" s="293"/>
      <c r="N54" s="294">
        <f t="shared" si="19"/>
        <v>0</v>
      </c>
      <c r="O54" s="294">
        <f t="shared" si="33"/>
        <v>0</v>
      </c>
      <c r="P54" s="294">
        <f t="shared" si="20"/>
        <v>0</v>
      </c>
      <c r="Q54" s="294">
        <f>SUMIFS('5. Detail'!$I$31:$I$510,'5. Detail'!$E$31:$E$510,$B54,'5. Detail'!$A$31:$A$510,$A54,'5. Detail'!$J$31:$J$510,426.4)</f>
        <v>0</v>
      </c>
      <c r="R54" s="294">
        <f>SUMIFS('5. Detail'!$I$31:$I$510,'5. Detail'!$E$31:$E$510,$B54,'5. Detail'!$A$31:$A$510,$A54,'5. Detail'!$J$31:$J$510,426.5)+J54</f>
        <v>0</v>
      </c>
      <c r="S54" s="294">
        <f>SUMIFS('5. Detail'!$I$31:$I$510,'5. Detail'!$E$31:$E$510,$B54,'5. Detail'!$A$31:$A$510,$A54,'5. Detail'!$J$31:$J$510,923)</f>
        <v>0</v>
      </c>
      <c r="T54" s="294">
        <f>SUMIFS('5. Detail'!$I$31:$I$510,'5. Detail'!$E$31:$E$510,$B54,'5. Detail'!$A$31:$A$510,$A54,'5. Detail'!$J$31:$J$510,107)</f>
        <v>0</v>
      </c>
      <c r="U54" s="294">
        <f t="shared" si="34"/>
        <v>0</v>
      </c>
      <c r="V54" s="294">
        <f>SUMIFS('5. Detail'!$I$31:$I$510,'5. Detail'!$E$31:$E$510,$B54,'5. Detail'!$A$31:$A$510,$A54,'5. Detail'!$F$31:$F$510,"CE01")</f>
        <v>0</v>
      </c>
      <c r="W54" s="294">
        <f>SUMIFS('5. Detail'!$I$31:$I$510,'5. Detail'!$E$31:$E$510,$B54,'5. Detail'!$A$31:$A$510,$A54,'5. Detail'!$F$31:$F$510,"OE01")</f>
        <v>0</v>
      </c>
      <c r="X54" s="294">
        <f>SUMIFS('5. Detail'!$I$31:$I$510,'5. Detail'!$E$31:$E$510,$B54,'5. Detail'!$A$31:$A$510,$A54,'5. Detail'!$F$31:$F$510,"TE01")</f>
        <v>0</v>
      </c>
      <c r="Y54" s="294">
        <f t="shared" si="21"/>
        <v>0</v>
      </c>
      <c r="Z54" s="294">
        <f t="shared" si="35"/>
        <v>0</v>
      </c>
      <c r="AA54" s="294">
        <f>SUMIFS('5. Detail'!$I$31:$I$510,'5. Detail'!$E$31:$E$510,$B54,'5. Detail'!$A$31:$A$510,$A54,'5. Detail'!$J$31:$J$510,923,'5. Detail'!$F$31:$F$510,"CE01")+SUMIFS('5. Detail'!$I$31:$I$510,'5. Detail'!$E$31:$E$510,$B54,'5. Detail'!$A$31:$A$510,$A54,'5. Detail'!$J$31:$J$510,107,'5. Detail'!$F$31:$F$510,"CE01")</f>
        <v>0</v>
      </c>
      <c r="AB54" s="294">
        <f>SUMIFS('5. Detail'!$I$31:$I$510,'5. Detail'!$E$31:$E$510,$B54,'5. Detail'!$A$31:$A$510,$A54,'5. Detail'!$J$31:$J$510,923,'5. Detail'!$F$31:$F$510,"OE01")+SUMIFS('5. Detail'!$I$31:$I$510,'5. Detail'!$E$31:$E$510,$B54,'5. Detail'!$A$31:$A$510,$A54,'5. Detail'!$J$31:$J$510,107,'5. Detail'!$F$31:$F$510,"OE01")</f>
        <v>0</v>
      </c>
      <c r="AC54" s="294">
        <f>SUMIFS('5. Detail'!$I$31:$I$510,'5. Detail'!$E$31:$E$510,$B54,'5. Detail'!$A$31:$A$510,$A54,'5. Detail'!$J$31:$J$510,923,'5. Detail'!$F$31:$F$510,"TE01")+SUMIFS('5. Detail'!$I$31:$I$510,'5. Detail'!$E$31:$E$510,$B54,'5. Detail'!$A$31:$A$510,$A54,'5. Detail'!$J$31:$J$510,107,'5. Detail'!$F$31:$F$510,"TE01")</f>
        <v>0</v>
      </c>
      <c r="AD54" s="294">
        <f t="shared" si="22"/>
        <v>0</v>
      </c>
      <c r="AE54" s="295">
        <f>'3. Total $ Recalc.'!R50</f>
        <v>0</v>
      </c>
      <c r="AF54" s="294">
        <f t="shared" si="36"/>
        <v>0</v>
      </c>
      <c r="AG54" s="296">
        <v>0</v>
      </c>
      <c r="AH54" s="294">
        <f t="shared" si="37"/>
        <v>0</v>
      </c>
      <c r="AI54" s="294">
        <f t="shared" si="38"/>
        <v>0</v>
      </c>
      <c r="AJ54" s="293">
        <v>0</v>
      </c>
      <c r="AK54" s="293">
        <v>0</v>
      </c>
      <c r="AL54" s="293">
        <v>0</v>
      </c>
      <c r="AM54" s="294">
        <f t="shared" si="23"/>
        <v>0</v>
      </c>
      <c r="AN54" s="294">
        <f t="shared" si="39"/>
        <v>0</v>
      </c>
      <c r="AO54" s="293">
        <v>0</v>
      </c>
      <c r="AP54" s="294">
        <f t="shared" si="24"/>
        <v>0</v>
      </c>
      <c r="AQ54" s="294">
        <f t="shared" si="40"/>
        <v>0</v>
      </c>
      <c r="AR54" s="296"/>
      <c r="AS54" s="294">
        <f t="shared" si="25"/>
        <v>0</v>
      </c>
      <c r="AT54" s="294">
        <f t="shared" si="41"/>
        <v>0</v>
      </c>
      <c r="AU54" s="293">
        <v>0</v>
      </c>
      <c r="AV54" s="294">
        <f t="shared" si="26"/>
        <v>0</v>
      </c>
      <c r="AW54" s="294">
        <f t="shared" si="27"/>
        <v>0</v>
      </c>
      <c r="AX54" s="294">
        <f>SUMIFS('5. Detail'!$I$31:$I$510,'5. Detail'!$E$31:$E$510,$B54,'5. Detail'!$A$31:$A$510,$A54,'5. Detail'!$J$31:$J$510,426.4)</f>
        <v>0</v>
      </c>
      <c r="AY54" s="294">
        <f>SUMIFS('5. Detail'!$I$31:$I$510,'5. Detail'!$E$31:$E$510,$B54,'5. Detail'!$A$31:$A$510,$A54,'5. Detail'!$J$31:$J$510,426.5)+AO54</f>
        <v>0</v>
      </c>
      <c r="AZ54" s="294">
        <f>SUMIFS('5. Detail'!$I$31:$I$510,'5. Detail'!$E$31:$E$510,$B54,'5. Detail'!$A$31:$A$510,$A54,'5. Detail'!$J$31:$J$510,923)</f>
        <v>0</v>
      </c>
      <c r="BA54" s="294">
        <f>SUMIFS('5. Detail'!$I$31:$I$510,'5. Detail'!$E$31:$E$510,$B54,'5. Detail'!$A$31:$A$510,$A54,'5. Detail'!$J$31:$J$510,107)</f>
        <v>0</v>
      </c>
      <c r="BB54" s="294">
        <f t="shared" si="28"/>
        <v>0</v>
      </c>
      <c r="BC54" s="294">
        <f>SUMIFS('5. Detail'!$K$31:$K$510,'5. Detail'!$E$31:$E$510,$B54,'5. Detail'!$A$31:$A$510,$A54,'5. Detail'!$F$31:$F$510,"CE01")</f>
        <v>0</v>
      </c>
      <c r="BD54" s="294">
        <f>SUMIFS('5. Detail'!$K$31:$K$510,'5. Detail'!$E$31:$E$510,$B54,'5. Detail'!$A$31:$A$510,$A54,'5. Detail'!$F$31:$F$510,"OE01")</f>
        <v>0</v>
      </c>
      <c r="BE54" s="294">
        <f>SUMIFS('5. Detail'!$K$31:$K$510,'5. Detail'!$E$31:$E$510,$B54,'5. Detail'!$A$31:$A$510,$A54,'5. Detail'!$F$31:$F$510,"TE01")</f>
        <v>0</v>
      </c>
      <c r="BF54" s="294">
        <f t="shared" si="29"/>
        <v>0</v>
      </c>
      <c r="BG54" s="294">
        <f t="shared" si="30"/>
        <v>0</v>
      </c>
      <c r="BH54" s="294">
        <f>SUMIFS('5. Detail'!$K$31:$K$510,'5. Detail'!$E$31:$E$510,$B54,'5. Detail'!$A$31:$A$510,$A54,'5. Detail'!$J$31:$J$510,923,'5. Detail'!$F$31:$F$510,"CE01")+SUMIFS('5. Detail'!$K$31:$K$510,'5. Detail'!$E$31:$E$510,$B54,'5. Detail'!$A$31:$A$510,$A54,'5. Detail'!$J$31:$J$510,107,'5. Detail'!$F$31:$F$510,"CE01")</f>
        <v>0</v>
      </c>
      <c r="BI54" s="294">
        <f>SUMIFS('5. Detail'!$K$31:$K$510,'5. Detail'!$E$31:$E$510,$B54,'5. Detail'!$A$31:$A$510,$A54,'5. Detail'!$J$31:$J$510,923,'5. Detail'!$F$31:$F$510,"OE01")+SUMIFS('5. Detail'!$K$31:$K$510,'5. Detail'!$E$31:$E$510,$B54,'5. Detail'!$A$31:$A$510,$A54,'5. Detail'!$J$31:$J$510,107,'5. Detail'!$F$31:$F$510,"OE01")</f>
        <v>0</v>
      </c>
      <c r="BJ54" s="294">
        <f>SUMIFS('5. Detail'!$K$31:$K$510,'5. Detail'!$E$31:$E$510,$B54,'5. Detail'!$A$31:$A$510,$A54,'5. Detail'!$J$31:$J$510,923,'5. Detail'!$F$31:$F$510,"TE01")+SUMIFS('5. Detail'!$K$31:$K$510,'5. Detail'!$E$31:$E$510,$B54,'5. Detail'!$A$31:$A$510,$A54,'5. Detail'!$J$31:$J$510,107,'5. Detail'!$F$31:$F$510,"TE01")</f>
        <v>0</v>
      </c>
      <c r="BK54" s="294">
        <f t="shared" si="31"/>
        <v>0</v>
      </c>
      <c r="BL54" s="294">
        <f t="shared" si="32"/>
        <v>0</v>
      </c>
      <c r="BM54" s="299"/>
    </row>
    <row r="55" spans="1:65" x14ac:dyDescent="0.3">
      <c r="A55" s="298"/>
      <c r="B55" s="292">
        <v>2015</v>
      </c>
      <c r="C55" s="293">
        <v>319672.95610526361</v>
      </c>
      <c r="D55" s="293">
        <v>0</v>
      </c>
      <c r="E55" s="293">
        <v>0</v>
      </c>
      <c r="F55" s="293">
        <v>0</v>
      </c>
      <c r="G55" s="293">
        <v>0</v>
      </c>
      <c r="H55" s="293">
        <v>0</v>
      </c>
      <c r="I55" s="294">
        <f t="shared" si="17"/>
        <v>319672.95610526361</v>
      </c>
      <c r="J55" s="293">
        <v>0</v>
      </c>
      <c r="K55" s="294">
        <f t="shared" si="18"/>
        <v>319672.95610526361</v>
      </c>
      <c r="L55" s="293">
        <v>319672.95610526361</v>
      </c>
      <c r="M55" s="293"/>
      <c r="N55" s="294">
        <f t="shared" si="19"/>
        <v>319672.95610526361</v>
      </c>
      <c r="O55" s="294">
        <f t="shared" si="33"/>
        <v>0</v>
      </c>
      <c r="P55" s="294">
        <f t="shared" si="20"/>
        <v>0</v>
      </c>
      <c r="Q55" s="294">
        <f>SUMIFS('5. Detail'!$I$31:$I$510,'5. Detail'!$E$31:$E$510,$B55,'5. Detail'!$A$31:$A$510,$A55,'5. Detail'!$J$31:$J$510,426.4)</f>
        <v>0</v>
      </c>
      <c r="R55" s="294">
        <f>SUMIFS('5. Detail'!$I$31:$I$510,'5. Detail'!$E$31:$E$510,$B55,'5. Detail'!$A$31:$A$510,$A55,'5. Detail'!$J$31:$J$510,426.5)+J55</f>
        <v>0</v>
      </c>
      <c r="S55" s="294">
        <f>SUMIFS('5. Detail'!$I$31:$I$510,'5. Detail'!$E$31:$E$510,$B55,'5. Detail'!$A$31:$A$510,$A55,'5. Detail'!$J$31:$J$510,923)</f>
        <v>0</v>
      </c>
      <c r="T55" s="294">
        <f>SUMIFS('5. Detail'!$I$31:$I$510,'5. Detail'!$E$31:$E$510,$B55,'5. Detail'!$A$31:$A$510,$A55,'5. Detail'!$J$31:$J$510,107)</f>
        <v>0</v>
      </c>
      <c r="U55" s="294">
        <f t="shared" si="34"/>
        <v>319672.95610526361</v>
      </c>
      <c r="V55" s="294">
        <f>SUMIFS('5. Detail'!$I$31:$I$510,'5. Detail'!$E$31:$E$510,$B55,'5. Detail'!$A$31:$A$510,$A55,'5. Detail'!$F$31:$F$510,"CE01")</f>
        <v>0</v>
      </c>
      <c r="W55" s="294">
        <f>SUMIFS('5. Detail'!$I$31:$I$510,'5. Detail'!$E$31:$E$510,$B55,'5. Detail'!$A$31:$A$510,$A55,'5. Detail'!$F$31:$F$510,"OE01")</f>
        <v>0</v>
      </c>
      <c r="X55" s="294">
        <f>SUMIFS('5. Detail'!$I$31:$I$510,'5. Detail'!$E$31:$E$510,$B55,'5. Detail'!$A$31:$A$510,$A55,'5. Detail'!$F$31:$F$510,"TE01")</f>
        <v>0</v>
      </c>
      <c r="Y55" s="294">
        <f t="shared" si="21"/>
        <v>0</v>
      </c>
      <c r="Z55" s="294">
        <f t="shared" si="35"/>
        <v>319672.95610526361</v>
      </c>
      <c r="AA55" s="294">
        <f>SUMIFS('5. Detail'!$I$31:$I$510,'5. Detail'!$E$31:$E$510,$B55,'5. Detail'!$A$31:$A$510,$A55,'5. Detail'!$J$31:$J$510,923,'5. Detail'!$F$31:$F$510,"CE01")+SUMIFS('5. Detail'!$I$31:$I$510,'5. Detail'!$E$31:$E$510,$B55,'5. Detail'!$A$31:$A$510,$A55,'5. Detail'!$J$31:$J$510,107,'5. Detail'!$F$31:$F$510,"CE01")</f>
        <v>0</v>
      </c>
      <c r="AB55" s="294">
        <f>SUMIFS('5. Detail'!$I$31:$I$510,'5. Detail'!$E$31:$E$510,$B55,'5. Detail'!$A$31:$A$510,$A55,'5. Detail'!$J$31:$J$510,923,'5. Detail'!$F$31:$F$510,"OE01")+SUMIFS('5. Detail'!$I$31:$I$510,'5. Detail'!$E$31:$E$510,$B55,'5. Detail'!$A$31:$A$510,$A55,'5. Detail'!$J$31:$J$510,107,'5. Detail'!$F$31:$F$510,"OE01")</f>
        <v>0</v>
      </c>
      <c r="AC55" s="294">
        <f>SUMIFS('5. Detail'!$I$31:$I$510,'5. Detail'!$E$31:$E$510,$B55,'5. Detail'!$A$31:$A$510,$A55,'5. Detail'!$J$31:$J$510,923,'5. Detail'!$F$31:$F$510,"TE01")+SUMIFS('5. Detail'!$I$31:$I$510,'5. Detail'!$E$31:$E$510,$B55,'5. Detail'!$A$31:$A$510,$A55,'5. Detail'!$J$31:$J$510,107,'5. Detail'!$F$31:$F$510,"TE01")</f>
        <v>0</v>
      </c>
      <c r="AD55" s="294">
        <f t="shared" si="22"/>
        <v>0</v>
      </c>
      <c r="AE55" s="295">
        <f>'3. Total $ Recalc.'!R51</f>
        <v>0</v>
      </c>
      <c r="AF55" s="294">
        <f t="shared" si="36"/>
        <v>-319672.95610526361</v>
      </c>
      <c r="AG55" s="296">
        <v>0</v>
      </c>
      <c r="AH55" s="294">
        <f t="shared" si="37"/>
        <v>0</v>
      </c>
      <c r="AI55" s="294">
        <f t="shared" si="38"/>
        <v>0</v>
      </c>
      <c r="AJ55" s="293">
        <v>0</v>
      </c>
      <c r="AK55" s="293">
        <v>0</v>
      </c>
      <c r="AL55" s="293">
        <v>0</v>
      </c>
      <c r="AM55" s="294">
        <f t="shared" si="23"/>
        <v>0</v>
      </c>
      <c r="AN55" s="294">
        <f t="shared" si="39"/>
        <v>-319672.95610526361</v>
      </c>
      <c r="AO55" s="293">
        <v>0</v>
      </c>
      <c r="AP55" s="294">
        <f t="shared" si="24"/>
        <v>0</v>
      </c>
      <c r="AQ55" s="294">
        <f t="shared" si="40"/>
        <v>-319672.95610526361</v>
      </c>
      <c r="AR55" s="296">
        <v>1</v>
      </c>
      <c r="AS55" s="294">
        <f t="shared" si="25"/>
        <v>0</v>
      </c>
      <c r="AT55" s="294">
        <f t="shared" si="41"/>
        <v>-319672.95610526361</v>
      </c>
      <c r="AU55" s="293">
        <v>0</v>
      </c>
      <c r="AV55" s="294">
        <f t="shared" si="26"/>
        <v>0</v>
      </c>
      <c r="AW55" s="294">
        <f t="shared" si="27"/>
        <v>0</v>
      </c>
      <c r="AX55" s="294">
        <f>SUMIFS('5. Detail'!$I$31:$I$510,'5. Detail'!$E$31:$E$510,$B55,'5. Detail'!$A$31:$A$510,$A55,'5. Detail'!$J$31:$J$510,426.4)</f>
        <v>0</v>
      </c>
      <c r="AY55" s="294">
        <f>SUMIFS('5. Detail'!$I$31:$I$510,'5. Detail'!$E$31:$E$510,$B55,'5. Detail'!$A$31:$A$510,$A55,'5. Detail'!$J$31:$J$510,426.5)+AO55</f>
        <v>0</v>
      </c>
      <c r="AZ55" s="294">
        <f>SUMIFS('5. Detail'!$I$31:$I$510,'5. Detail'!$E$31:$E$510,$B55,'5. Detail'!$A$31:$A$510,$A55,'5. Detail'!$J$31:$J$510,923)</f>
        <v>0</v>
      </c>
      <c r="BA55" s="294">
        <f>SUMIFS('5. Detail'!$I$31:$I$510,'5. Detail'!$E$31:$E$510,$B55,'5. Detail'!$A$31:$A$510,$A55,'5. Detail'!$J$31:$J$510,107)</f>
        <v>0</v>
      </c>
      <c r="BB55" s="294">
        <f t="shared" si="28"/>
        <v>0</v>
      </c>
      <c r="BC55" s="294">
        <f>SUMIFS('5. Detail'!$K$31:$K$510,'5. Detail'!$E$31:$E$510,$B55,'5. Detail'!$A$31:$A$510,$A55,'5. Detail'!$F$31:$F$510,"CE01")</f>
        <v>0</v>
      </c>
      <c r="BD55" s="294">
        <f>SUMIFS('5. Detail'!$K$31:$K$510,'5. Detail'!$E$31:$E$510,$B55,'5. Detail'!$A$31:$A$510,$A55,'5. Detail'!$F$31:$F$510,"OE01")</f>
        <v>0</v>
      </c>
      <c r="BE55" s="294">
        <f>SUMIFS('5. Detail'!$K$31:$K$510,'5. Detail'!$E$31:$E$510,$B55,'5. Detail'!$A$31:$A$510,$A55,'5. Detail'!$F$31:$F$510,"TE01")</f>
        <v>0</v>
      </c>
      <c r="BF55" s="294">
        <f t="shared" si="29"/>
        <v>0</v>
      </c>
      <c r="BG55" s="294">
        <f t="shared" si="30"/>
        <v>0</v>
      </c>
      <c r="BH55" s="294">
        <f>SUMIFS('5. Detail'!$K$31:$K$510,'5. Detail'!$E$31:$E$510,$B55,'5. Detail'!$A$31:$A$510,$A55,'5. Detail'!$J$31:$J$510,923,'5. Detail'!$F$31:$F$510,"CE01")+SUMIFS('5. Detail'!$K$31:$K$510,'5. Detail'!$E$31:$E$510,$B55,'5. Detail'!$A$31:$A$510,$A55,'5. Detail'!$J$31:$J$510,107,'5. Detail'!$F$31:$F$510,"CE01")</f>
        <v>0</v>
      </c>
      <c r="BI55" s="294">
        <f>SUMIFS('5. Detail'!$K$31:$K$510,'5. Detail'!$E$31:$E$510,$B55,'5. Detail'!$A$31:$A$510,$A55,'5. Detail'!$J$31:$J$510,923,'5. Detail'!$F$31:$F$510,"OE01")+SUMIFS('5. Detail'!$K$31:$K$510,'5. Detail'!$E$31:$E$510,$B55,'5. Detail'!$A$31:$A$510,$A55,'5. Detail'!$J$31:$J$510,107,'5. Detail'!$F$31:$F$510,"OE01")</f>
        <v>0</v>
      </c>
      <c r="BJ55" s="294">
        <f>SUMIFS('5. Detail'!$K$31:$K$510,'5. Detail'!$E$31:$E$510,$B55,'5. Detail'!$A$31:$A$510,$A55,'5. Detail'!$J$31:$J$510,923,'5. Detail'!$F$31:$F$510,"TE01")+SUMIFS('5. Detail'!$K$31:$K$510,'5. Detail'!$E$31:$E$510,$B55,'5. Detail'!$A$31:$A$510,$A55,'5. Detail'!$J$31:$J$510,107,'5. Detail'!$F$31:$F$510,"TE01")</f>
        <v>0</v>
      </c>
      <c r="BK55" s="294">
        <f t="shared" si="31"/>
        <v>0</v>
      </c>
      <c r="BL55" s="294">
        <f t="shared" si="32"/>
        <v>0</v>
      </c>
      <c r="BM55" s="299"/>
    </row>
    <row r="56" spans="1:65" x14ac:dyDescent="0.3">
      <c r="A56" s="298"/>
      <c r="B56" s="292">
        <v>2016</v>
      </c>
      <c r="C56" s="293">
        <v>315797.30528518185</v>
      </c>
      <c r="D56" s="293">
        <v>0</v>
      </c>
      <c r="E56" s="293">
        <v>0</v>
      </c>
      <c r="F56" s="293">
        <v>0</v>
      </c>
      <c r="G56" s="293">
        <v>0</v>
      </c>
      <c r="H56" s="293">
        <v>0</v>
      </c>
      <c r="I56" s="294">
        <f t="shared" si="17"/>
        <v>315797.30528518185</v>
      </c>
      <c r="J56" s="293">
        <v>0</v>
      </c>
      <c r="K56" s="294">
        <f t="shared" si="18"/>
        <v>315797.30528518185</v>
      </c>
      <c r="L56" s="293">
        <v>315797.30528518185</v>
      </c>
      <c r="M56" s="293"/>
      <c r="N56" s="294">
        <f t="shared" si="19"/>
        <v>315797.30528518185</v>
      </c>
      <c r="O56" s="294">
        <f t="shared" si="33"/>
        <v>0</v>
      </c>
      <c r="P56" s="294">
        <f t="shared" si="20"/>
        <v>0</v>
      </c>
      <c r="Q56" s="294">
        <f>SUMIFS('5. Detail'!$I$31:$I$510,'5. Detail'!$E$31:$E$510,$B56,'5. Detail'!$A$31:$A$510,$A56,'5. Detail'!$J$31:$J$510,426.4)</f>
        <v>0</v>
      </c>
      <c r="R56" s="294">
        <f>SUMIFS('5. Detail'!$I$31:$I$510,'5. Detail'!$E$31:$E$510,$B56,'5. Detail'!$A$31:$A$510,$A56,'5. Detail'!$J$31:$J$510,426.5)+J56</f>
        <v>0</v>
      </c>
      <c r="S56" s="294">
        <f>SUMIFS('5. Detail'!$I$31:$I$510,'5. Detail'!$E$31:$E$510,$B56,'5. Detail'!$A$31:$A$510,$A56,'5. Detail'!$J$31:$J$510,923)</f>
        <v>0</v>
      </c>
      <c r="T56" s="294">
        <f>SUMIFS('5. Detail'!$I$31:$I$510,'5. Detail'!$E$31:$E$510,$B56,'5. Detail'!$A$31:$A$510,$A56,'5. Detail'!$J$31:$J$510,107)</f>
        <v>0</v>
      </c>
      <c r="U56" s="294">
        <f t="shared" si="34"/>
        <v>315797.30528518185</v>
      </c>
      <c r="V56" s="294">
        <f>SUMIFS('5. Detail'!$I$31:$I$510,'5. Detail'!$E$31:$E$510,$B56,'5. Detail'!$A$31:$A$510,$A56,'5. Detail'!$F$31:$F$510,"CE01")</f>
        <v>0</v>
      </c>
      <c r="W56" s="294">
        <f>SUMIFS('5. Detail'!$I$31:$I$510,'5. Detail'!$E$31:$E$510,$B56,'5. Detail'!$A$31:$A$510,$A56,'5. Detail'!$F$31:$F$510,"OE01")</f>
        <v>0</v>
      </c>
      <c r="X56" s="294">
        <f>SUMIFS('5. Detail'!$I$31:$I$510,'5. Detail'!$E$31:$E$510,$B56,'5. Detail'!$A$31:$A$510,$A56,'5. Detail'!$F$31:$F$510,"TE01")</f>
        <v>0</v>
      </c>
      <c r="Y56" s="294">
        <f t="shared" si="21"/>
        <v>0</v>
      </c>
      <c r="Z56" s="294">
        <f t="shared" si="35"/>
        <v>315797.30528518185</v>
      </c>
      <c r="AA56" s="294">
        <f>SUMIFS('5. Detail'!$I$31:$I$510,'5. Detail'!$E$31:$E$510,$B56,'5. Detail'!$A$31:$A$510,$A56,'5. Detail'!$J$31:$J$510,923,'5. Detail'!$F$31:$F$510,"CE01")+SUMIFS('5. Detail'!$I$31:$I$510,'5. Detail'!$E$31:$E$510,$B56,'5. Detail'!$A$31:$A$510,$A56,'5. Detail'!$J$31:$J$510,107,'5. Detail'!$F$31:$F$510,"CE01")</f>
        <v>0</v>
      </c>
      <c r="AB56" s="294">
        <f>SUMIFS('5. Detail'!$I$31:$I$510,'5. Detail'!$E$31:$E$510,$B56,'5. Detail'!$A$31:$A$510,$A56,'5. Detail'!$J$31:$J$510,923,'5. Detail'!$F$31:$F$510,"OE01")+SUMIFS('5. Detail'!$I$31:$I$510,'5. Detail'!$E$31:$E$510,$B56,'5. Detail'!$A$31:$A$510,$A56,'5. Detail'!$J$31:$J$510,107,'5. Detail'!$F$31:$F$510,"OE01")</f>
        <v>0</v>
      </c>
      <c r="AC56" s="294">
        <f>SUMIFS('5. Detail'!$I$31:$I$510,'5. Detail'!$E$31:$E$510,$B56,'5. Detail'!$A$31:$A$510,$A56,'5. Detail'!$J$31:$J$510,923,'5. Detail'!$F$31:$F$510,"TE01")+SUMIFS('5. Detail'!$I$31:$I$510,'5. Detail'!$E$31:$E$510,$B56,'5. Detail'!$A$31:$A$510,$A56,'5. Detail'!$J$31:$J$510,107,'5. Detail'!$F$31:$F$510,"TE01")</f>
        <v>0</v>
      </c>
      <c r="AD56" s="294">
        <f t="shared" si="22"/>
        <v>0</v>
      </c>
      <c r="AE56" s="295">
        <f>'3. Total $ Recalc.'!R52</f>
        <v>0</v>
      </c>
      <c r="AF56" s="294">
        <f t="shared" si="36"/>
        <v>-315797.30528518185</v>
      </c>
      <c r="AG56" s="296">
        <v>0</v>
      </c>
      <c r="AH56" s="294">
        <f t="shared" si="37"/>
        <v>0</v>
      </c>
      <c r="AI56" s="294">
        <f t="shared" si="38"/>
        <v>0</v>
      </c>
      <c r="AJ56" s="293">
        <v>0</v>
      </c>
      <c r="AK56" s="293">
        <v>0</v>
      </c>
      <c r="AL56" s="293">
        <v>0</v>
      </c>
      <c r="AM56" s="294">
        <f t="shared" si="23"/>
        <v>0</v>
      </c>
      <c r="AN56" s="294">
        <f t="shared" si="39"/>
        <v>-315797.30528518185</v>
      </c>
      <c r="AO56" s="293">
        <v>0</v>
      </c>
      <c r="AP56" s="294">
        <f t="shared" si="24"/>
        <v>0</v>
      </c>
      <c r="AQ56" s="294">
        <f t="shared" si="40"/>
        <v>-315797.30528518185</v>
      </c>
      <c r="AR56" s="296">
        <v>1</v>
      </c>
      <c r="AS56" s="294">
        <f t="shared" si="25"/>
        <v>0</v>
      </c>
      <c r="AT56" s="294">
        <f t="shared" si="41"/>
        <v>-315797.30528518185</v>
      </c>
      <c r="AU56" s="293">
        <v>0</v>
      </c>
      <c r="AV56" s="294">
        <f t="shared" si="26"/>
        <v>0</v>
      </c>
      <c r="AW56" s="294">
        <f t="shared" si="27"/>
        <v>0</v>
      </c>
      <c r="AX56" s="294">
        <f>SUMIFS('5. Detail'!$I$31:$I$510,'5. Detail'!$E$31:$E$510,$B56,'5. Detail'!$A$31:$A$510,$A56,'5. Detail'!$J$31:$J$510,426.4)</f>
        <v>0</v>
      </c>
      <c r="AY56" s="294">
        <f>SUMIFS('5. Detail'!$I$31:$I$510,'5. Detail'!$E$31:$E$510,$B56,'5. Detail'!$A$31:$A$510,$A56,'5. Detail'!$J$31:$J$510,426.5)+AO56</f>
        <v>0</v>
      </c>
      <c r="AZ56" s="294">
        <f>SUMIFS('5. Detail'!$I$31:$I$510,'5. Detail'!$E$31:$E$510,$B56,'5. Detail'!$A$31:$A$510,$A56,'5. Detail'!$J$31:$J$510,923)</f>
        <v>0</v>
      </c>
      <c r="BA56" s="294">
        <f>SUMIFS('5. Detail'!$I$31:$I$510,'5. Detail'!$E$31:$E$510,$B56,'5. Detail'!$A$31:$A$510,$A56,'5. Detail'!$J$31:$J$510,107)</f>
        <v>0</v>
      </c>
      <c r="BB56" s="294">
        <f t="shared" si="28"/>
        <v>0</v>
      </c>
      <c r="BC56" s="294">
        <f>SUMIFS('5. Detail'!$K$31:$K$510,'5. Detail'!$E$31:$E$510,$B56,'5. Detail'!$A$31:$A$510,$A56,'5. Detail'!$F$31:$F$510,"CE01")</f>
        <v>0</v>
      </c>
      <c r="BD56" s="294">
        <f>SUMIFS('5. Detail'!$K$31:$K$510,'5. Detail'!$E$31:$E$510,$B56,'5. Detail'!$A$31:$A$510,$A56,'5. Detail'!$F$31:$F$510,"OE01")</f>
        <v>0</v>
      </c>
      <c r="BE56" s="294">
        <f>SUMIFS('5. Detail'!$K$31:$K$510,'5. Detail'!$E$31:$E$510,$B56,'5. Detail'!$A$31:$A$510,$A56,'5. Detail'!$F$31:$F$510,"TE01")</f>
        <v>0</v>
      </c>
      <c r="BF56" s="294">
        <f t="shared" si="29"/>
        <v>0</v>
      </c>
      <c r="BG56" s="294">
        <f t="shared" si="30"/>
        <v>0</v>
      </c>
      <c r="BH56" s="294">
        <f>SUMIFS('5. Detail'!$K$31:$K$510,'5. Detail'!$E$31:$E$510,$B56,'5. Detail'!$A$31:$A$510,$A56,'5. Detail'!$J$31:$J$510,923,'5. Detail'!$F$31:$F$510,"CE01")+SUMIFS('5. Detail'!$K$31:$K$510,'5. Detail'!$E$31:$E$510,$B56,'5. Detail'!$A$31:$A$510,$A56,'5. Detail'!$J$31:$J$510,107,'5. Detail'!$F$31:$F$510,"CE01")</f>
        <v>0</v>
      </c>
      <c r="BI56" s="294">
        <f>SUMIFS('5. Detail'!$K$31:$K$510,'5. Detail'!$E$31:$E$510,$B56,'5. Detail'!$A$31:$A$510,$A56,'5. Detail'!$J$31:$J$510,923,'5. Detail'!$F$31:$F$510,"OE01")+SUMIFS('5. Detail'!$K$31:$K$510,'5. Detail'!$E$31:$E$510,$B56,'5. Detail'!$A$31:$A$510,$A56,'5. Detail'!$J$31:$J$510,107,'5. Detail'!$F$31:$F$510,"OE01")</f>
        <v>0</v>
      </c>
      <c r="BJ56" s="294">
        <f>SUMIFS('5. Detail'!$K$31:$K$510,'5. Detail'!$E$31:$E$510,$B56,'5. Detail'!$A$31:$A$510,$A56,'5. Detail'!$J$31:$J$510,923,'5. Detail'!$F$31:$F$510,"TE01")+SUMIFS('5. Detail'!$K$31:$K$510,'5. Detail'!$E$31:$E$510,$B56,'5. Detail'!$A$31:$A$510,$A56,'5. Detail'!$J$31:$J$510,107,'5. Detail'!$F$31:$F$510,"TE01")</f>
        <v>0</v>
      </c>
      <c r="BK56" s="294">
        <f t="shared" si="31"/>
        <v>0</v>
      </c>
      <c r="BL56" s="294">
        <f t="shared" si="32"/>
        <v>0</v>
      </c>
      <c r="BM56" s="299"/>
    </row>
    <row r="57" spans="1:65" x14ac:dyDescent="0.3">
      <c r="A57" s="298"/>
      <c r="B57" s="292">
        <v>2017</v>
      </c>
      <c r="C57" s="293">
        <v>329780.26938840578</v>
      </c>
      <c r="D57" s="293">
        <v>0</v>
      </c>
      <c r="E57" s="293">
        <v>0</v>
      </c>
      <c r="F57" s="293">
        <v>0</v>
      </c>
      <c r="G57" s="293">
        <v>0</v>
      </c>
      <c r="H57" s="293">
        <v>0</v>
      </c>
      <c r="I57" s="294">
        <f t="shared" si="17"/>
        <v>329780.26938840578</v>
      </c>
      <c r="J57" s="293">
        <v>0</v>
      </c>
      <c r="K57" s="294">
        <f t="shared" si="18"/>
        <v>329780.26938840578</v>
      </c>
      <c r="L57" s="293">
        <v>329780.26938840578</v>
      </c>
      <c r="M57" s="293"/>
      <c r="N57" s="294">
        <f t="shared" si="19"/>
        <v>329780.26938840578</v>
      </c>
      <c r="O57" s="294">
        <f t="shared" si="33"/>
        <v>0</v>
      </c>
      <c r="P57" s="294">
        <f t="shared" si="20"/>
        <v>0</v>
      </c>
      <c r="Q57" s="294">
        <f>SUMIFS('5. Detail'!$I$31:$I$510,'5. Detail'!$E$31:$E$510,$B57,'5. Detail'!$A$31:$A$510,$A57,'5. Detail'!$J$31:$J$510,426.4)</f>
        <v>0</v>
      </c>
      <c r="R57" s="294">
        <f>SUMIFS('5. Detail'!$I$31:$I$510,'5. Detail'!$E$31:$E$510,$B57,'5. Detail'!$A$31:$A$510,$A57,'5. Detail'!$J$31:$J$510,426.5)+J57</f>
        <v>0</v>
      </c>
      <c r="S57" s="294">
        <f>SUMIFS('5. Detail'!$I$31:$I$510,'5. Detail'!$E$31:$E$510,$B57,'5. Detail'!$A$31:$A$510,$A57,'5. Detail'!$J$31:$J$510,923)</f>
        <v>0</v>
      </c>
      <c r="T57" s="294">
        <f>SUMIFS('5. Detail'!$I$31:$I$510,'5. Detail'!$E$31:$E$510,$B57,'5. Detail'!$A$31:$A$510,$A57,'5. Detail'!$J$31:$J$510,107)</f>
        <v>0</v>
      </c>
      <c r="U57" s="294">
        <f t="shared" si="34"/>
        <v>329780.26938840578</v>
      </c>
      <c r="V57" s="294">
        <f>SUMIFS('5. Detail'!$I$31:$I$510,'5. Detail'!$E$31:$E$510,$B57,'5. Detail'!$A$31:$A$510,$A57,'5. Detail'!$F$31:$F$510,"CE01")</f>
        <v>0</v>
      </c>
      <c r="W57" s="294">
        <f>SUMIFS('5. Detail'!$I$31:$I$510,'5. Detail'!$E$31:$E$510,$B57,'5. Detail'!$A$31:$A$510,$A57,'5. Detail'!$F$31:$F$510,"OE01")</f>
        <v>0</v>
      </c>
      <c r="X57" s="294">
        <f>SUMIFS('5. Detail'!$I$31:$I$510,'5. Detail'!$E$31:$E$510,$B57,'5. Detail'!$A$31:$A$510,$A57,'5. Detail'!$F$31:$F$510,"TE01")</f>
        <v>0</v>
      </c>
      <c r="Y57" s="294">
        <f t="shared" si="21"/>
        <v>0</v>
      </c>
      <c r="Z57" s="294">
        <f t="shared" si="35"/>
        <v>329780.26938840578</v>
      </c>
      <c r="AA57" s="294">
        <f>SUMIFS('5. Detail'!$I$31:$I$510,'5. Detail'!$E$31:$E$510,$B57,'5. Detail'!$A$31:$A$510,$A57,'5. Detail'!$J$31:$J$510,923,'5. Detail'!$F$31:$F$510,"CE01")+SUMIFS('5. Detail'!$I$31:$I$510,'5. Detail'!$E$31:$E$510,$B57,'5. Detail'!$A$31:$A$510,$A57,'5. Detail'!$J$31:$J$510,107,'5. Detail'!$F$31:$F$510,"CE01")</f>
        <v>0</v>
      </c>
      <c r="AB57" s="294">
        <f>SUMIFS('5. Detail'!$I$31:$I$510,'5. Detail'!$E$31:$E$510,$B57,'5. Detail'!$A$31:$A$510,$A57,'5. Detail'!$J$31:$J$510,923,'5. Detail'!$F$31:$F$510,"OE01")+SUMIFS('5. Detail'!$I$31:$I$510,'5. Detail'!$E$31:$E$510,$B57,'5. Detail'!$A$31:$A$510,$A57,'5. Detail'!$J$31:$J$510,107,'5. Detail'!$F$31:$F$510,"OE01")</f>
        <v>0</v>
      </c>
      <c r="AC57" s="294">
        <f>SUMIFS('5. Detail'!$I$31:$I$510,'5. Detail'!$E$31:$E$510,$B57,'5. Detail'!$A$31:$A$510,$A57,'5. Detail'!$J$31:$J$510,923,'5. Detail'!$F$31:$F$510,"TE01")+SUMIFS('5. Detail'!$I$31:$I$510,'5. Detail'!$E$31:$E$510,$B57,'5. Detail'!$A$31:$A$510,$A57,'5. Detail'!$J$31:$J$510,107,'5. Detail'!$F$31:$F$510,"TE01")</f>
        <v>0</v>
      </c>
      <c r="AD57" s="294">
        <f t="shared" si="22"/>
        <v>0</v>
      </c>
      <c r="AE57" s="295">
        <f>'3. Total $ Recalc.'!R53</f>
        <v>0</v>
      </c>
      <c r="AF57" s="294">
        <f t="shared" si="36"/>
        <v>-329780.26938840578</v>
      </c>
      <c r="AG57" s="296">
        <v>0</v>
      </c>
      <c r="AH57" s="294">
        <f t="shared" si="37"/>
        <v>0</v>
      </c>
      <c r="AI57" s="294">
        <f t="shared" si="38"/>
        <v>0</v>
      </c>
      <c r="AJ57" s="293">
        <v>0</v>
      </c>
      <c r="AK57" s="293">
        <v>0</v>
      </c>
      <c r="AL57" s="293">
        <v>0</v>
      </c>
      <c r="AM57" s="294">
        <f t="shared" si="23"/>
        <v>0</v>
      </c>
      <c r="AN57" s="294">
        <f t="shared" si="39"/>
        <v>-329780.26938840578</v>
      </c>
      <c r="AO57" s="293">
        <v>0</v>
      </c>
      <c r="AP57" s="294">
        <f t="shared" si="24"/>
        <v>0</v>
      </c>
      <c r="AQ57" s="294">
        <f t="shared" si="40"/>
        <v>-329780.26938840578</v>
      </c>
      <c r="AR57" s="296">
        <v>1</v>
      </c>
      <c r="AS57" s="294">
        <f t="shared" si="25"/>
        <v>0</v>
      </c>
      <c r="AT57" s="294">
        <f t="shared" si="41"/>
        <v>-329780.26938840578</v>
      </c>
      <c r="AU57" s="293">
        <v>0</v>
      </c>
      <c r="AV57" s="294">
        <f t="shared" si="26"/>
        <v>0</v>
      </c>
      <c r="AW57" s="294">
        <f t="shared" si="27"/>
        <v>0</v>
      </c>
      <c r="AX57" s="294">
        <f>SUMIFS('5. Detail'!$I$31:$I$510,'5. Detail'!$E$31:$E$510,$B57,'5. Detail'!$A$31:$A$510,$A57,'5. Detail'!$J$31:$J$510,426.4)</f>
        <v>0</v>
      </c>
      <c r="AY57" s="294">
        <f>SUMIFS('5. Detail'!$I$31:$I$510,'5. Detail'!$E$31:$E$510,$B57,'5. Detail'!$A$31:$A$510,$A57,'5. Detail'!$J$31:$J$510,426.5)+AO57</f>
        <v>0</v>
      </c>
      <c r="AZ57" s="294">
        <f>SUMIFS('5. Detail'!$I$31:$I$510,'5. Detail'!$E$31:$E$510,$B57,'5. Detail'!$A$31:$A$510,$A57,'5. Detail'!$J$31:$J$510,923)</f>
        <v>0</v>
      </c>
      <c r="BA57" s="294">
        <f>SUMIFS('5. Detail'!$I$31:$I$510,'5. Detail'!$E$31:$E$510,$B57,'5. Detail'!$A$31:$A$510,$A57,'5. Detail'!$J$31:$J$510,107)</f>
        <v>0</v>
      </c>
      <c r="BB57" s="294">
        <f t="shared" si="28"/>
        <v>0</v>
      </c>
      <c r="BC57" s="294">
        <f>SUMIFS('5. Detail'!$K$31:$K$510,'5. Detail'!$E$31:$E$510,$B57,'5. Detail'!$A$31:$A$510,$A57,'5. Detail'!$F$31:$F$510,"CE01")</f>
        <v>0</v>
      </c>
      <c r="BD57" s="294">
        <f>SUMIFS('5. Detail'!$K$31:$K$510,'5. Detail'!$E$31:$E$510,$B57,'5. Detail'!$A$31:$A$510,$A57,'5. Detail'!$F$31:$F$510,"OE01")</f>
        <v>0</v>
      </c>
      <c r="BE57" s="294">
        <f>SUMIFS('5. Detail'!$K$31:$K$510,'5. Detail'!$E$31:$E$510,$B57,'5. Detail'!$A$31:$A$510,$A57,'5. Detail'!$F$31:$F$510,"TE01")</f>
        <v>0</v>
      </c>
      <c r="BF57" s="294">
        <f t="shared" si="29"/>
        <v>0</v>
      </c>
      <c r="BG57" s="294">
        <f t="shared" si="30"/>
        <v>0</v>
      </c>
      <c r="BH57" s="294">
        <f>SUMIFS('5. Detail'!$K$31:$K$510,'5. Detail'!$E$31:$E$510,$B57,'5. Detail'!$A$31:$A$510,$A57,'5. Detail'!$J$31:$J$510,923,'5. Detail'!$F$31:$F$510,"CE01")+SUMIFS('5. Detail'!$K$31:$K$510,'5. Detail'!$E$31:$E$510,$B57,'5. Detail'!$A$31:$A$510,$A57,'5. Detail'!$J$31:$J$510,107,'5. Detail'!$F$31:$F$510,"CE01")</f>
        <v>0</v>
      </c>
      <c r="BI57" s="294">
        <f>SUMIFS('5. Detail'!$K$31:$K$510,'5. Detail'!$E$31:$E$510,$B57,'5. Detail'!$A$31:$A$510,$A57,'5. Detail'!$J$31:$J$510,923,'5. Detail'!$F$31:$F$510,"OE01")+SUMIFS('5. Detail'!$K$31:$K$510,'5. Detail'!$E$31:$E$510,$B57,'5. Detail'!$A$31:$A$510,$A57,'5. Detail'!$J$31:$J$510,107,'5. Detail'!$F$31:$F$510,"OE01")</f>
        <v>0</v>
      </c>
      <c r="BJ57" s="294">
        <f>SUMIFS('5. Detail'!$K$31:$K$510,'5. Detail'!$E$31:$E$510,$B57,'5. Detail'!$A$31:$A$510,$A57,'5. Detail'!$J$31:$J$510,923,'5. Detail'!$F$31:$F$510,"TE01")+SUMIFS('5. Detail'!$K$31:$K$510,'5. Detail'!$E$31:$E$510,$B57,'5. Detail'!$A$31:$A$510,$A57,'5. Detail'!$J$31:$J$510,107,'5. Detail'!$F$31:$F$510,"TE01")</f>
        <v>0</v>
      </c>
      <c r="BK57" s="294">
        <f t="shared" si="31"/>
        <v>0</v>
      </c>
      <c r="BL57" s="294">
        <f t="shared" si="32"/>
        <v>0</v>
      </c>
      <c r="BM57" s="299"/>
    </row>
    <row r="58" spans="1:65" x14ac:dyDescent="0.3">
      <c r="A58" s="298"/>
      <c r="B58" s="292">
        <v>2018</v>
      </c>
      <c r="C58" s="293">
        <v>345900.71786666691</v>
      </c>
      <c r="D58" s="293">
        <v>0</v>
      </c>
      <c r="E58" s="293">
        <v>0</v>
      </c>
      <c r="F58" s="293">
        <v>0</v>
      </c>
      <c r="G58" s="293">
        <v>0</v>
      </c>
      <c r="H58" s="293">
        <v>0</v>
      </c>
      <c r="I58" s="294">
        <f t="shared" si="17"/>
        <v>345900.71786666691</v>
      </c>
      <c r="J58" s="293">
        <v>0</v>
      </c>
      <c r="K58" s="294">
        <f t="shared" si="18"/>
        <v>345900.71786666691</v>
      </c>
      <c r="L58" s="293">
        <v>345900.71786666691</v>
      </c>
      <c r="M58" s="293"/>
      <c r="N58" s="294">
        <f t="shared" si="19"/>
        <v>345900.71786666691</v>
      </c>
      <c r="O58" s="294">
        <f t="shared" si="33"/>
        <v>0</v>
      </c>
      <c r="P58" s="294">
        <f t="shared" si="20"/>
        <v>0</v>
      </c>
      <c r="Q58" s="294">
        <f>SUMIFS('5. Detail'!$I$31:$I$510,'5. Detail'!$E$31:$E$510,$B58,'5. Detail'!$A$31:$A$510,$A58,'5. Detail'!$J$31:$J$510,426.4)</f>
        <v>0</v>
      </c>
      <c r="R58" s="294">
        <f>SUMIFS('5. Detail'!$I$31:$I$510,'5. Detail'!$E$31:$E$510,$B58,'5. Detail'!$A$31:$A$510,$A58,'5. Detail'!$J$31:$J$510,426.5)+J58</f>
        <v>0</v>
      </c>
      <c r="S58" s="294">
        <f>SUMIFS('5. Detail'!$I$31:$I$510,'5. Detail'!$E$31:$E$510,$B58,'5. Detail'!$A$31:$A$510,$A58,'5. Detail'!$J$31:$J$510,923)</f>
        <v>0</v>
      </c>
      <c r="T58" s="294">
        <f>SUMIFS('5. Detail'!$I$31:$I$510,'5. Detail'!$E$31:$E$510,$B58,'5. Detail'!$A$31:$A$510,$A58,'5. Detail'!$J$31:$J$510,107)</f>
        <v>0</v>
      </c>
      <c r="U58" s="294">
        <f t="shared" si="34"/>
        <v>345900.71786666691</v>
      </c>
      <c r="V58" s="294">
        <f>SUMIFS('5. Detail'!$I$31:$I$510,'5. Detail'!$E$31:$E$510,$B58,'5. Detail'!$A$31:$A$510,$A58,'5. Detail'!$F$31:$F$510,"CE01")</f>
        <v>0</v>
      </c>
      <c r="W58" s="294">
        <f>SUMIFS('5. Detail'!$I$31:$I$510,'5. Detail'!$E$31:$E$510,$B58,'5. Detail'!$A$31:$A$510,$A58,'5. Detail'!$F$31:$F$510,"OE01")</f>
        <v>0</v>
      </c>
      <c r="X58" s="294">
        <f>SUMIFS('5. Detail'!$I$31:$I$510,'5. Detail'!$E$31:$E$510,$B58,'5. Detail'!$A$31:$A$510,$A58,'5. Detail'!$F$31:$F$510,"TE01")</f>
        <v>0</v>
      </c>
      <c r="Y58" s="294">
        <f t="shared" si="21"/>
        <v>0</v>
      </c>
      <c r="Z58" s="294">
        <f t="shared" si="35"/>
        <v>345900.71786666691</v>
      </c>
      <c r="AA58" s="294">
        <f>SUMIFS('5. Detail'!$I$31:$I$510,'5. Detail'!$E$31:$E$510,$B58,'5. Detail'!$A$31:$A$510,$A58,'5. Detail'!$J$31:$J$510,923,'5. Detail'!$F$31:$F$510,"CE01")+SUMIFS('5. Detail'!$I$31:$I$510,'5. Detail'!$E$31:$E$510,$B58,'5. Detail'!$A$31:$A$510,$A58,'5. Detail'!$J$31:$J$510,107,'5. Detail'!$F$31:$F$510,"CE01")</f>
        <v>0</v>
      </c>
      <c r="AB58" s="294">
        <f>SUMIFS('5. Detail'!$I$31:$I$510,'5. Detail'!$E$31:$E$510,$B58,'5. Detail'!$A$31:$A$510,$A58,'5. Detail'!$J$31:$J$510,923,'5. Detail'!$F$31:$F$510,"OE01")+SUMIFS('5. Detail'!$I$31:$I$510,'5. Detail'!$E$31:$E$510,$B58,'5. Detail'!$A$31:$A$510,$A58,'5. Detail'!$J$31:$J$510,107,'5. Detail'!$F$31:$F$510,"OE01")</f>
        <v>0</v>
      </c>
      <c r="AC58" s="294">
        <f>SUMIFS('5. Detail'!$I$31:$I$510,'5. Detail'!$E$31:$E$510,$B58,'5. Detail'!$A$31:$A$510,$A58,'5. Detail'!$J$31:$J$510,923,'5. Detail'!$F$31:$F$510,"TE01")+SUMIFS('5. Detail'!$I$31:$I$510,'5. Detail'!$E$31:$E$510,$B58,'5. Detail'!$A$31:$A$510,$A58,'5. Detail'!$J$31:$J$510,107,'5. Detail'!$F$31:$F$510,"TE01")</f>
        <v>0</v>
      </c>
      <c r="AD58" s="294">
        <f t="shared" si="22"/>
        <v>0</v>
      </c>
      <c r="AE58" s="295">
        <f>'3. Total $ Recalc.'!R54</f>
        <v>0</v>
      </c>
      <c r="AF58" s="294">
        <f t="shared" si="36"/>
        <v>-345900.71786666691</v>
      </c>
      <c r="AG58" s="296">
        <v>0</v>
      </c>
      <c r="AH58" s="294">
        <f t="shared" si="37"/>
        <v>0</v>
      </c>
      <c r="AI58" s="294">
        <f t="shared" si="38"/>
        <v>0</v>
      </c>
      <c r="AJ58" s="293">
        <v>0</v>
      </c>
      <c r="AK58" s="293">
        <v>0</v>
      </c>
      <c r="AL58" s="293">
        <v>0</v>
      </c>
      <c r="AM58" s="294">
        <f t="shared" si="23"/>
        <v>0</v>
      </c>
      <c r="AN58" s="294">
        <f t="shared" si="39"/>
        <v>-345900.71786666691</v>
      </c>
      <c r="AO58" s="293">
        <v>0</v>
      </c>
      <c r="AP58" s="294">
        <f t="shared" si="24"/>
        <v>0</v>
      </c>
      <c r="AQ58" s="294">
        <f t="shared" si="40"/>
        <v>-345900.71786666691</v>
      </c>
      <c r="AR58" s="296">
        <v>1</v>
      </c>
      <c r="AS58" s="294">
        <f t="shared" si="25"/>
        <v>0</v>
      </c>
      <c r="AT58" s="294">
        <f t="shared" si="41"/>
        <v>-345900.71786666691</v>
      </c>
      <c r="AU58" s="293">
        <v>0</v>
      </c>
      <c r="AV58" s="294">
        <f t="shared" si="26"/>
        <v>0</v>
      </c>
      <c r="AW58" s="294">
        <f t="shared" si="27"/>
        <v>0</v>
      </c>
      <c r="AX58" s="294">
        <f>SUMIFS('5. Detail'!$I$31:$I$510,'5. Detail'!$E$31:$E$510,$B58,'5. Detail'!$A$31:$A$510,$A58,'5. Detail'!$J$31:$J$510,426.4)</f>
        <v>0</v>
      </c>
      <c r="AY58" s="294">
        <f>SUMIFS('5. Detail'!$I$31:$I$510,'5. Detail'!$E$31:$E$510,$B58,'5. Detail'!$A$31:$A$510,$A58,'5. Detail'!$J$31:$J$510,426.5)+AO58</f>
        <v>0</v>
      </c>
      <c r="AZ58" s="294">
        <f>SUMIFS('5. Detail'!$I$31:$I$510,'5. Detail'!$E$31:$E$510,$B58,'5. Detail'!$A$31:$A$510,$A58,'5. Detail'!$J$31:$J$510,923)</f>
        <v>0</v>
      </c>
      <c r="BA58" s="294">
        <f>SUMIFS('5. Detail'!$I$31:$I$510,'5. Detail'!$E$31:$E$510,$B58,'5. Detail'!$A$31:$A$510,$A58,'5. Detail'!$J$31:$J$510,107)</f>
        <v>0</v>
      </c>
      <c r="BB58" s="294">
        <f t="shared" si="28"/>
        <v>0</v>
      </c>
      <c r="BC58" s="294">
        <f>SUMIFS('5. Detail'!$K$31:$K$510,'5. Detail'!$E$31:$E$510,$B58,'5. Detail'!$A$31:$A$510,$A58,'5. Detail'!$F$31:$F$510,"CE01")</f>
        <v>0</v>
      </c>
      <c r="BD58" s="294">
        <f>SUMIFS('5. Detail'!$K$31:$K$510,'5. Detail'!$E$31:$E$510,$B58,'5. Detail'!$A$31:$A$510,$A58,'5. Detail'!$F$31:$F$510,"OE01")</f>
        <v>0</v>
      </c>
      <c r="BE58" s="294">
        <f>SUMIFS('5. Detail'!$K$31:$K$510,'5. Detail'!$E$31:$E$510,$B58,'5. Detail'!$A$31:$A$510,$A58,'5. Detail'!$F$31:$F$510,"TE01")</f>
        <v>0</v>
      </c>
      <c r="BF58" s="294">
        <f t="shared" si="29"/>
        <v>0</v>
      </c>
      <c r="BG58" s="294">
        <f t="shared" si="30"/>
        <v>0</v>
      </c>
      <c r="BH58" s="294">
        <f>SUMIFS('5. Detail'!$K$31:$K$510,'5. Detail'!$E$31:$E$510,$B58,'5. Detail'!$A$31:$A$510,$A58,'5. Detail'!$J$31:$J$510,923,'5. Detail'!$F$31:$F$510,"CE01")+SUMIFS('5. Detail'!$K$31:$K$510,'5. Detail'!$E$31:$E$510,$B58,'5. Detail'!$A$31:$A$510,$A58,'5. Detail'!$J$31:$J$510,107,'5. Detail'!$F$31:$F$510,"CE01")</f>
        <v>0</v>
      </c>
      <c r="BI58" s="294">
        <f>SUMIFS('5. Detail'!$K$31:$K$510,'5. Detail'!$E$31:$E$510,$B58,'5. Detail'!$A$31:$A$510,$A58,'5. Detail'!$J$31:$J$510,923,'5. Detail'!$F$31:$F$510,"OE01")+SUMIFS('5. Detail'!$K$31:$K$510,'5. Detail'!$E$31:$E$510,$B58,'5. Detail'!$A$31:$A$510,$A58,'5. Detail'!$J$31:$J$510,107,'5. Detail'!$F$31:$F$510,"OE01")</f>
        <v>0</v>
      </c>
      <c r="BJ58" s="294">
        <f>SUMIFS('5. Detail'!$K$31:$K$510,'5. Detail'!$E$31:$E$510,$B58,'5. Detail'!$A$31:$A$510,$A58,'5. Detail'!$J$31:$J$510,923,'5. Detail'!$F$31:$F$510,"TE01")+SUMIFS('5. Detail'!$K$31:$K$510,'5. Detail'!$E$31:$E$510,$B58,'5. Detail'!$A$31:$A$510,$A58,'5. Detail'!$J$31:$J$510,107,'5. Detail'!$F$31:$F$510,"TE01")</f>
        <v>0</v>
      </c>
      <c r="BK58" s="294">
        <f t="shared" si="31"/>
        <v>0</v>
      </c>
      <c r="BL58" s="294">
        <f t="shared" si="32"/>
        <v>0</v>
      </c>
      <c r="BM58" s="299"/>
    </row>
    <row r="59" spans="1:65" x14ac:dyDescent="0.3">
      <c r="A59" s="298"/>
      <c r="B59" s="292">
        <v>2019</v>
      </c>
      <c r="C59" s="293">
        <v>361058.14112463786</v>
      </c>
      <c r="D59" s="293">
        <v>0</v>
      </c>
      <c r="E59" s="293">
        <v>0</v>
      </c>
      <c r="F59" s="293">
        <v>0</v>
      </c>
      <c r="G59" s="293">
        <v>0</v>
      </c>
      <c r="H59" s="293">
        <v>0</v>
      </c>
      <c r="I59" s="294">
        <f t="shared" si="17"/>
        <v>361058.14112463786</v>
      </c>
      <c r="J59" s="293">
        <v>0</v>
      </c>
      <c r="K59" s="294">
        <f t="shared" si="18"/>
        <v>361058.14112463786</v>
      </c>
      <c r="L59" s="293">
        <v>361058.14112463786</v>
      </c>
      <c r="M59" s="293"/>
      <c r="N59" s="294">
        <f t="shared" si="19"/>
        <v>361058.14112463786</v>
      </c>
      <c r="O59" s="294">
        <f t="shared" si="33"/>
        <v>0</v>
      </c>
      <c r="P59" s="294">
        <f t="shared" si="20"/>
        <v>0</v>
      </c>
      <c r="Q59" s="294">
        <f>SUMIFS('5. Detail'!$I$31:$I$510,'5. Detail'!$E$31:$E$510,$B59,'5. Detail'!$A$31:$A$510,$A59,'5. Detail'!$J$31:$J$510,426.4)</f>
        <v>0</v>
      </c>
      <c r="R59" s="294">
        <f>SUMIFS('5. Detail'!$I$31:$I$510,'5. Detail'!$E$31:$E$510,$B59,'5. Detail'!$A$31:$A$510,$A59,'5. Detail'!$J$31:$J$510,426.5)+J59</f>
        <v>0</v>
      </c>
      <c r="S59" s="294">
        <f>SUMIFS('5. Detail'!$I$31:$I$510,'5. Detail'!$E$31:$E$510,$B59,'5. Detail'!$A$31:$A$510,$A59,'5. Detail'!$J$31:$J$510,923)</f>
        <v>0</v>
      </c>
      <c r="T59" s="294">
        <f>SUMIFS('5. Detail'!$I$31:$I$510,'5. Detail'!$E$31:$E$510,$B59,'5. Detail'!$A$31:$A$510,$A59,'5. Detail'!$J$31:$J$510,107)</f>
        <v>0</v>
      </c>
      <c r="U59" s="294">
        <f t="shared" si="34"/>
        <v>361058.14112463786</v>
      </c>
      <c r="V59" s="294">
        <f>SUMIFS('5. Detail'!$I$31:$I$510,'5. Detail'!$E$31:$E$510,$B59,'5. Detail'!$A$31:$A$510,$A59,'5. Detail'!$F$31:$F$510,"CE01")</f>
        <v>0</v>
      </c>
      <c r="W59" s="294">
        <f>SUMIFS('5. Detail'!$I$31:$I$510,'5. Detail'!$E$31:$E$510,$B59,'5. Detail'!$A$31:$A$510,$A59,'5. Detail'!$F$31:$F$510,"OE01")</f>
        <v>0</v>
      </c>
      <c r="X59" s="294">
        <f>SUMIFS('5. Detail'!$I$31:$I$510,'5. Detail'!$E$31:$E$510,$B59,'5. Detail'!$A$31:$A$510,$A59,'5. Detail'!$F$31:$F$510,"TE01")</f>
        <v>0</v>
      </c>
      <c r="Y59" s="294">
        <f t="shared" si="21"/>
        <v>0</v>
      </c>
      <c r="Z59" s="294">
        <f t="shared" si="35"/>
        <v>361058.14112463786</v>
      </c>
      <c r="AA59" s="294">
        <f>SUMIFS('5. Detail'!$I$31:$I$510,'5. Detail'!$E$31:$E$510,$B59,'5. Detail'!$A$31:$A$510,$A59,'5. Detail'!$J$31:$J$510,923,'5. Detail'!$F$31:$F$510,"CE01")+SUMIFS('5. Detail'!$I$31:$I$510,'5. Detail'!$E$31:$E$510,$B59,'5. Detail'!$A$31:$A$510,$A59,'5. Detail'!$J$31:$J$510,107,'5. Detail'!$F$31:$F$510,"CE01")</f>
        <v>0</v>
      </c>
      <c r="AB59" s="294">
        <f>SUMIFS('5. Detail'!$I$31:$I$510,'5. Detail'!$E$31:$E$510,$B59,'5. Detail'!$A$31:$A$510,$A59,'5. Detail'!$J$31:$J$510,923,'5. Detail'!$F$31:$F$510,"OE01")+SUMIFS('5. Detail'!$I$31:$I$510,'5. Detail'!$E$31:$E$510,$B59,'5. Detail'!$A$31:$A$510,$A59,'5. Detail'!$J$31:$J$510,107,'5. Detail'!$F$31:$F$510,"OE01")</f>
        <v>0</v>
      </c>
      <c r="AC59" s="294">
        <f>SUMIFS('5. Detail'!$I$31:$I$510,'5. Detail'!$E$31:$E$510,$B59,'5. Detail'!$A$31:$A$510,$A59,'5. Detail'!$J$31:$J$510,923,'5. Detail'!$F$31:$F$510,"TE01")+SUMIFS('5. Detail'!$I$31:$I$510,'5. Detail'!$E$31:$E$510,$B59,'5. Detail'!$A$31:$A$510,$A59,'5. Detail'!$J$31:$J$510,107,'5. Detail'!$F$31:$F$510,"TE01")</f>
        <v>0</v>
      </c>
      <c r="AD59" s="294">
        <f t="shared" si="22"/>
        <v>0</v>
      </c>
      <c r="AE59" s="295">
        <f>'3. Total $ Recalc.'!R55</f>
        <v>0</v>
      </c>
      <c r="AF59" s="294">
        <f t="shared" si="36"/>
        <v>-361058.14112463786</v>
      </c>
      <c r="AG59" s="296">
        <v>0</v>
      </c>
      <c r="AH59" s="294">
        <f t="shared" si="37"/>
        <v>0</v>
      </c>
      <c r="AI59" s="294">
        <f t="shared" si="38"/>
        <v>0</v>
      </c>
      <c r="AJ59" s="293">
        <v>0</v>
      </c>
      <c r="AK59" s="293">
        <v>0</v>
      </c>
      <c r="AL59" s="293">
        <v>0</v>
      </c>
      <c r="AM59" s="294">
        <f t="shared" si="23"/>
        <v>0</v>
      </c>
      <c r="AN59" s="294">
        <f t="shared" si="39"/>
        <v>-361058.14112463786</v>
      </c>
      <c r="AO59" s="293">
        <v>0</v>
      </c>
      <c r="AP59" s="294">
        <f t="shared" si="24"/>
        <v>0</v>
      </c>
      <c r="AQ59" s="294">
        <f t="shared" si="40"/>
        <v>-361058.14112463786</v>
      </c>
      <c r="AR59" s="296">
        <v>1</v>
      </c>
      <c r="AS59" s="294">
        <f t="shared" si="25"/>
        <v>0</v>
      </c>
      <c r="AT59" s="294">
        <f t="shared" si="41"/>
        <v>-361058.14112463786</v>
      </c>
      <c r="AU59" s="293">
        <v>0</v>
      </c>
      <c r="AV59" s="294">
        <f t="shared" si="26"/>
        <v>0</v>
      </c>
      <c r="AW59" s="294">
        <f t="shared" si="27"/>
        <v>0</v>
      </c>
      <c r="AX59" s="294">
        <f>SUMIFS('5. Detail'!$I$31:$I$510,'5. Detail'!$E$31:$E$510,$B59,'5. Detail'!$A$31:$A$510,$A59,'5. Detail'!$J$31:$J$510,426.4)</f>
        <v>0</v>
      </c>
      <c r="AY59" s="294">
        <f>SUMIFS('5. Detail'!$I$31:$I$510,'5. Detail'!$E$31:$E$510,$B59,'5. Detail'!$A$31:$A$510,$A59,'5. Detail'!$J$31:$J$510,426.5)+AO59</f>
        <v>0</v>
      </c>
      <c r="AZ59" s="294">
        <f>SUMIFS('5. Detail'!$I$31:$I$510,'5. Detail'!$E$31:$E$510,$B59,'5. Detail'!$A$31:$A$510,$A59,'5. Detail'!$J$31:$J$510,923)</f>
        <v>0</v>
      </c>
      <c r="BA59" s="294">
        <f>SUMIFS('5. Detail'!$I$31:$I$510,'5. Detail'!$E$31:$E$510,$B59,'5. Detail'!$A$31:$A$510,$A59,'5. Detail'!$J$31:$J$510,107)</f>
        <v>0</v>
      </c>
      <c r="BB59" s="294">
        <f t="shared" si="28"/>
        <v>0</v>
      </c>
      <c r="BC59" s="294">
        <f>SUMIFS('5. Detail'!$K$31:$K$510,'5. Detail'!$E$31:$E$510,$B59,'5. Detail'!$A$31:$A$510,$A59,'5. Detail'!$F$31:$F$510,"CE01")</f>
        <v>0</v>
      </c>
      <c r="BD59" s="294">
        <f>SUMIFS('5. Detail'!$K$31:$K$510,'5. Detail'!$E$31:$E$510,$B59,'5. Detail'!$A$31:$A$510,$A59,'5. Detail'!$F$31:$F$510,"OE01")</f>
        <v>0</v>
      </c>
      <c r="BE59" s="294">
        <f>SUMIFS('5. Detail'!$K$31:$K$510,'5. Detail'!$E$31:$E$510,$B59,'5. Detail'!$A$31:$A$510,$A59,'5. Detail'!$F$31:$F$510,"TE01")</f>
        <v>0</v>
      </c>
      <c r="BF59" s="294">
        <f t="shared" si="29"/>
        <v>0</v>
      </c>
      <c r="BG59" s="294">
        <f t="shared" si="30"/>
        <v>0</v>
      </c>
      <c r="BH59" s="294">
        <f>SUMIFS('5. Detail'!$K$31:$K$510,'5. Detail'!$E$31:$E$510,$B59,'5. Detail'!$A$31:$A$510,$A59,'5. Detail'!$J$31:$J$510,923,'5. Detail'!$F$31:$F$510,"CE01")+SUMIFS('5. Detail'!$K$31:$K$510,'5. Detail'!$E$31:$E$510,$B59,'5. Detail'!$A$31:$A$510,$A59,'5. Detail'!$J$31:$J$510,107,'5. Detail'!$F$31:$F$510,"CE01")</f>
        <v>0</v>
      </c>
      <c r="BI59" s="294">
        <f>SUMIFS('5. Detail'!$K$31:$K$510,'5. Detail'!$E$31:$E$510,$B59,'5. Detail'!$A$31:$A$510,$A59,'5. Detail'!$J$31:$J$510,923,'5. Detail'!$F$31:$F$510,"OE01")+SUMIFS('5. Detail'!$K$31:$K$510,'5. Detail'!$E$31:$E$510,$B59,'5. Detail'!$A$31:$A$510,$A59,'5. Detail'!$J$31:$J$510,107,'5. Detail'!$F$31:$F$510,"OE01")</f>
        <v>0</v>
      </c>
      <c r="BJ59" s="294">
        <f>SUMIFS('5. Detail'!$K$31:$K$510,'5. Detail'!$E$31:$E$510,$B59,'5. Detail'!$A$31:$A$510,$A59,'5. Detail'!$J$31:$J$510,923,'5. Detail'!$F$31:$F$510,"TE01")+SUMIFS('5. Detail'!$K$31:$K$510,'5. Detail'!$E$31:$E$510,$B59,'5. Detail'!$A$31:$A$510,$A59,'5. Detail'!$J$31:$J$510,107,'5. Detail'!$F$31:$F$510,"TE01")</f>
        <v>0</v>
      </c>
      <c r="BK59" s="294">
        <f t="shared" si="31"/>
        <v>0</v>
      </c>
      <c r="BL59" s="294">
        <f t="shared" si="32"/>
        <v>0</v>
      </c>
      <c r="BM59" s="299"/>
    </row>
    <row r="60" spans="1:65" x14ac:dyDescent="0.3">
      <c r="A60" s="298"/>
      <c r="B60" s="292">
        <v>2020</v>
      </c>
      <c r="C60" s="293">
        <v>380471.73783012648</v>
      </c>
      <c r="D60" s="293">
        <v>0</v>
      </c>
      <c r="E60" s="293">
        <v>0</v>
      </c>
      <c r="F60" s="293">
        <v>0</v>
      </c>
      <c r="G60" s="293">
        <v>0</v>
      </c>
      <c r="H60" s="293">
        <v>0</v>
      </c>
      <c r="I60" s="294">
        <f t="shared" si="17"/>
        <v>380471.73783012648</v>
      </c>
      <c r="J60" s="293">
        <v>0</v>
      </c>
      <c r="K60" s="294">
        <f t="shared" si="18"/>
        <v>380471.73783012648</v>
      </c>
      <c r="L60" s="293">
        <v>380471.73783012648</v>
      </c>
      <c r="M60" s="293"/>
      <c r="N60" s="294">
        <f t="shared" si="19"/>
        <v>380471.73783012648</v>
      </c>
      <c r="O60" s="294">
        <f t="shared" si="33"/>
        <v>0</v>
      </c>
      <c r="P60" s="294">
        <f t="shared" si="20"/>
        <v>0</v>
      </c>
      <c r="Q60" s="294">
        <f>SUMIFS('5. Detail'!$I$31:$I$510,'5. Detail'!$E$31:$E$510,$B60,'5. Detail'!$A$31:$A$510,$A60,'5. Detail'!$J$31:$J$510,426.4)</f>
        <v>0</v>
      </c>
      <c r="R60" s="294">
        <f>SUMIFS('5. Detail'!$I$31:$I$510,'5. Detail'!$E$31:$E$510,$B60,'5. Detail'!$A$31:$A$510,$A60,'5. Detail'!$J$31:$J$510,426.5)+J60</f>
        <v>0</v>
      </c>
      <c r="S60" s="294">
        <f>SUMIFS('5. Detail'!$I$31:$I$510,'5. Detail'!$E$31:$E$510,$B60,'5. Detail'!$A$31:$A$510,$A60,'5. Detail'!$J$31:$J$510,923)</f>
        <v>0</v>
      </c>
      <c r="T60" s="294">
        <f>SUMIFS('5. Detail'!$I$31:$I$510,'5. Detail'!$E$31:$E$510,$B60,'5. Detail'!$A$31:$A$510,$A60,'5. Detail'!$J$31:$J$510,107)</f>
        <v>0</v>
      </c>
      <c r="U60" s="294">
        <f t="shared" si="34"/>
        <v>380471.73783012648</v>
      </c>
      <c r="V60" s="294">
        <f>SUMIFS('5. Detail'!$I$31:$I$510,'5. Detail'!$E$31:$E$510,$B60,'5. Detail'!$A$31:$A$510,$A60,'5. Detail'!$F$31:$F$510,"CE01")</f>
        <v>0</v>
      </c>
      <c r="W60" s="294">
        <f>SUMIFS('5. Detail'!$I$31:$I$510,'5. Detail'!$E$31:$E$510,$B60,'5. Detail'!$A$31:$A$510,$A60,'5. Detail'!$F$31:$F$510,"OE01")</f>
        <v>0</v>
      </c>
      <c r="X60" s="294">
        <f>SUMIFS('5. Detail'!$I$31:$I$510,'5. Detail'!$E$31:$E$510,$B60,'5. Detail'!$A$31:$A$510,$A60,'5. Detail'!$F$31:$F$510,"TE01")</f>
        <v>0</v>
      </c>
      <c r="Y60" s="294">
        <f t="shared" si="21"/>
        <v>0</v>
      </c>
      <c r="Z60" s="294">
        <f t="shared" si="35"/>
        <v>380471.73783012648</v>
      </c>
      <c r="AA60" s="294">
        <f>SUMIFS('5. Detail'!$I$31:$I$510,'5. Detail'!$E$31:$E$510,$B60,'5. Detail'!$A$31:$A$510,$A60,'5. Detail'!$J$31:$J$510,923,'5. Detail'!$F$31:$F$510,"CE01")+SUMIFS('5. Detail'!$I$31:$I$510,'5. Detail'!$E$31:$E$510,$B60,'5. Detail'!$A$31:$A$510,$A60,'5. Detail'!$J$31:$J$510,107,'5. Detail'!$F$31:$F$510,"CE01")</f>
        <v>0</v>
      </c>
      <c r="AB60" s="294">
        <f>SUMIFS('5. Detail'!$I$31:$I$510,'5. Detail'!$E$31:$E$510,$B60,'5. Detail'!$A$31:$A$510,$A60,'5. Detail'!$J$31:$J$510,923,'5. Detail'!$F$31:$F$510,"OE01")+SUMIFS('5. Detail'!$I$31:$I$510,'5. Detail'!$E$31:$E$510,$B60,'5. Detail'!$A$31:$A$510,$A60,'5. Detail'!$J$31:$J$510,107,'5. Detail'!$F$31:$F$510,"OE01")</f>
        <v>0</v>
      </c>
      <c r="AC60" s="294">
        <f>SUMIFS('5. Detail'!$I$31:$I$510,'5. Detail'!$E$31:$E$510,$B60,'5. Detail'!$A$31:$A$510,$A60,'5. Detail'!$J$31:$J$510,923,'5. Detail'!$F$31:$F$510,"TE01")+SUMIFS('5. Detail'!$I$31:$I$510,'5. Detail'!$E$31:$E$510,$B60,'5. Detail'!$A$31:$A$510,$A60,'5. Detail'!$J$31:$J$510,107,'5. Detail'!$F$31:$F$510,"TE01")</f>
        <v>0</v>
      </c>
      <c r="AD60" s="294">
        <f t="shared" si="22"/>
        <v>0</v>
      </c>
      <c r="AE60" s="295">
        <f>'3. Total $ Recalc.'!R56</f>
        <v>0</v>
      </c>
      <c r="AF60" s="294">
        <f t="shared" si="36"/>
        <v>-380471.73783012648</v>
      </c>
      <c r="AG60" s="296">
        <v>0</v>
      </c>
      <c r="AH60" s="294">
        <f t="shared" si="37"/>
        <v>0</v>
      </c>
      <c r="AI60" s="294">
        <f t="shared" si="38"/>
        <v>0</v>
      </c>
      <c r="AJ60" s="293">
        <v>0</v>
      </c>
      <c r="AK60" s="293">
        <v>0</v>
      </c>
      <c r="AL60" s="293">
        <v>0</v>
      </c>
      <c r="AM60" s="294">
        <f t="shared" si="23"/>
        <v>0</v>
      </c>
      <c r="AN60" s="294">
        <f t="shared" si="39"/>
        <v>-380471.73783012648</v>
      </c>
      <c r="AO60" s="293">
        <v>0</v>
      </c>
      <c r="AP60" s="294">
        <f t="shared" si="24"/>
        <v>0</v>
      </c>
      <c r="AQ60" s="294">
        <f t="shared" si="40"/>
        <v>-380471.73783012648</v>
      </c>
      <c r="AR60" s="296">
        <v>1</v>
      </c>
      <c r="AS60" s="294">
        <f t="shared" si="25"/>
        <v>0</v>
      </c>
      <c r="AT60" s="294">
        <f t="shared" si="41"/>
        <v>-380471.73783012648</v>
      </c>
      <c r="AU60" s="293">
        <v>0</v>
      </c>
      <c r="AV60" s="294">
        <f t="shared" si="26"/>
        <v>0</v>
      </c>
      <c r="AW60" s="294">
        <f t="shared" si="27"/>
        <v>0</v>
      </c>
      <c r="AX60" s="294">
        <f>SUMIFS('5. Detail'!$I$31:$I$510,'5. Detail'!$E$31:$E$510,$B60,'5. Detail'!$A$31:$A$510,$A60,'5. Detail'!$J$31:$J$510,426.4)</f>
        <v>0</v>
      </c>
      <c r="AY60" s="294">
        <f>SUMIFS('5. Detail'!$I$31:$I$510,'5. Detail'!$E$31:$E$510,$B60,'5. Detail'!$A$31:$A$510,$A60,'5. Detail'!$J$31:$J$510,426.5)+AO60</f>
        <v>0</v>
      </c>
      <c r="AZ60" s="294">
        <f>SUMIFS('5. Detail'!$I$31:$I$510,'5. Detail'!$E$31:$E$510,$B60,'5. Detail'!$A$31:$A$510,$A60,'5. Detail'!$J$31:$J$510,923)</f>
        <v>0</v>
      </c>
      <c r="BA60" s="294">
        <f>SUMIFS('5. Detail'!$I$31:$I$510,'5. Detail'!$E$31:$E$510,$B60,'5. Detail'!$A$31:$A$510,$A60,'5. Detail'!$J$31:$J$510,107)</f>
        <v>0</v>
      </c>
      <c r="BB60" s="294">
        <f t="shared" si="28"/>
        <v>0</v>
      </c>
      <c r="BC60" s="294">
        <f>SUMIFS('5. Detail'!$K$31:$K$510,'5. Detail'!$E$31:$E$510,$B60,'5. Detail'!$A$31:$A$510,$A60,'5. Detail'!$F$31:$F$510,"CE01")</f>
        <v>0</v>
      </c>
      <c r="BD60" s="294">
        <f>SUMIFS('5. Detail'!$K$31:$K$510,'5. Detail'!$E$31:$E$510,$B60,'5. Detail'!$A$31:$A$510,$A60,'5. Detail'!$F$31:$F$510,"OE01")</f>
        <v>0</v>
      </c>
      <c r="BE60" s="294">
        <f>SUMIFS('5. Detail'!$K$31:$K$510,'5. Detail'!$E$31:$E$510,$B60,'5. Detail'!$A$31:$A$510,$A60,'5. Detail'!$F$31:$F$510,"TE01")</f>
        <v>0</v>
      </c>
      <c r="BF60" s="294">
        <f t="shared" si="29"/>
        <v>0</v>
      </c>
      <c r="BG60" s="294">
        <f t="shared" si="30"/>
        <v>0</v>
      </c>
      <c r="BH60" s="294">
        <f>SUMIFS('5. Detail'!$K$31:$K$510,'5. Detail'!$E$31:$E$510,$B60,'5. Detail'!$A$31:$A$510,$A60,'5. Detail'!$J$31:$J$510,923,'5. Detail'!$F$31:$F$510,"CE01")+SUMIFS('5. Detail'!$K$31:$K$510,'5. Detail'!$E$31:$E$510,$B60,'5. Detail'!$A$31:$A$510,$A60,'5. Detail'!$J$31:$J$510,107,'5. Detail'!$F$31:$F$510,"CE01")</f>
        <v>0</v>
      </c>
      <c r="BI60" s="294">
        <f>SUMIFS('5. Detail'!$K$31:$K$510,'5. Detail'!$E$31:$E$510,$B60,'5. Detail'!$A$31:$A$510,$A60,'5. Detail'!$J$31:$J$510,923,'5. Detail'!$F$31:$F$510,"OE01")+SUMIFS('5. Detail'!$K$31:$K$510,'5. Detail'!$E$31:$E$510,$B60,'5. Detail'!$A$31:$A$510,$A60,'5. Detail'!$J$31:$J$510,107,'5. Detail'!$F$31:$F$510,"OE01")</f>
        <v>0</v>
      </c>
      <c r="BJ60" s="294">
        <f>SUMIFS('5. Detail'!$K$31:$K$510,'5. Detail'!$E$31:$E$510,$B60,'5. Detail'!$A$31:$A$510,$A60,'5. Detail'!$J$31:$J$510,923,'5. Detail'!$F$31:$F$510,"TE01")+SUMIFS('5. Detail'!$K$31:$K$510,'5. Detail'!$E$31:$E$510,$B60,'5. Detail'!$A$31:$A$510,$A60,'5. Detail'!$J$31:$J$510,107,'5. Detail'!$F$31:$F$510,"TE01")</f>
        <v>0</v>
      </c>
      <c r="BK60" s="294">
        <f t="shared" si="31"/>
        <v>0</v>
      </c>
      <c r="BL60" s="294">
        <f t="shared" si="32"/>
        <v>0</v>
      </c>
      <c r="BM60" s="299"/>
    </row>
    <row r="61" spans="1:65" ht="65" x14ac:dyDescent="0.3">
      <c r="A61" s="298"/>
      <c r="B61" s="292">
        <v>2021</v>
      </c>
      <c r="C61" s="293">
        <v>32272.660000000003</v>
      </c>
      <c r="D61" s="293">
        <v>0</v>
      </c>
      <c r="E61" s="293">
        <v>0</v>
      </c>
      <c r="F61" s="293">
        <v>0</v>
      </c>
      <c r="G61" s="293">
        <v>0</v>
      </c>
      <c r="H61" s="293">
        <v>0</v>
      </c>
      <c r="I61" s="294">
        <f t="shared" si="17"/>
        <v>32272.660000000003</v>
      </c>
      <c r="J61" s="293">
        <v>0</v>
      </c>
      <c r="K61" s="294">
        <f t="shared" si="18"/>
        <v>32272.660000000003</v>
      </c>
      <c r="L61" s="293">
        <v>32272.660000000003</v>
      </c>
      <c r="M61" s="293"/>
      <c r="N61" s="294">
        <f t="shared" si="19"/>
        <v>32272.660000000003</v>
      </c>
      <c r="O61" s="294">
        <f t="shared" si="33"/>
        <v>0</v>
      </c>
      <c r="P61" s="294">
        <f t="shared" si="20"/>
        <v>0</v>
      </c>
      <c r="Q61" s="294">
        <f>SUMIFS('5. Detail'!$I$31:$I$510,'5. Detail'!$E$31:$E$510,$B61,'5. Detail'!$A$31:$A$510,$A61,'5. Detail'!$J$31:$J$510,426.4)</f>
        <v>0</v>
      </c>
      <c r="R61" s="294">
        <f>SUMIFS('5. Detail'!$I$31:$I$510,'5. Detail'!$E$31:$E$510,$B61,'5. Detail'!$A$31:$A$510,$A61,'5. Detail'!$J$31:$J$510,426.5)+J61</f>
        <v>0</v>
      </c>
      <c r="S61" s="294">
        <f>SUMIFS('5. Detail'!$I$31:$I$510,'5. Detail'!$E$31:$E$510,$B61,'5. Detail'!$A$31:$A$510,$A61,'5. Detail'!$J$31:$J$510,923)</f>
        <v>0</v>
      </c>
      <c r="T61" s="294">
        <f>SUMIFS('5. Detail'!$I$31:$I$510,'5. Detail'!$E$31:$E$510,$B61,'5. Detail'!$A$31:$A$510,$A61,'5. Detail'!$J$31:$J$510,107)</f>
        <v>0</v>
      </c>
      <c r="U61" s="294">
        <f t="shared" si="34"/>
        <v>32272.660000000003</v>
      </c>
      <c r="V61" s="294">
        <f>SUMIFS('5. Detail'!$I$31:$I$510,'5. Detail'!$E$31:$E$510,$B61,'5. Detail'!$A$31:$A$510,$A61,'5. Detail'!$F$31:$F$510,"CE01")</f>
        <v>0</v>
      </c>
      <c r="W61" s="294">
        <f>SUMIFS('5. Detail'!$I$31:$I$510,'5. Detail'!$E$31:$E$510,$B61,'5. Detail'!$A$31:$A$510,$A61,'5. Detail'!$F$31:$F$510,"OE01")</f>
        <v>0</v>
      </c>
      <c r="X61" s="294">
        <f>SUMIFS('5. Detail'!$I$31:$I$510,'5. Detail'!$E$31:$E$510,$B61,'5. Detail'!$A$31:$A$510,$A61,'5. Detail'!$F$31:$F$510,"TE01")</f>
        <v>0</v>
      </c>
      <c r="Y61" s="294">
        <f t="shared" si="21"/>
        <v>0</v>
      </c>
      <c r="Z61" s="294">
        <f t="shared" si="35"/>
        <v>32272.660000000003</v>
      </c>
      <c r="AA61" s="294">
        <f>SUMIFS('5. Detail'!$I$31:$I$510,'5. Detail'!$E$31:$E$510,$B61,'5. Detail'!$A$31:$A$510,$A61,'5. Detail'!$J$31:$J$510,923,'5. Detail'!$F$31:$F$510,"CE01")+SUMIFS('5. Detail'!$I$31:$I$510,'5. Detail'!$E$31:$E$510,$B61,'5. Detail'!$A$31:$A$510,$A61,'5. Detail'!$J$31:$J$510,107,'5. Detail'!$F$31:$F$510,"CE01")</f>
        <v>0</v>
      </c>
      <c r="AB61" s="294">
        <f>SUMIFS('5. Detail'!$I$31:$I$510,'5. Detail'!$E$31:$E$510,$B61,'5. Detail'!$A$31:$A$510,$A61,'5. Detail'!$J$31:$J$510,923,'5. Detail'!$F$31:$F$510,"OE01")+SUMIFS('5. Detail'!$I$31:$I$510,'5. Detail'!$E$31:$E$510,$B61,'5. Detail'!$A$31:$A$510,$A61,'5. Detail'!$J$31:$J$510,107,'5. Detail'!$F$31:$F$510,"OE01")</f>
        <v>0</v>
      </c>
      <c r="AC61" s="294">
        <f>SUMIFS('5. Detail'!$I$31:$I$510,'5. Detail'!$E$31:$E$510,$B61,'5. Detail'!$A$31:$A$510,$A61,'5. Detail'!$J$31:$J$510,923,'5. Detail'!$F$31:$F$510,"TE01")+SUMIFS('5. Detail'!$I$31:$I$510,'5. Detail'!$E$31:$E$510,$B61,'5. Detail'!$A$31:$A$510,$A61,'5. Detail'!$J$31:$J$510,107,'5. Detail'!$F$31:$F$510,"TE01")</f>
        <v>0</v>
      </c>
      <c r="AD61" s="294">
        <f t="shared" si="22"/>
        <v>0</v>
      </c>
      <c r="AE61" s="295">
        <f>'3. Total $ Recalc.'!R57</f>
        <v>0</v>
      </c>
      <c r="AF61" s="294">
        <f t="shared" si="36"/>
        <v>-32272.660000000003</v>
      </c>
      <c r="AG61" s="296">
        <v>0</v>
      </c>
      <c r="AH61" s="294">
        <f t="shared" si="37"/>
        <v>0</v>
      </c>
      <c r="AI61" s="294">
        <f t="shared" si="38"/>
        <v>0</v>
      </c>
      <c r="AJ61" s="293">
        <v>0</v>
      </c>
      <c r="AK61" s="293">
        <v>0</v>
      </c>
      <c r="AL61" s="293">
        <v>0</v>
      </c>
      <c r="AM61" s="294">
        <f t="shared" si="23"/>
        <v>0</v>
      </c>
      <c r="AN61" s="294">
        <f t="shared" si="39"/>
        <v>-32272.660000000003</v>
      </c>
      <c r="AO61" s="293">
        <v>0</v>
      </c>
      <c r="AP61" s="294">
        <f t="shared" si="24"/>
        <v>0</v>
      </c>
      <c r="AQ61" s="294">
        <f t="shared" si="40"/>
        <v>-32272.660000000003</v>
      </c>
      <c r="AR61" s="296">
        <v>1</v>
      </c>
      <c r="AS61" s="294">
        <f t="shared" si="25"/>
        <v>0</v>
      </c>
      <c r="AT61" s="294">
        <f t="shared" si="41"/>
        <v>-32272.660000000003</v>
      </c>
      <c r="AU61" s="293">
        <v>0</v>
      </c>
      <c r="AV61" s="294">
        <f t="shared" si="26"/>
        <v>0</v>
      </c>
      <c r="AW61" s="294">
        <f t="shared" si="27"/>
        <v>0</v>
      </c>
      <c r="AX61" s="294">
        <f>SUMIFS('5. Detail'!$I$31:$I$510,'5. Detail'!$E$31:$E$510,$B61,'5. Detail'!$A$31:$A$510,$A61,'5. Detail'!$J$31:$J$510,426.4)</f>
        <v>0</v>
      </c>
      <c r="AY61" s="294">
        <f>SUMIFS('5. Detail'!$I$31:$I$510,'5. Detail'!$E$31:$E$510,$B61,'5. Detail'!$A$31:$A$510,$A61,'5. Detail'!$J$31:$J$510,426.5)+AO61</f>
        <v>0</v>
      </c>
      <c r="AZ61" s="300">
        <v>24420.068055565927</v>
      </c>
      <c r="BA61" s="300">
        <v>31819.746864659701</v>
      </c>
      <c r="BB61" s="294">
        <f t="shared" si="28"/>
        <v>56239.814920225632</v>
      </c>
      <c r="BC61" s="294">
        <f>SUMIFS('5. Detail'!$K$31:$K$510,'5. Detail'!$E$31:$E$510,$B61,'5. Detail'!$A$31:$A$510,$A61,'5. Detail'!$F$31:$F$510,"CE01")</f>
        <v>0</v>
      </c>
      <c r="BD61" s="294">
        <f>SUMIFS('5. Detail'!$K$31:$K$510,'5. Detail'!$E$31:$E$510,$B61,'5. Detail'!$A$31:$A$510,$A61,'5. Detail'!$F$31:$F$510,"OE01")</f>
        <v>0</v>
      </c>
      <c r="BE61" s="294">
        <f>SUMIFS('5. Detail'!$K$31:$K$510,'5. Detail'!$E$31:$E$510,$B61,'5. Detail'!$A$31:$A$510,$A61,'5. Detail'!$F$31:$F$510,"TE01")</f>
        <v>0</v>
      </c>
      <c r="BF61" s="294">
        <f t="shared" si="29"/>
        <v>0</v>
      </c>
      <c r="BG61" s="294">
        <f t="shared" si="30"/>
        <v>0</v>
      </c>
      <c r="BH61" s="294">
        <f>SUMIFS('5. Detail'!$K$31:$K$510,'5. Detail'!$E$31:$E$510,$B61,'5. Detail'!$A$31:$A$510,$A61,'5. Detail'!$J$31:$J$510,923,'5. Detail'!$F$31:$F$510,"CE01")+SUMIFS('5. Detail'!$K$31:$K$510,'5. Detail'!$E$31:$E$510,$B61,'5. Detail'!$A$31:$A$510,$A61,'5. Detail'!$J$31:$J$510,107,'5. Detail'!$F$31:$F$510,"CE01")</f>
        <v>0</v>
      </c>
      <c r="BI61" s="294">
        <f>SUMIFS('5. Detail'!$K$31:$K$510,'5. Detail'!$E$31:$E$510,$B61,'5. Detail'!$A$31:$A$510,$A61,'5. Detail'!$J$31:$J$510,923,'5. Detail'!$F$31:$F$510,"OE01")+SUMIFS('5. Detail'!$K$31:$K$510,'5. Detail'!$E$31:$E$510,$B61,'5. Detail'!$A$31:$A$510,$A61,'5. Detail'!$J$31:$J$510,107,'5. Detail'!$F$31:$F$510,"OE01")</f>
        <v>0</v>
      </c>
      <c r="BJ61" s="294">
        <f>SUMIFS('5. Detail'!$K$31:$K$510,'5. Detail'!$E$31:$E$510,$B61,'5. Detail'!$A$31:$A$510,$A61,'5. Detail'!$J$31:$J$510,923,'5. Detail'!$F$31:$F$510,"TE01")+SUMIFS('5. Detail'!$K$31:$K$510,'5. Detail'!$E$31:$E$510,$B61,'5. Detail'!$A$31:$A$510,$A61,'5. Detail'!$J$31:$J$510,107,'5. Detail'!$F$31:$F$510,"TE01")</f>
        <v>0</v>
      </c>
      <c r="BK61" s="294">
        <f t="shared" si="31"/>
        <v>0</v>
      </c>
      <c r="BL61" s="294">
        <f t="shared" si="32"/>
        <v>0</v>
      </c>
      <c r="BM61" s="299" t="s">
        <v>146</v>
      </c>
    </row>
    <row r="62" spans="1:65" x14ac:dyDescent="0.3">
      <c r="A62" s="291"/>
      <c r="B62" s="292">
        <v>2015</v>
      </c>
      <c r="C62" s="293">
        <v>231483.64943852567</v>
      </c>
      <c r="D62" s="293">
        <v>231483.64943852567</v>
      </c>
      <c r="E62" s="293">
        <v>0</v>
      </c>
      <c r="F62" s="293">
        <v>0</v>
      </c>
      <c r="G62" s="293">
        <v>0</v>
      </c>
      <c r="H62" s="293">
        <v>0</v>
      </c>
      <c r="I62" s="294">
        <f t="shared" si="17"/>
        <v>0</v>
      </c>
      <c r="J62" s="293">
        <v>0</v>
      </c>
      <c r="K62" s="294">
        <f t="shared" si="18"/>
        <v>0</v>
      </c>
      <c r="L62" s="293">
        <v>0</v>
      </c>
      <c r="M62" s="293"/>
      <c r="N62" s="294">
        <f t="shared" si="19"/>
        <v>0</v>
      </c>
      <c r="O62" s="294">
        <f t="shared" si="33"/>
        <v>0</v>
      </c>
      <c r="P62" s="294">
        <f t="shared" si="20"/>
        <v>0</v>
      </c>
      <c r="Q62" s="294">
        <f>SUMIFS('5. Detail'!$I$31:$I$510,'5. Detail'!$E$31:$E$510,$B62,'5. Detail'!$A$31:$A$510,$A62,'5. Detail'!$J$31:$J$510,426.4)</f>
        <v>0</v>
      </c>
      <c r="R62" s="294">
        <f>SUMIFS('5. Detail'!$I$31:$I$510,'5. Detail'!$E$31:$E$510,$B62,'5. Detail'!$A$31:$A$510,$A62,'5. Detail'!$J$31:$J$510,426.5)+J62</f>
        <v>0</v>
      </c>
      <c r="S62" s="294">
        <f>SUMIFS('5. Detail'!$I$31:$I$510,'5. Detail'!$E$31:$E$510,$B62,'5. Detail'!$A$31:$A$510,$A62,'5. Detail'!$J$31:$J$510,923)</f>
        <v>0</v>
      </c>
      <c r="T62" s="294">
        <f>SUMIFS('5. Detail'!$I$31:$I$510,'5. Detail'!$E$31:$E$510,$B62,'5. Detail'!$A$31:$A$510,$A62,'5. Detail'!$J$31:$J$510,107)</f>
        <v>0</v>
      </c>
      <c r="U62" s="294">
        <f t="shared" si="34"/>
        <v>0</v>
      </c>
      <c r="V62" s="294">
        <f>SUMIFS('5. Detail'!$I$31:$I$510,'5. Detail'!$E$31:$E$510,$B62,'5. Detail'!$A$31:$A$510,$A62,'5. Detail'!$F$31:$F$510,"CE01")</f>
        <v>0</v>
      </c>
      <c r="W62" s="294">
        <f>SUMIFS('5. Detail'!$I$31:$I$510,'5. Detail'!$E$31:$E$510,$B62,'5. Detail'!$A$31:$A$510,$A62,'5. Detail'!$F$31:$F$510,"OE01")</f>
        <v>0</v>
      </c>
      <c r="X62" s="294">
        <f>SUMIFS('5. Detail'!$I$31:$I$510,'5. Detail'!$E$31:$E$510,$B62,'5. Detail'!$A$31:$A$510,$A62,'5. Detail'!$F$31:$F$510,"TE01")</f>
        <v>0</v>
      </c>
      <c r="Y62" s="294">
        <f t="shared" si="21"/>
        <v>0</v>
      </c>
      <c r="Z62" s="294">
        <f t="shared" si="35"/>
        <v>0</v>
      </c>
      <c r="AA62" s="294">
        <f>SUMIFS('5. Detail'!$I$31:$I$510,'5. Detail'!$E$31:$E$510,$B62,'5. Detail'!$A$31:$A$510,$A62,'5. Detail'!$J$31:$J$510,923,'5. Detail'!$F$31:$F$510,"CE01")+SUMIFS('5. Detail'!$I$31:$I$510,'5. Detail'!$E$31:$E$510,$B62,'5. Detail'!$A$31:$A$510,$A62,'5. Detail'!$J$31:$J$510,107,'5. Detail'!$F$31:$F$510,"CE01")</f>
        <v>0</v>
      </c>
      <c r="AB62" s="294">
        <f>SUMIFS('5. Detail'!$I$31:$I$510,'5. Detail'!$E$31:$E$510,$B62,'5. Detail'!$A$31:$A$510,$A62,'5. Detail'!$J$31:$J$510,923,'5. Detail'!$F$31:$F$510,"OE01")+SUMIFS('5. Detail'!$I$31:$I$510,'5. Detail'!$E$31:$E$510,$B62,'5. Detail'!$A$31:$A$510,$A62,'5. Detail'!$J$31:$J$510,107,'5. Detail'!$F$31:$F$510,"OE01")</f>
        <v>0</v>
      </c>
      <c r="AC62" s="294">
        <f>SUMIFS('5. Detail'!$I$31:$I$510,'5. Detail'!$E$31:$E$510,$B62,'5. Detail'!$A$31:$A$510,$A62,'5. Detail'!$J$31:$J$510,923,'5. Detail'!$F$31:$F$510,"TE01")+SUMIFS('5. Detail'!$I$31:$I$510,'5. Detail'!$E$31:$E$510,$B62,'5. Detail'!$A$31:$A$510,$A62,'5. Detail'!$J$31:$J$510,107,'5. Detail'!$F$31:$F$510,"TE01")</f>
        <v>0</v>
      </c>
      <c r="AD62" s="294">
        <f t="shared" si="22"/>
        <v>0</v>
      </c>
      <c r="AE62" s="295">
        <f>'3. Total $ Recalc.'!R58</f>
        <v>0</v>
      </c>
      <c r="AF62" s="294">
        <f t="shared" si="36"/>
        <v>-231483.64943852567</v>
      </c>
      <c r="AG62" s="296">
        <v>1</v>
      </c>
      <c r="AH62" s="294">
        <f t="shared" si="37"/>
        <v>0</v>
      </c>
      <c r="AI62" s="294">
        <f t="shared" si="38"/>
        <v>-231483.64943852567</v>
      </c>
      <c r="AJ62" s="293">
        <v>0</v>
      </c>
      <c r="AK62" s="293">
        <v>0</v>
      </c>
      <c r="AL62" s="293">
        <v>0</v>
      </c>
      <c r="AM62" s="294">
        <f t="shared" si="23"/>
        <v>0</v>
      </c>
      <c r="AN62" s="294">
        <f t="shared" si="39"/>
        <v>0</v>
      </c>
      <c r="AO62" s="293">
        <v>0</v>
      </c>
      <c r="AP62" s="294">
        <f t="shared" si="24"/>
        <v>0</v>
      </c>
      <c r="AQ62" s="294">
        <f t="shared" si="40"/>
        <v>0</v>
      </c>
      <c r="AR62" s="296"/>
      <c r="AS62" s="294">
        <f t="shared" si="25"/>
        <v>0</v>
      </c>
      <c r="AT62" s="294">
        <f t="shared" si="41"/>
        <v>0</v>
      </c>
      <c r="AU62" s="293">
        <v>0</v>
      </c>
      <c r="AV62" s="294">
        <f t="shared" si="26"/>
        <v>0</v>
      </c>
      <c r="AW62" s="294">
        <f t="shared" si="27"/>
        <v>0</v>
      </c>
      <c r="AX62" s="294">
        <f>SUMIFS('5. Detail'!$I$31:$I$510,'5. Detail'!$E$31:$E$510,$B62,'5. Detail'!$A$31:$A$510,$A62,'5. Detail'!$J$31:$J$510,426.4)</f>
        <v>0</v>
      </c>
      <c r="AY62" s="294">
        <f>SUMIFS('5. Detail'!$I$31:$I$510,'5. Detail'!$E$31:$E$510,$B62,'5. Detail'!$A$31:$A$510,$A62,'5. Detail'!$J$31:$J$510,426.5)+AO62</f>
        <v>0</v>
      </c>
      <c r="AZ62" s="294">
        <f>SUMIFS('5. Detail'!$I$31:$I$510,'5. Detail'!$E$31:$E$510,$B62,'5. Detail'!$A$31:$A$510,$A62,'5. Detail'!$J$31:$J$510,923)</f>
        <v>0</v>
      </c>
      <c r="BA62" s="294">
        <f>SUMIFS('5. Detail'!$I$31:$I$510,'5. Detail'!$E$31:$E$510,$B62,'5. Detail'!$A$31:$A$510,$A62,'5. Detail'!$J$31:$J$510,107)</f>
        <v>0</v>
      </c>
      <c r="BB62" s="294">
        <f t="shared" si="28"/>
        <v>0</v>
      </c>
      <c r="BC62" s="294">
        <f>SUMIFS('5. Detail'!$K$31:$K$510,'5. Detail'!$E$31:$E$510,$B62,'5. Detail'!$A$31:$A$510,$A62,'5. Detail'!$F$31:$F$510,"CE01")</f>
        <v>0</v>
      </c>
      <c r="BD62" s="294">
        <f>SUMIFS('5. Detail'!$K$31:$K$510,'5. Detail'!$E$31:$E$510,$B62,'5. Detail'!$A$31:$A$510,$A62,'5. Detail'!$F$31:$F$510,"OE01")</f>
        <v>0</v>
      </c>
      <c r="BE62" s="294">
        <f>SUMIFS('5. Detail'!$K$31:$K$510,'5. Detail'!$E$31:$E$510,$B62,'5. Detail'!$A$31:$A$510,$A62,'5. Detail'!$F$31:$F$510,"TE01")</f>
        <v>0</v>
      </c>
      <c r="BF62" s="294">
        <f t="shared" si="29"/>
        <v>0</v>
      </c>
      <c r="BG62" s="294">
        <f t="shared" si="30"/>
        <v>0</v>
      </c>
      <c r="BH62" s="294">
        <f>SUMIFS('5. Detail'!$K$31:$K$510,'5. Detail'!$E$31:$E$510,$B62,'5. Detail'!$A$31:$A$510,$A62,'5. Detail'!$J$31:$J$510,923,'5. Detail'!$F$31:$F$510,"CE01")+SUMIFS('5. Detail'!$K$31:$K$510,'5. Detail'!$E$31:$E$510,$B62,'5. Detail'!$A$31:$A$510,$A62,'5. Detail'!$J$31:$J$510,107,'5. Detail'!$F$31:$F$510,"CE01")</f>
        <v>0</v>
      </c>
      <c r="BI62" s="294">
        <f>SUMIFS('5. Detail'!$K$31:$K$510,'5. Detail'!$E$31:$E$510,$B62,'5. Detail'!$A$31:$A$510,$A62,'5. Detail'!$J$31:$J$510,923,'5. Detail'!$F$31:$F$510,"OE01")+SUMIFS('5. Detail'!$K$31:$K$510,'5. Detail'!$E$31:$E$510,$B62,'5. Detail'!$A$31:$A$510,$A62,'5. Detail'!$J$31:$J$510,107,'5. Detail'!$F$31:$F$510,"OE01")</f>
        <v>0</v>
      </c>
      <c r="BJ62" s="294">
        <f>SUMIFS('5. Detail'!$K$31:$K$510,'5. Detail'!$E$31:$E$510,$B62,'5. Detail'!$A$31:$A$510,$A62,'5. Detail'!$J$31:$J$510,923,'5. Detail'!$F$31:$F$510,"TE01")+SUMIFS('5. Detail'!$K$31:$K$510,'5. Detail'!$E$31:$E$510,$B62,'5. Detail'!$A$31:$A$510,$A62,'5. Detail'!$J$31:$J$510,107,'5. Detail'!$F$31:$F$510,"TE01")</f>
        <v>0</v>
      </c>
      <c r="BK62" s="294">
        <f t="shared" si="31"/>
        <v>0</v>
      </c>
      <c r="BL62" s="294">
        <f t="shared" si="32"/>
        <v>0</v>
      </c>
      <c r="BM62" s="297"/>
    </row>
    <row r="63" spans="1:65" x14ac:dyDescent="0.3">
      <c r="A63" s="291"/>
      <c r="B63" s="292">
        <v>2016</v>
      </c>
      <c r="C63" s="293">
        <v>226319.15318749222</v>
      </c>
      <c r="D63" s="293">
        <v>226319.15318749222</v>
      </c>
      <c r="E63" s="293">
        <v>0</v>
      </c>
      <c r="F63" s="293">
        <v>0</v>
      </c>
      <c r="G63" s="293">
        <v>0</v>
      </c>
      <c r="H63" s="293">
        <v>0</v>
      </c>
      <c r="I63" s="294">
        <f t="shared" si="17"/>
        <v>0</v>
      </c>
      <c r="J63" s="293">
        <v>0</v>
      </c>
      <c r="K63" s="294">
        <f t="shared" si="18"/>
        <v>0</v>
      </c>
      <c r="L63" s="293">
        <v>0</v>
      </c>
      <c r="M63" s="293"/>
      <c r="N63" s="294">
        <f t="shared" si="19"/>
        <v>0</v>
      </c>
      <c r="O63" s="294">
        <f t="shared" si="33"/>
        <v>0</v>
      </c>
      <c r="P63" s="294">
        <f t="shared" si="20"/>
        <v>0</v>
      </c>
      <c r="Q63" s="294">
        <f>SUMIFS('5. Detail'!$I$31:$I$510,'5. Detail'!$E$31:$E$510,$B63,'5. Detail'!$A$31:$A$510,$A63,'5. Detail'!$J$31:$J$510,426.4)</f>
        <v>0</v>
      </c>
      <c r="R63" s="294">
        <f>SUMIFS('5. Detail'!$I$31:$I$510,'5. Detail'!$E$31:$E$510,$B63,'5. Detail'!$A$31:$A$510,$A63,'5. Detail'!$J$31:$J$510,426.5)+J63</f>
        <v>0</v>
      </c>
      <c r="S63" s="294">
        <f>SUMIFS('5. Detail'!$I$31:$I$510,'5. Detail'!$E$31:$E$510,$B63,'5. Detail'!$A$31:$A$510,$A63,'5. Detail'!$J$31:$J$510,923)</f>
        <v>0</v>
      </c>
      <c r="T63" s="294">
        <f>SUMIFS('5. Detail'!$I$31:$I$510,'5. Detail'!$E$31:$E$510,$B63,'5. Detail'!$A$31:$A$510,$A63,'5. Detail'!$J$31:$J$510,107)</f>
        <v>0</v>
      </c>
      <c r="U63" s="294">
        <f t="shared" si="34"/>
        <v>0</v>
      </c>
      <c r="V63" s="294">
        <f>SUMIFS('5. Detail'!$I$31:$I$510,'5. Detail'!$E$31:$E$510,$B63,'5. Detail'!$A$31:$A$510,$A63,'5. Detail'!$F$31:$F$510,"CE01")</f>
        <v>0</v>
      </c>
      <c r="W63" s="294">
        <f>SUMIFS('5. Detail'!$I$31:$I$510,'5. Detail'!$E$31:$E$510,$B63,'5. Detail'!$A$31:$A$510,$A63,'5. Detail'!$F$31:$F$510,"OE01")</f>
        <v>0</v>
      </c>
      <c r="X63" s="294">
        <f>SUMIFS('5. Detail'!$I$31:$I$510,'5. Detail'!$E$31:$E$510,$B63,'5. Detail'!$A$31:$A$510,$A63,'5. Detail'!$F$31:$F$510,"TE01")</f>
        <v>0</v>
      </c>
      <c r="Y63" s="294">
        <f t="shared" si="21"/>
        <v>0</v>
      </c>
      <c r="Z63" s="294">
        <f t="shared" si="35"/>
        <v>0</v>
      </c>
      <c r="AA63" s="294">
        <f>SUMIFS('5. Detail'!$I$31:$I$510,'5. Detail'!$E$31:$E$510,$B63,'5. Detail'!$A$31:$A$510,$A63,'5. Detail'!$J$31:$J$510,923,'5. Detail'!$F$31:$F$510,"CE01")+SUMIFS('5. Detail'!$I$31:$I$510,'5. Detail'!$E$31:$E$510,$B63,'5. Detail'!$A$31:$A$510,$A63,'5. Detail'!$J$31:$J$510,107,'5. Detail'!$F$31:$F$510,"CE01")</f>
        <v>0</v>
      </c>
      <c r="AB63" s="294">
        <f>SUMIFS('5. Detail'!$I$31:$I$510,'5. Detail'!$E$31:$E$510,$B63,'5. Detail'!$A$31:$A$510,$A63,'5. Detail'!$J$31:$J$510,923,'5. Detail'!$F$31:$F$510,"OE01")+SUMIFS('5. Detail'!$I$31:$I$510,'5. Detail'!$E$31:$E$510,$B63,'5. Detail'!$A$31:$A$510,$A63,'5. Detail'!$J$31:$J$510,107,'5. Detail'!$F$31:$F$510,"OE01")</f>
        <v>0</v>
      </c>
      <c r="AC63" s="294">
        <f>SUMIFS('5. Detail'!$I$31:$I$510,'5. Detail'!$E$31:$E$510,$B63,'5. Detail'!$A$31:$A$510,$A63,'5. Detail'!$J$31:$J$510,923,'5. Detail'!$F$31:$F$510,"TE01")+SUMIFS('5. Detail'!$I$31:$I$510,'5. Detail'!$E$31:$E$510,$B63,'5. Detail'!$A$31:$A$510,$A63,'5. Detail'!$J$31:$J$510,107,'5. Detail'!$F$31:$F$510,"TE01")</f>
        <v>0</v>
      </c>
      <c r="AD63" s="294">
        <f t="shared" si="22"/>
        <v>0</v>
      </c>
      <c r="AE63" s="295">
        <f>'3. Total $ Recalc.'!R59</f>
        <v>0</v>
      </c>
      <c r="AF63" s="294">
        <f t="shared" si="36"/>
        <v>-226319.15318749222</v>
      </c>
      <c r="AG63" s="296">
        <v>1</v>
      </c>
      <c r="AH63" s="294">
        <f t="shared" si="37"/>
        <v>0</v>
      </c>
      <c r="AI63" s="294">
        <f t="shared" si="38"/>
        <v>-226319.15318749222</v>
      </c>
      <c r="AJ63" s="293">
        <v>0</v>
      </c>
      <c r="AK63" s="293">
        <v>0</v>
      </c>
      <c r="AL63" s="293">
        <v>0</v>
      </c>
      <c r="AM63" s="294">
        <f t="shared" si="23"/>
        <v>0</v>
      </c>
      <c r="AN63" s="294">
        <f t="shared" si="39"/>
        <v>0</v>
      </c>
      <c r="AO63" s="293">
        <v>0</v>
      </c>
      <c r="AP63" s="294">
        <f t="shared" si="24"/>
        <v>0</v>
      </c>
      <c r="AQ63" s="294">
        <f t="shared" si="40"/>
        <v>0</v>
      </c>
      <c r="AR63" s="296"/>
      <c r="AS63" s="294">
        <f t="shared" si="25"/>
        <v>0</v>
      </c>
      <c r="AT63" s="294">
        <f t="shared" si="41"/>
        <v>0</v>
      </c>
      <c r="AU63" s="293">
        <v>0</v>
      </c>
      <c r="AV63" s="294">
        <f t="shared" si="26"/>
        <v>0</v>
      </c>
      <c r="AW63" s="294">
        <f t="shared" si="27"/>
        <v>0</v>
      </c>
      <c r="AX63" s="294">
        <f>SUMIFS('5. Detail'!$I$31:$I$510,'5. Detail'!$E$31:$E$510,$B63,'5. Detail'!$A$31:$A$510,$A63,'5. Detail'!$J$31:$J$510,426.4)</f>
        <v>0</v>
      </c>
      <c r="AY63" s="294">
        <f>SUMIFS('5. Detail'!$I$31:$I$510,'5. Detail'!$E$31:$E$510,$B63,'5. Detail'!$A$31:$A$510,$A63,'5. Detail'!$J$31:$J$510,426.5)+AO63</f>
        <v>0</v>
      </c>
      <c r="AZ63" s="294">
        <f>SUMIFS('5. Detail'!$I$31:$I$510,'5. Detail'!$E$31:$E$510,$B63,'5. Detail'!$A$31:$A$510,$A63,'5. Detail'!$J$31:$J$510,923)</f>
        <v>0</v>
      </c>
      <c r="BA63" s="294">
        <f>SUMIFS('5. Detail'!$I$31:$I$510,'5. Detail'!$E$31:$E$510,$B63,'5. Detail'!$A$31:$A$510,$A63,'5. Detail'!$J$31:$J$510,107)</f>
        <v>0</v>
      </c>
      <c r="BB63" s="294">
        <f t="shared" si="28"/>
        <v>0</v>
      </c>
      <c r="BC63" s="294">
        <f>SUMIFS('5. Detail'!$K$31:$K$510,'5. Detail'!$E$31:$E$510,$B63,'5. Detail'!$A$31:$A$510,$A63,'5. Detail'!$F$31:$F$510,"CE01")</f>
        <v>0</v>
      </c>
      <c r="BD63" s="294">
        <f>SUMIFS('5. Detail'!$K$31:$K$510,'5. Detail'!$E$31:$E$510,$B63,'5. Detail'!$A$31:$A$510,$A63,'5. Detail'!$F$31:$F$510,"OE01")</f>
        <v>0</v>
      </c>
      <c r="BE63" s="294">
        <f>SUMIFS('5. Detail'!$K$31:$K$510,'5. Detail'!$E$31:$E$510,$B63,'5. Detail'!$A$31:$A$510,$A63,'5. Detail'!$F$31:$F$510,"TE01")</f>
        <v>0</v>
      </c>
      <c r="BF63" s="294">
        <f t="shared" si="29"/>
        <v>0</v>
      </c>
      <c r="BG63" s="294">
        <f t="shared" si="30"/>
        <v>0</v>
      </c>
      <c r="BH63" s="294">
        <f>SUMIFS('5. Detail'!$K$31:$K$510,'5. Detail'!$E$31:$E$510,$B63,'5. Detail'!$A$31:$A$510,$A63,'5. Detail'!$J$31:$J$510,923,'5. Detail'!$F$31:$F$510,"CE01")+SUMIFS('5. Detail'!$K$31:$K$510,'5. Detail'!$E$31:$E$510,$B63,'5. Detail'!$A$31:$A$510,$A63,'5. Detail'!$J$31:$J$510,107,'5. Detail'!$F$31:$F$510,"CE01")</f>
        <v>0</v>
      </c>
      <c r="BI63" s="294">
        <f>SUMIFS('5. Detail'!$K$31:$K$510,'5. Detail'!$E$31:$E$510,$B63,'5. Detail'!$A$31:$A$510,$A63,'5. Detail'!$J$31:$J$510,923,'5. Detail'!$F$31:$F$510,"OE01")+SUMIFS('5. Detail'!$K$31:$K$510,'5. Detail'!$E$31:$E$510,$B63,'5. Detail'!$A$31:$A$510,$A63,'5. Detail'!$J$31:$J$510,107,'5. Detail'!$F$31:$F$510,"OE01")</f>
        <v>0</v>
      </c>
      <c r="BJ63" s="294">
        <f>SUMIFS('5. Detail'!$K$31:$K$510,'5. Detail'!$E$31:$E$510,$B63,'5. Detail'!$A$31:$A$510,$A63,'5. Detail'!$J$31:$J$510,923,'5. Detail'!$F$31:$F$510,"TE01")+SUMIFS('5. Detail'!$K$31:$K$510,'5. Detail'!$E$31:$E$510,$B63,'5. Detail'!$A$31:$A$510,$A63,'5. Detail'!$J$31:$J$510,107,'5. Detail'!$F$31:$F$510,"TE01")</f>
        <v>0</v>
      </c>
      <c r="BK63" s="294">
        <f t="shared" si="31"/>
        <v>0</v>
      </c>
      <c r="BL63" s="294">
        <f t="shared" si="32"/>
        <v>0</v>
      </c>
      <c r="BM63" s="297"/>
    </row>
    <row r="64" spans="1:65" x14ac:dyDescent="0.3">
      <c r="A64" s="291"/>
      <c r="B64" s="292">
        <v>2017</v>
      </c>
      <c r="C64" s="293">
        <v>238476.90206862547</v>
      </c>
      <c r="D64" s="293">
        <v>238476.90206862547</v>
      </c>
      <c r="E64" s="293">
        <v>0</v>
      </c>
      <c r="F64" s="293">
        <v>0</v>
      </c>
      <c r="G64" s="293">
        <v>0</v>
      </c>
      <c r="H64" s="293">
        <v>0</v>
      </c>
      <c r="I64" s="294">
        <f t="shared" si="17"/>
        <v>0</v>
      </c>
      <c r="J64" s="293">
        <v>0</v>
      </c>
      <c r="K64" s="294">
        <f t="shared" si="18"/>
        <v>0</v>
      </c>
      <c r="L64" s="293">
        <v>0</v>
      </c>
      <c r="M64" s="293"/>
      <c r="N64" s="294">
        <f t="shared" si="19"/>
        <v>0</v>
      </c>
      <c r="O64" s="294">
        <f t="shared" si="33"/>
        <v>0</v>
      </c>
      <c r="P64" s="294">
        <f t="shared" si="20"/>
        <v>0</v>
      </c>
      <c r="Q64" s="294">
        <f>SUMIFS('5. Detail'!$I$31:$I$510,'5. Detail'!$E$31:$E$510,$B64,'5. Detail'!$A$31:$A$510,$A64,'5. Detail'!$J$31:$J$510,426.4)</f>
        <v>0</v>
      </c>
      <c r="R64" s="294">
        <f>SUMIFS('5. Detail'!$I$31:$I$510,'5. Detail'!$E$31:$E$510,$B64,'5. Detail'!$A$31:$A$510,$A64,'5. Detail'!$J$31:$J$510,426.5)+J64</f>
        <v>0</v>
      </c>
      <c r="S64" s="294">
        <f>SUMIFS('5. Detail'!$I$31:$I$510,'5. Detail'!$E$31:$E$510,$B64,'5. Detail'!$A$31:$A$510,$A64,'5. Detail'!$J$31:$J$510,923)</f>
        <v>0</v>
      </c>
      <c r="T64" s="294">
        <f>SUMIFS('5. Detail'!$I$31:$I$510,'5. Detail'!$E$31:$E$510,$B64,'5. Detail'!$A$31:$A$510,$A64,'5. Detail'!$J$31:$J$510,107)</f>
        <v>0</v>
      </c>
      <c r="U64" s="294">
        <f t="shared" si="34"/>
        <v>0</v>
      </c>
      <c r="V64" s="294">
        <f>SUMIFS('5. Detail'!$I$31:$I$510,'5. Detail'!$E$31:$E$510,$B64,'5. Detail'!$A$31:$A$510,$A64,'5. Detail'!$F$31:$F$510,"CE01")</f>
        <v>0</v>
      </c>
      <c r="W64" s="294">
        <f>SUMIFS('5. Detail'!$I$31:$I$510,'5. Detail'!$E$31:$E$510,$B64,'5. Detail'!$A$31:$A$510,$A64,'5. Detail'!$F$31:$F$510,"OE01")</f>
        <v>0</v>
      </c>
      <c r="X64" s="294">
        <f>SUMIFS('5. Detail'!$I$31:$I$510,'5. Detail'!$E$31:$E$510,$B64,'5. Detail'!$A$31:$A$510,$A64,'5. Detail'!$F$31:$F$510,"TE01")</f>
        <v>0</v>
      </c>
      <c r="Y64" s="294">
        <f t="shared" si="21"/>
        <v>0</v>
      </c>
      <c r="Z64" s="294">
        <f t="shared" si="35"/>
        <v>0</v>
      </c>
      <c r="AA64" s="294">
        <f>SUMIFS('5. Detail'!$I$31:$I$510,'5. Detail'!$E$31:$E$510,$B64,'5. Detail'!$A$31:$A$510,$A64,'5. Detail'!$J$31:$J$510,923,'5. Detail'!$F$31:$F$510,"CE01")+SUMIFS('5. Detail'!$I$31:$I$510,'5. Detail'!$E$31:$E$510,$B64,'5. Detail'!$A$31:$A$510,$A64,'5. Detail'!$J$31:$J$510,107,'5. Detail'!$F$31:$F$510,"CE01")</f>
        <v>0</v>
      </c>
      <c r="AB64" s="294">
        <f>SUMIFS('5. Detail'!$I$31:$I$510,'5. Detail'!$E$31:$E$510,$B64,'5. Detail'!$A$31:$A$510,$A64,'5. Detail'!$J$31:$J$510,923,'5. Detail'!$F$31:$F$510,"OE01")+SUMIFS('5. Detail'!$I$31:$I$510,'5. Detail'!$E$31:$E$510,$B64,'5. Detail'!$A$31:$A$510,$A64,'5. Detail'!$J$31:$J$510,107,'5. Detail'!$F$31:$F$510,"OE01")</f>
        <v>0</v>
      </c>
      <c r="AC64" s="294">
        <f>SUMIFS('5. Detail'!$I$31:$I$510,'5. Detail'!$E$31:$E$510,$B64,'5. Detail'!$A$31:$A$510,$A64,'5. Detail'!$J$31:$J$510,923,'5. Detail'!$F$31:$F$510,"TE01")+SUMIFS('5. Detail'!$I$31:$I$510,'5. Detail'!$E$31:$E$510,$B64,'5. Detail'!$A$31:$A$510,$A64,'5. Detail'!$J$31:$J$510,107,'5. Detail'!$F$31:$F$510,"TE01")</f>
        <v>0</v>
      </c>
      <c r="AD64" s="294">
        <f t="shared" si="22"/>
        <v>0</v>
      </c>
      <c r="AE64" s="295">
        <f>'3. Total $ Recalc.'!R60</f>
        <v>0</v>
      </c>
      <c r="AF64" s="294">
        <f t="shared" si="36"/>
        <v>-238476.90206862547</v>
      </c>
      <c r="AG64" s="296">
        <v>1</v>
      </c>
      <c r="AH64" s="294">
        <f t="shared" si="37"/>
        <v>0</v>
      </c>
      <c r="AI64" s="294">
        <f t="shared" si="38"/>
        <v>-238476.90206862547</v>
      </c>
      <c r="AJ64" s="293">
        <v>0</v>
      </c>
      <c r="AK64" s="293">
        <v>0</v>
      </c>
      <c r="AL64" s="293">
        <v>0</v>
      </c>
      <c r="AM64" s="294">
        <f t="shared" si="23"/>
        <v>0</v>
      </c>
      <c r="AN64" s="294">
        <f t="shared" si="39"/>
        <v>0</v>
      </c>
      <c r="AO64" s="293">
        <v>0</v>
      </c>
      <c r="AP64" s="294">
        <f t="shared" si="24"/>
        <v>0</v>
      </c>
      <c r="AQ64" s="294">
        <f t="shared" si="40"/>
        <v>0</v>
      </c>
      <c r="AR64" s="296"/>
      <c r="AS64" s="294">
        <f t="shared" si="25"/>
        <v>0</v>
      </c>
      <c r="AT64" s="294">
        <f t="shared" si="41"/>
        <v>0</v>
      </c>
      <c r="AU64" s="293">
        <v>0</v>
      </c>
      <c r="AV64" s="294">
        <f t="shared" si="26"/>
        <v>0</v>
      </c>
      <c r="AW64" s="294">
        <f t="shared" si="27"/>
        <v>0</v>
      </c>
      <c r="AX64" s="294">
        <f>SUMIFS('5. Detail'!$I$31:$I$510,'5. Detail'!$E$31:$E$510,$B64,'5. Detail'!$A$31:$A$510,$A64,'5. Detail'!$J$31:$J$510,426.4)</f>
        <v>0</v>
      </c>
      <c r="AY64" s="294">
        <f>SUMIFS('5. Detail'!$I$31:$I$510,'5. Detail'!$E$31:$E$510,$B64,'5. Detail'!$A$31:$A$510,$A64,'5. Detail'!$J$31:$J$510,426.5)+AO64</f>
        <v>0</v>
      </c>
      <c r="AZ64" s="294">
        <f>SUMIFS('5. Detail'!$I$31:$I$510,'5. Detail'!$E$31:$E$510,$B64,'5. Detail'!$A$31:$A$510,$A64,'5. Detail'!$J$31:$J$510,923)</f>
        <v>0</v>
      </c>
      <c r="BA64" s="294">
        <f>SUMIFS('5. Detail'!$I$31:$I$510,'5. Detail'!$E$31:$E$510,$B64,'5. Detail'!$A$31:$A$510,$A64,'5. Detail'!$J$31:$J$510,107)</f>
        <v>0</v>
      </c>
      <c r="BB64" s="294">
        <f t="shared" si="28"/>
        <v>0</v>
      </c>
      <c r="BC64" s="294">
        <f>SUMIFS('5. Detail'!$K$31:$K$510,'5. Detail'!$E$31:$E$510,$B64,'5. Detail'!$A$31:$A$510,$A64,'5. Detail'!$F$31:$F$510,"CE01")</f>
        <v>0</v>
      </c>
      <c r="BD64" s="294">
        <f>SUMIFS('5. Detail'!$K$31:$K$510,'5. Detail'!$E$31:$E$510,$B64,'5. Detail'!$A$31:$A$510,$A64,'5. Detail'!$F$31:$F$510,"OE01")</f>
        <v>0</v>
      </c>
      <c r="BE64" s="294">
        <f>SUMIFS('5. Detail'!$K$31:$K$510,'5. Detail'!$E$31:$E$510,$B64,'5. Detail'!$A$31:$A$510,$A64,'5. Detail'!$F$31:$F$510,"TE01")</f>
        <v>0</v>
      </c>
      <c r="BF64" s="294">
        <f t="shared" si="29"/>
        <v>0</v>
      </c>
      <c r="BG64" s="294">
        <f t="shared" si="30"/>
        <v>0</v>
      </c>
      <c r="BH64" s="294">
        <f>SUMIFS('5. Detail'!$K$31:$K$510,'5. Detail'!$E$31:$E$510,$B64,'5. Detail'!$A$31:$A$510,$A64,'5. Detail'!$J$31:$J$510,923,'5. Detail'!$F$31:$F$510,"CE01")+SUMIFS('5. Detail'!$K$31:$K$510,'5. Detail'!$E$31:$E$510,$B64,'5. Detail'!$A$31:$A$510,$A64,'5. Detail'!$J$31:$J$510,107,'5. Detail'!$F$31:$F$510,"CE01")</f>
        <v>0</v>
      </c>
      <c r="BI64" s="294">
        <f>SUMIFS('5. Detail'!$K$31:$K$510,'5. Detail'!$E$31:$E$510,$B64,'5. Detail'!$A$31:$A$510,$A64,'5. Detail'!$J$31:$J$510,923,'5. Detail'!$F$31:$F$510,"OE01")+SUMIFS('5. Detail'!$K$31:$K$510,'5. Detail'!$E$31:$E$510,$B64,'5. Detail'!$A$31:$A$510,$A64,'5. Detail'!$J$31:$J$510,107,'5. Detail'!$F$31:$F$510,"OE01")</f>
        <v>0</v>
      </c>
      <c r="BJ64" s="294">
        <f>SUMIFS('5. Detail'!$K$31:$K$510,'5. Detail'!$E$31:$E$510,$B64,'5. Detail'!$A$31:$A$510,$A64,'5. Detail'!$J$31:$J$510,923,'5. Detail'!$F$31:$F$510,"TE01")+SUMIFS('5. Detail'!$K$31:$K$510,'5. Detail'!$E$31:$E$510,$B64,'5. Detail'!$A$31:$A$510,$A64,'5. Detail'!$J$31:$J$510,107,'5. Detail'!$F$31:$F$510,"TE01")</f>
        <v>0</v>
      </c>
      <c r="BK64" s="294">
        <f t="shared" si="31"/>
        <v>0</v>
      </c>
      <c r="BL64" s="294">
        <f t="shared" si="32"/>
        <v>0</v>
      </c>
      <c r="BM64" s="297"/>
    </row>
    <row r="65" spans="1:65" x14ac:dyDescent="0.3">
      <c r="A65" s="291"/>
      <c r="B65" s="292">
        <v>2018</v>
      </c>
      <c r="C65" s="293">
        <v>250177.96410736558</v>
      </c>
      <c r="D65" s="293">
        <v>250177.96410736558</v>
      </c>
      <c r="E65" s="293">
        <v>0</v>
      </c>
      <c r="F65" s="293">
        <v>0</v>
      </c>
      <c r="G65" s="293">
        <v>0</v>
      </c>
      <c r="H65" s="293">
        <v>0</v>
      </c>
      <c r="I65" s="294">
        <f t="shared" si="17"/>
        <v>0</v>
      </c>
      <c r="J65" s="293">
        <v>0</v>
      </c>
      <c r="K65" s="294">
        <f t="shared" si="18"/>
        <v>0</v>
      </c>
      <c r="L65" s="293">
        <v>0</v>
      </c>
      <c r="M65" s="293"/>
      <c r="N65" s="294">
        <f t="shared" si="19"/>
        <v>0</v>
      </c>
      <c r="O65" s="294">
        <f t="shared" si="33"/>
        <v>0</v>
      </c>
      <c r="P65" s="294">
        <f t="shared" si="20"/>
        <v>0</v>
      </c>
      <c r="Q65" s="294">
        <f>SUMIFS('5. Detail'!$I$31:$I$510,'5. Detail'!$E$31:$E$510,$B65,'5. Detail'!$A$31:$A$510,$A65,'5. Detail'!$J$31:$J$510,426.4)</f>
        <v>0</v>
      </c>
      <c r="R65" s="294">
        <f>SUMIFS('5. Detail'!$I$31:$I$510,'5. Detail'!$E$31:$E$510,$B65,'5. Detail'!$A$31:$A$510,$A65,'5. Detail'!$J$31:$J$510,426.5)+J65</f>
        <v>0</v>
      </c>
      <c r="S65" s="294">
        <f>SUMIFS('5. Detail'!$I$31:$I$510,'5. Detail'!$E$31:$E$510,$B65,'5. Detail'!$A$31:$A$510,$A65,'5. Detail'!$J$31:$J$510,923)</f>
        <v>0</v>
      </c>
      <c r="T65" s="294">
        <f>SUMIFS('5. Detail'!$I$31:$I$510,'5. Detail'!$E$31:$E$510,$B65,'5. Detail'!$A$31:$A$510,$A65,'5. Detail'!$J$31:$J$510,107)</f>
        <v>0</v>
      </c>
      <c r="U65" s="294">
        <f t="shared" si="34"/>
        <v>0</v>
      </c>
      <c r="V65" s="294">
        <f>SUMIFS('5. Detail'!$I$31:$I$510,'5. Detail'!$E$31:$E$510,$B65,'5. Detail'!$A$31:$A$510,$A65,'5. Detail'!$F$31:$F$510,"CE01")</f>
        <v>0</v>
      </c>
      <c r="W65" s="294">
        <f>SUMIFS('5. Detail'!$I$31:$I$510,'5. Detail'!$E$31:$E$510,$B65,'5. Detail'!$A$31:$A$510,$A65,'5. Detail'!$F$31:$F$510,"OE01")</f>
        <v>0</v>
      </c>
      <c r="X65" s="294">
        <f>SUMIFS('5. Detail'!$I$31:$I$510,'5. Detail'!$E$31:$E$510,$B65,'5. Detail'!$A$31:$A$510,$A65,'5. Detail'!$F$31:$F$510,"TE01")</f>
        <v>0</v>
      </c>
      <c r="Y65" s="294">
        <f t="shared" si="21"/>
        <v>0</v>
      </c>
      <c r="Z65" s="294">
        <f t="shared" si="35"/>
        <v>0</v>
      </c>
      <c r="AA65" s="294">
        <f>SUMIFS('5. Detail'!$I$31:$I$510,'5. Detail'!$E$31:$E$510,$B65,'5. Detail'!$A$31:$A$510,$A65,'5. Detail'!$J$31:$J$510,923,'5. Detail'!$F$31:$F$510,"CE01")+SUMIFS('5. Detail'!$I$31:$I$510,'5. Detail'!$E$31:$E$510,$B65,'5. Detail'!$A$31:$A$510,$A65,'5. Detail'!$J$31:$J$510,107,'5. Detail'!$F$31:$F$510,"CE01")</f>
        <v>0</v>
      </c>
      <c r="AB65" s="294">
        <f>SUMIFS('5. Detail'!$I$31:$I$510,'5. Detail'!$E$31:$E$510,$B65,'5. Detail'!$A$31:$A$510,$A65,'5. Detail'!$J$31:$J$510,923,'5. Detail'!$F$31:$F$510,"OE01")+SUMIFS('5. Detail'!$I$31:$I$510,'5. Detail'!$E$31:$E$510,$B65,'5. Detail'!$A$31:$A$510,$A65,'5. Detail'!$J$31:$J$510,107,'5. Detail'!$F$31:$F$510,"OE01")</f>
        <v>0</v>
      </c>
      <c r="AC65" s="294">
        <f>SUMIFS('5. Detail'!$I$31:$I$510,'5. Detail'!$E$31:$E$510,$B65,'5. Detail'!$A$31:$A$510,$A65,'5. Detail'!$J$31:$J$510,923,'5. Detail'!$F$31:$F$510,"TE01")+SUMIFS('5. Detail'!$I$31:$I$510,'5. Detail'!$E$31:$E$510,$B65,'5. Detail'!$A$31:$A$510,$A65,'5. Detail'!$J$31:$J$510,107,'5. Detail'!$F$31:$F$510,"TE01")</f>
        <v>0</v>
      </c>
      <c r="AD65" s="294">
        <f t="shared" si="22"/>
        <v>0</v>
      </c>
      <c r="AE65" s="295">
        <f>'3. Total $ Recalc.'!R61</f>
        <v>0</v>
      </c>
      <c r="AF65" s="294">
        <f t="shared" si="36"/>
        <v>-250177.96410736558</v>
      </c>
      <c r="AG65" s="296">
        <v>1</v>
      </c>
      <c r="AH65" s="294">
        <f t="shared" si="37"/>
        <v>0</v>
      </c>
      <c r="AI65" s="294">
        <f t="shared" si="38"/>
        <v>-250177.96410736558</v>
      </c>
      <c r="AJ65" s="293">
        <v>0</v>
      </c>
      <c r="AK65" s="293">
        <v>0</v>
      </c>
      <c r="AL65" s="293">
        <v>0</v>
      </c>
      <c r="AM65" s="294">
        <f t="shared" si="23"/>
        <v>0</v>
      </c>
      <c r="AN65" s="294">
        <f t="shared" si="39"/>
        <v>0</v>
      </c>
      <c r="AO65" s="293">
        <v>0</v>
      </c>
      <c r="AP65" s="294">
        <f t="shared" si="24"/>
        <v>0</v>
      </c>
      <c r="AQ65" s="294">
        <f t="shared" si="40"/>
        <v>0</v>
      </c>
      <c r="AR65" s="296"/>
      <c r="AS65" s="294">
        <f t="shared" si="25"/>
        <v>0</v>
      </c>
      <c r="AT65" s="294">
        <f t="shared" si="41"/>
        <v>0</v>
      </c>
      <c r="AU65" s="293">
        <v>0</v>
      </c>
      <c r="AV65" s="294">
        <f t="shared" si="26"/>
        <v>0</v>
      </c>
      <c r="AW65" s="294">
        <f t="shared" si="27"/>
        <v>0</v>
      </c>
      <c r="AX65" s="294">
        <f>SUMIFS('5. Detail'!$I$31:$I$510,'5. Detail'!$E$31:$E$510,$B65,'5. Detail'!$A$31:$A$510,$A65,'5. Detail'!$J$31:$J$510,426.4)</f>
        <v>0</v>
      </c>
      <c r="AY65" s="294">
        <f>SUMIFS('5. Detail'!$I$31:$I$510,'5. Detail'!$E$31:$E$510,$B65,'5. Detail'!$A$31:$A$510,$A65,'5. Detail'!$J$31:$J$510,426.5)+AO65</f>
        <v>0</v>
      </c>
      <c r="AZ65" s="294">
        <f>SUMIFS('5. Detail'!$I$31:$I$510,'5. Detail'!$E$31:$E$510,$B65,'5. Detail'!$A$31:$A$510,$A65,'5. Detail'!$J$31:$J$510,923)</f>
        <v>0</v>
      </c>
      <c r="BA65" s="294">
        <f>SUMIFS('5. Detail'!$I$31:$I$510,'5. Detail'!$E$31:$E$510,$B65,'5. Detail'!$A$31:$A$510,$A65,'5. Detail'!$J$31:$J$510,107)</f>
        <v>0</v>
      </c>
      <c r="BB65" s="294">
        <f t="shared" si="28"/>
        <v>0</v>
      </c>
      <c r="BC65" s="294">
        <f>SUMIFS('5. Detail'!$K$31:$K$510,'5. Detail'!$E$31:$E$510,$B65,'5. Detail'!$A$31:$A$510,$A65,'5. Detail'!$F$31:$F$510,"CE01")</f>
        <v>0</v>
      </c>
      <c r="BD65" s="294">
        <f>SUMIFS('5. Detail'!$K$31:$K$510,'5. Detail'!$E$31:$E$510,$B65,'5. Detail'!$A$31:$A$510,$A65,'5. Detail'!$F$31:$F$510,"OE01")</f>
        <v>0</v>
      </c>
      <c r="BE65" s="294">
        <f>SUMIFS('5. Detail'!$K$31:$K$510,'5. Detail'!$E$31:$E$510,$B65,'5. Detail'!$A$31:$A$510,$A65,'5. Detail'!$F$31:$F$510,"TE01")</f>
        <v>0</v>
      </c>
      <c r="BF65" s="294">
        <f t="shared" si="29"/>
        <v>0</v>
      </c>
      <c r="BG65" s="294">
        <f t="shared" si="30"/>
        <v>0</v>
      </c>
      <c r="BH65" s="294">
        <f>SUMIFS('5. Detail'!$K$31:$K$510,'5. Detail'!$E$31:$E$510,$B65,'5. Detail'!$A$31:$A$510,$A65,'5. Detail'!$J$31:$J$510,923,'5. Detail'!$F$31:$F$510,"CE01")+SUMIFS('5. Detail'!$K$31:$K$510,'5. Detail'!$E$31:$E$510,$B65,'5. Detail'!$A$31:$A$510,$A65,'5. Detail'!$J$31:$J$510,107,'5. Detail'!$F$31:$F$510,"CE01")</f>
        <v>0</v>
      </c>
      <c r="BI65" s="294">
        <f>SUMIFS('5. Detail'!$K$31:$K$510,'5. Detail'!$E$31:$E$510,$B65,'5. Detail'!$A$31:$A$510,$A65,'5. Detail'!$J$31:$J$510,923,'5. Detail'!$F$31:$F$510,"OE01")+SUMIFS('5. Detail'!$K$31:$K$510,'5. Detail'!$E$31:$E$510,$B65,'5. Detail'!$A$31:$A$510,$A65,'5. Detail'!$J$31:$J$510,107,'5. Detail'!$F$31:$F$510,"OE01")</f>
        <v>0</v>
      </c>
      <c r="BJ65" s="294">
        <f>SUMIFS('5. Detail'!$K$31:$K$510,'5. Detail'!$E$31:$E$510,$B65,'5. Detail'!$A$31:$A$510,$A65,'5. Detail'!$J$31:$J$510,923,'5. Detail'!$F$31:$F$510,"TE01")+SUMIFS('5. Detail'!$K$31:$K$510,'5. Detail'!$E$31:$E$510,$B65,'5. Detail'!$A$31:$A$510,$A65,'5. Detail'!$J$31:$J$510,107,'5. Detail'!$F$31:$F$510,"TE01")</f>
        <v>0</v>
      </c>
      <c r="BK65" s="294">
        <f t="shared" si="31"/>
        <v>0</v>
      </c>
      <c r="BL65" s="294">
        <f t="shared" si="32"/>
        <v>0</v>
      </c>
      <c r="BM65" s="297"/>
    </row>
    <row r="66" spans="1:65" x14ac:dyDescent="0.3">
      <c r="A66" s="291"/>
      <c r="B66" s="292">
        <v>2019</v>
      </c>
      <c r="C66" s="293">
        <v>263573.47398220847</v>
      </c>
      <c r="D66" s="293">
        <v>263573.47398220847</v>
      </c>
      <c r="E66" s="293">
        <v>0</v>
      </c>
      <c r="F66" s="293">
        <v>0</v>
      </c>
      <c r="G66" s="293">
        <v>0</v>
      </c>
      <c r="H66" s="293">
        <v>0</v>
      </c>
      <c r="I66" s="294">
        <f t="shared" si="17"/>
        <v>0</v>
      </c>
      <c r="J66" s="293">
        <v>0</v>
      </c>
      <c r="K66" s="294">
        <f t="shared" si="18"/>
        <v>0</v>
      </c>
      <c r="L66" s="293">
        <v>0</v>
      </c>
      <c r="M66" s="293"/>
      <c r="N66" s="294">
        <f t="shared" si="19"/>
        <v>0</v>
      </c>
      <c r="O66" s="294">
        <f t="shared" si="33"/>
        <v>0</v>
      </c>
      <c r="P66" s="294">
        <f t="shared" si="20"/>
        <v>0</v>
      </c>
      <c r="Q66" s="294">
        <f>SUMIFS('5. Detail'!$I$31:$I$510,'5. Detail'!$E$31:$E$510,$B66,'5. Detail'!$A$31:$A$510,$A66,'5. Detail'!$J$31:$J$510,426.4)</f>
        <v>0</v>
      </c>
      <c r="R66" s="294">
        <f>SUMIFS('5. Detail'!$I$31:$I$510,'5. Detail'!$E$31:$E$510,$B66,'5. Detail'!$A$31:$A$510,$A66,'5. Detail'!$J$31:$J$510,426.5)+J66</f>
        <v>0</v>
      </c>
      <c r="S66" s="294">
        <f>SUMIFS('5. Detail'!$I$31:$I$510,'5. Detail'!$E$31:$E$510,$B66,'5. Detail'!$A$31:$A$510,$A66,'5. Detail'!$J$31:$J$510,923)</f>
        <v>0</v>
      </c>
      <c r="T66" s="294">
        <f>SUMIFS('5. Detail'!$I$31:$I$510,'5. Detail'!$E$31:$E$510,$B66,'5. Detail'!$A$31:$A$510,$A66,'5. Detail'!$J$31:$J$510,107)</f>
        <v>0</v>
      </c>
      <c r="U66" s="294">
        <f t="shared" si="34"/>
        <v>0</v>
      </c>
      <c r="V66" s="294">
        <f>SUMIFS('5. Detail'!$I$31:$I$510,'5. Detail'!$E$31:$E$510,$B66,'5. Detail'!$A$31:$A$510,$A66,'5. Detail'!$F$31:$F$510,"CE01")</f>
        <v>0</v>
      </c>
      <c r="W66" s="294">
        <f>SUMIFS('5. Detail'!$I$31:$I$510,'5. Detail'!$E$31:$E$510,$B66,'5. Detail'!$A$31:$A$510,$A66,'5. Detail'!$F$31:$F$510,"OE01")</f>
        <v>0</v>
      </c>
      <c r="X66" s="294">
        <f>SUMIFS('5. Detail'!$I$31:$I$510,'5. Detail'!$E$31:$E$510,$B66,'5. Detail'!$A$31:$A$510,$A66,'5. Detail'!$F$31:$F$510,"TE01")</f>
        <v>0</v>
      </c>
      <c r="Y66" s="294">
        <f t="shared" si="21"/>
        <v>0</v>
      </c>
      <c r="Z66" s="294">
        <f t="shared" si="35"/>
        <v>0</v>
      </c>
      <c r="AA66" s="294">
        <f>SUMIFS('5. Detail'!$I$31:$I$510,'5. Detail'!$E$31:$E$510,$B66,'5. Detail'!$A$31:$A$510,$A66,'5. Detail'!$J$31:$J$510,923,'5. Detail'!$F$31:$F$510,"CE01")+SUMIFS('5. Detail'!$I$31:$I$510,'5. Detail'!$E$31:$E$510,$B66,'5. Detail'!$A$31:$A$510,$A66,'5. Detail'!$J$31:$J$510,107,'5. Detail'!$F$31:$F$510,"CE01")</f>
        <v>0</v>
      </c>
      <c r="AB66" s="294">
        <f>SUMIFS('5. Detail'!$I$31:$I$510,'5. Detail'!$E$31:$E$510,$B66,'5. Detail'!$A$31:$A$510,$A66,'5. Detail'!$J$31:$J$510,923,'5. Detail'!$F$31:$F$510,"OE01")+SUMIFS('5. Detail'!$I$31:$I$510,'5. Detail'!$E$31:$E$510,$B66,'5. Detail'!$A$31:$A$510,$A66,'5. Detail'!$J$31:$J$510,107,'5. Detail'!$F$31:$F$510,"OE01")</f>
        <v>0</v>
      </c>
      <c r="AC66" s="294">
        <f>SUMIFS('5. Detail'!$I$31:$I$510,'5. Detail'!$E$31:$E$510,$B66,'5. Detail'!$A$31:$A$510,$A66,'5. Detail'!$J$31:$J$510,923,'5. Detail'!$F$31:$F$510,"TE01")+SUMIFS('5. Detail'!$I$31:$I$510,'5. Detail'!$E$31:$E$510,$B66,'5. Detail'!$A$31:$A$510,$A66,'5. Detail'!$J$31:$J$510,107,'5. Detail'!$F$31:$F$510,"TE01")</f>
        <v>0</v>
      </c>
      <c r="AD66" s="294">
        <f t="shared" si="22"/>
        <v>0</v>
      </c>
      <c r="AE66" s="295">
        <f>'3. Total $ Recalc.'!R62</f>
        <v>0</v>
      </c>
      <c r="AF66" s="294">
        <f t="shared" si="36"/>
        <v>-263573.47398220847</v>
      </c>
      <c r="AG66" s="296">
        <v>1</v>
      </c>
      <c r="AH66" s="294">
        <f t="shared" si="37"/>
        <v>0</v>
      </c>
      <c r="AI66" s="294">
        <f t="shared" si="38"/>
        <v>-263573.47398220847</v>
      </c>
      <c r="AJ66" s="293">
        <v>0</v>
      </c>
      <c r="AK66" s="293">
        <v>0</v>
      </c>
      <c r="AL66" s="293">
        <v>0</v>
      </c>
      <c r="AM66" s="294">
        <f t="shared" si="23"/>
        <v>0</v>
      </c>
      <c r="AN66" s="294">
        <f t="shared" si="39"/>
        <v>0</v>
      </c>
      <c r="AO66" s="293">
        <v>0</v>
      </c>
      <c r="AP66" s="294">
        <f t="shared" si="24"/>
        <v>0</v>
      </c>
      <c r="AQ66" s="294">
        <f t="shared" si="40"/>
        <v>0</v>
      </c>
      <c r="AR66" s="296"/>
      <c r="AS66" s="294">
        <f t="shared" si="25"/>
        <v>0</v>
      </c>
      <c r="AT66" s="294">
        <f t="shared" si="41"/>
        <v>0</v>
      </c>
      <c r="AU66" s="293">
        <v>0</v>
      </c>
      <c r="AV66" s="294">
        <f t="shared" si="26"/>
        <v>0</v>
      </c>
      <c r="AW66" s="294">
        <f t="shared" si="27"/>
        <v>0</v>
      </c>
      <c r="AX66" s="294">
        <f>SUMIFS('5. Detail'!$I$31:$I$510,'5. Detail'!$E$31:$E$510,$B66,'5. Detail'!$A$31:$A$510,$A66,'5. Detail'!$J$31:$J$510,426.4)</f>
        <v>0</v>
      </c>
      <c r="AY66" s="294">
        <f>SUMIFS('5. Detail'!$I$31:$I$510,'5. Detail'!$E$31:$E$510,$B66,'5. Detail'!$A$31:$A$510,$A66,'5. Detail'!$J$31:$J$510,426.5)+AO66</f>
        <v>0</v>
      </c>
      <c r="AZ66" s="294">
        <f>SUMIFS('5. Detail'!$I$31:$I$510,'5. Detail'!$E$31:$E$510,$B66,'5. Detail'!$A$31:$A$510,$A66,'5. Detail'!$J$31:$J$510,923)</f>
        <v>0</v>
      </c>
      <c r="BA66" s="294">
        <f>SUMIFS('5. Detail'!$I$31:$I$510,'5. Detail'!$E$31:$E$510,$B66,'5. Detail'!$A$31:$A$510,$A66,'5. Detail'!$J$31:$J$510,107)</f>
        <v>0</v>
      </c>
      <c r="BB66" s="294">
        <f t="shared" si="28"/>
        <v>0</v>
      </c>
      <c r="BC66" s="294">
        <f>SUMIFS('5. Detail'!$K$31:$K$510,'5. Detail'!$E$31:$E$510,$B66,'5. Detail'!$A$31:$A$510,$A66,'5. Detail'!$F$31:$F$510,"CE01")</f>
        <v>0</v>
      </c>
      <c r="BD66" s="294">
        <f>SUMIFS('5. Detail'!$K$31:$K$510,'5. Detail'!$E$31:$E$510,$B66,'5. Detail'!$A$31:$A$510,$A66,'5. Detail'!$F$31:$F$510,"OE01")</f>
        <v>0</v>
      </c>
      <c r="BE66" s="294">
        <f>SUMIFS('5. Detail'!$K$31:$K$510,'5. Detail'!$E$31:$E$510,$B66,'5. Detail'!$A$31:$A$510,$A66,'5. Detail'!$F$31:$F$510,"TE01")</f>
        <v>0</v>
      </c>
      <c r="BF66" s="294">
        <f t="shared" si="29"/>
        <v>0</v>
      </c>
      <c r="BG66" s="294">
        <f t="shared" si="30"/>
        <v>0</v>
      </c>
      <c r="BH66" s="294">
        <f>SUMIFS('5. Detail'!$K$31:$K$510,'5. Detail'!$E$31:$E$510,$B66,'5. Detail'!$A$31:$A$510,$A66,'5. Detail'!$J$31:$J$510,923,'5. Detail'!$F$31:$F$510,"CE01")+SUMIFS('5. Detail'!$K$31:$K$510,'5. Detail'!$E$31:$E$510,$B66,'5. Detail'!$A$31:$A$510,$A66,'5. Detail'!$J$31:$J$510,107,'5. Detail'!$F$31:$F$510,"CE01")</f>
        <v>0</v>
      </c>
      <c r="BI66" s="294">
        <f>SUMIFS('5. Detail'!$K$31:$K$510,'5. Detail'!$E$31:$E$510,$B66,'5. Detail'!$A$31:$A$510,$A66,'5. Detail'!$J$31:$J$510,923,'5. Detail'!$F$31:$F$510,"OE01")+SUMIFS('5. Detail'!$K$31:$K$510,'5. Detail'!$E$31:$E$510,$B66,'5. Detail'!$A$31:$A$510,$A66,'5. Detail'!$J$31:$J$510,107,'5. Detail'!$F$31:$F$510,"OE01")</f>
        <v>0</v>
      </c>
      <c r="BJ66" s="294">
        <f>SUMIFS('5. Detail'!$K$31:$K$510,'5. Detail'!$E$31:$E$510,$B66,'5. Detail'!$A$31:$A$510,$A66,'5. Detail'!$J$31:$J$510,923,'5. Detail'!$F$31:$F$510,"TE01")+SUMIFS('5. Detail'!$K$31:$K$510,'5. Detail'!$E$31:$E$510,$B66,'5. Detail'!$A$31:$A$510,$A66,'5. Detail'!$J$31:$J$510,107,'5. Detail'!$F$31:$F$510,"TE01")</f>
        <v>0</v>
      </c>
      <c r="BK66" s="294">
        <f t="shared" si="31"/>
        <v>0</v>
      </c>
      <c r="BL66" s="294">
        <f t="shared" si="32"/>
        <v>0</v>
      </c>
      <c r="BM66" s="297"/>
    </row>
    <row r="67" spans="1:65" x14ac:dyDescent="0.3">
      <c r="A67" s="291"/>
      <c r="B67" s="292">
        <v>2020</v>
      </c>
      <c r="C67" s="293">
        <v>276622.37964594079</v>
      </c>
      <c r="D67" s="293">
        <v>276622.37964594079</v>
      </c>
      <c r="E67" s="293">
        <v>0</v>
      </c>
      <c r="F67" s="293">
        <v>0</v>
      </c>
      <c r="G67" s="293">
        <v>0</v>
      </c>
      <c r="H67" s="293">
        <v>0</v>
      </c>
      <c r="I67" s="294">
        <f t="shared" si="17"/>
        <v>0</v>
      </c>
      <c r="J67" s="293">
        <v>0</v>
      </c>
      <c r="K67" s="294">
        <f t="shared" si="18"/>
        <v>0</v>
      </c>
      <c r="L67" s="293">
        <v>0</v>
      </c>
      <c r="M67" s="293"/>
      <c r="N67" s="294">
        <f t="shared" si="19"/>
        <v>0</v>
      </c>
      <c r="O67" s="294">
        <f t="shared" si="33"/>
        <v>0</v>
      </c>
      <c r="P67" s="294">
        <f t="shared" si="20"/>
        <v>0</v>
      </c>
      <c r="Q67" s="294">
        <f>SUMIFS('5. Detail'!$I$31:$I$510,'5. Detail'!$E$31:$E$510,$B67,'5. Detail'!$A$31:$A$510,$A67,'5. Detail'!$J$31:$J$510,426.4)</f>
        <v>0</v>
      </c>
      <c r="R67" s="294">
        <f>SUMIFS('5. Detail'!$I$31:$I$510,'5. Detail'!$E$31:$E$510,$B67,'5. Detail'!$A$31:$A$510,$A67,'5. Detail'!$J$31:$J$510,426.5)+J67</f>
        <v>0</v>
      </c>
      <c r="S67" s="294">
        <f>SUMIFS('5. Detail'!$I$31:$I$510,'5. Detail'!$E$31:$E$510,$B67,'5. Detail'!$A$31:$A$510,$A67,'5. Detail'!$J$31:$J$510,923)</f>
        <v>0</v>
      </c>
      <c r="T67" s="294">
        <f>SUMIFS('5. Detail'!$I$31:$I$510,'5. Detail'!$E$31:$E$510,$B67,'5. Detail'!$A$31:$A$510,$A67,'5. Detail'!$J$31:$J$510,107)</f>
        <v>0</v>
      </c>
      <c r="U67" s="294">
        <f t="shared" si="34"/>
        <v>0</v>
      </c>
      <c r="V67" s="294">
        <f>SUMIFS('5. Detail'!$I$31:$I$510,'5. Detail'!$E$31:$E$510,$B67,'5. Detail'!$A$31:$A$510,$A67,'5. Detail'!$F$31:$F$510,"CE01")</f>
        <v>0</v>
      </c>
      <c r="W67" s="294">
        <f>SUMIFS('5. Detail'!$I$31:$I$510,'5. Detail'!$E$31:$E$510,$B67,'5. Detail'!$A$31:$A$510,$A67,'5. Detail'!$F$31:$F$510,"OE01")</f>
        <v>0</v>
      </c>
      <c r="X67" s="294">
        <f>SUMIFS('5. Detail'!$I$31:$I$510,'5. Detail'!$E$31:$E$510,$B67,'5. Detail'!$A$31:$A$510,$A67,'5. Detail'!$F$31:$F$510,"TE01")</f>
        <v>0</v>
      </c>
      <c r="Y67" s="294">
        <f t="shared" si="21"/>
        <v>0</v>
      </c>
      <c r="Z67" s="294">
        <f t="shared" si="35"/>
        <v>0</v>
      </c>
      <c r="AA67" s="294">
        <f>SUMIFS('5. Detail'!$I$31:$I$510,'5. Detail'!$E$31:$E$510,$B67,'5. Detail'!$A$31:$A$510,$A67,'5. Detail'!$J$31:$J$510,923,'5. Detail'!$F$31:$F$510,"CE01")+SUMIFS('5. Detail'!$I$31:$I$510,'5. Detail'!$E$31:$E$510,$B67,'5. Detail'!$A$31:$A$510,$A67,'5. Detail'!$J$31:$J$510,107,'5. Detail'!$F$31:$F$510,"CE01")</f>
        <v>0</v>
      </c>
      <c r="AB67" s="294">
        <f>SUMIFS('5. Detail'!$I$31:$I$510,'5. Detail'!$E$31:$E$510,$B67,'5. Detail'!$A$31:$A$510,$A67,'5. Detail'!$J$31:$J$510,923,'5. Detail'!$F$31:$F$510,"OE01")+SUMIFS('5. Detail'!$I$31:$I$510,'5. Detail'!$E$31:$E$510,$B67,'5. Detail'!$A$31:$A$510,$A67,'5. Detail'!$J$31:$J$510,107,'5. Detail'!$F$31:$F$510,"OE01")</f>
        <v>0</v>
      </c>
      <c r="AC67" s="294">
        <f>SUMIFS('5. Detail'!$I$31:$I$510,'5. Detail'!$E$31:$E$510,$B67,'5. Detail'!$A$31:$A$510,$A67,'5. Detail'!$J$31:$J$510,923,'5. Detail'!$F$31:$F$510,"TE01")+SUMIFS('5. Detail'!$I$31:$I$510,'5. Detail'!$E$31:$E$510,$B67,'5. Detail'!$A$31:$A$510,$A67,'5. Detail'!$J$31:$J$510,107,'5. Detail'!$F$31:$F$510,"TE01")</f>
        <v>0</v>
      </c>
      <c r="AD67" s="294">
        <f t="shared" si="22"/>
        <v>0</v>
      </c>
      <c r="AE67" s="295">
        <f>'3. Total $ Recalc.'!R63</f>
        <v>0</v>
      </c>
      <c r="AF67" s="294">
        <f t="shared" si="36"/>
        <v>-276622.37964594079</v>
      </c>
      <c r="AG67" s="296">
        <v>1</v>
      </c>
      <c r="AH67" s="294">
        <f t="shared" si="37"/>
        <v>0</v>
      </c>
      <c r="AI67" s="294">
        <f t="shared" si="38"/>
        <v>-276622.37964594079</v>
      </c>
      <c r="AJ67" s="293">
        <v>0</v>
      </c>
      <c r="AK67" s="293">
        <v>0</v>
      </c>
      <c r="AL67" s="293">
        <v>0</v>
      </c>
      <c r="AM67" s="294">
        <f t="shared" si="23"/>
        <v>0</v>
      </c>
      <c r="AN67" s="294">
        <f t="shared" si="39"/>
        <v>0</v>
      </c>
      <c r="AO67" s="293">
        <v>0</v>
      </c>
      <c r="AP67" s="294">
        <f t="shared" si="24"/>
        <v>0</v>
      </c>
      <c r="AQ67" s="294">
        <f t="shared" si="40"/>
        <v>0</v>
      </c>
      <c r="AR67" s="296"/>
      <c r="AS67" s="294">
        <f t="shared" si="25"/>
        <v>0</v>
      </c>
      <c r="AT67" s="294">
        <f t="shared" si="41"/>
        <v>0</v>
      </c>
      <c r="AU67" s="293">
        <v>0</v>
      </c>
      <c r="AV67" s="294">
        <f t="shared" si="26"/>
        <v>0</v>
      </c>
      <c r="AW67" s="294">
        <f t="shared" si="27"/>
        <v>0</v>
      </c>
      <c r="AX67" s="294">
        <f>SUMIFS('5. Detail'!$I$31:$I$510,'5. Detail'!$E$31:$E$510,$B67,'5. Detail'!$A$31:$A$510,$A67,'5. Detail'!$J$31:$J$510,426.4)</f>
        <v>0</v>
      </c>
      <c r="AY67" s="294">
        <f>SUMIFS('5. Detail'!$I$31:$I$510,'5. Detail'!$E$31:$E$510,$B67,'5. Detail'!$A$31:$A$510,$A67,'5. Detail'!$J$31:$J$510,426.5)+AO67</f>
        <v>0</v>
      </c>
      <c r="AZ67" s="294">
        <f>SUMIFS('5. Detail'!$I$31:$I$510,'5. Detail'!$E$31:$E$510,$B67,'5. Detail'!$A$31:$A$510,$A67,'5. Detail'!$J$31:$J$510,923)</f>
        <v>0</v>
      </c>
      <c r="BA67" s="294">
        <f>SUMIFS('5. Detail'!$I$31:$I$510,'5. Detail'!$E$31:$E$510,$B67,'5. Detail'!$A$31:$A$510,$A67,'5. Detail'!$J$31:$J$510,107)</f>
        <v>0</v>
      </c>
      <c r="BB67" s="294">
        <f t="shared" si="28"/>
        <v>0</v>
      </c>
      <c r="BC67" s="294">
        <f>SUMIFS('5. Detail'!$K$31:$K$510,'5. Detail'!$E$31:$E$510,$B67,'5. Detail'!$A$31:$A$510,$A67,'5. Detail'!$F$31:$F$510,"CE01")</f>
        <v>0</v>
      </c>
      <c r="BD67" s="294">
        <f>SUMIFS('5. Detail'!$K$31:$K$510,'5. Detail'!$E$31:$E$510,$B67,'5. Detail'!$A$31:$A$510,$A67,'5. Detail'!$F$31:$F$510,"OE01")</f>
        <v>0</v>
      </c>
      <c r="BE67" s="294">
        <f>SUMIFS('5. Detail'!$K$31:$K$510,'5. Detail'!$E$31:$E$510,$B67,'5. Detail'!$A$31:$A$510,$A67,'5. Detail'!$F$31:$F$510,"TE01")</f>
        <v>0</v>
      </c>
      <c r="BF67" s="294">
        <f t="shared" si="29"/>
        <v>0</v>
      </c>
      <c r="BG67" s="294">
        <f t="shared" si="30"/>
        <v>0</v>
      </c>
      <c r="BH67" s="294">
        <f>SUMIFS('5. Detail'!$K$31:$K$510,'5. Detail'!$E$31:$E$510,$B67,'5. Detail'!$A$31:$A$510,$A67,'5. Detail'!$J$31:$J$510,923,'5. Detail'!$F$31:$F$510,"CE01")+SUMIFS('5. Detail'!$K$31:$K$510,'5. Detail'!$E$31:$E$510,$B67,'5. Detail'!$A$31:$A$510,$A67,'5. Detail'!$J$31:$J$510,107,'5. Detail'!$F$31:$F$510,"CE01")</f>
        <v>0</v>
      </c>
      <c r="BI67" s="294">
        <f>SUMIFS('5. Detail'!$K$31:$K$510,'5. Detail'!$E$31:$E$510,$B67,'5. Detail'!$A$31:$A$510,$A67,'5. Detail'!$J$31:$J$510,923,'5. Detail'!$F$31:$F$510,"OE01")+SUMIFS('5. Detail'!$K$31:$K$510,'5. Detail'!$E$31:$E$510,$B67,'5. Detail'!$A$31:$A$510,$A67,'5. Detail'!$J$31:$J$510,107,'5. Detail'!$F$31:$F$510,"OE01")</f>
        <v>0</v>
      </c>
      <c r="BJ67" s="294">
        <f>SUMIFS('5. Detail'!$K$31:$K$510,'5. Detail'!$E$31:$E$510,$B67,'5. Detail'!$A$31:$A$510,$A67,'5. Detail'!$J$31:$J$510,923,'5. Detail'!$F$31:$F$510,"TE01")+SUMIFS('5. Detail'!$K$31:$K$510,'5. Detail'!$E$31:$E$510,$B67,'5. Detail'!$A$31:$A$510,$A67,'5. Detail'!$J$31:$J$510,107,'5. Detail'!$F$31:$F$510,"TE01")</f>
        <v>0</v>
      </c>
      <c r="BK67" s="294">
        <f t="shared" si="31"/>
        <v>0</v>
      </c>
      <c r="BL67" s="294">
        <f t="shared" si="32"/>
        <v>0</v>
      </c>
      <c r="BM67" s="297"/>
    </row>
    <row r="68" spans="1:65" x14ac:dyDescent="0.3">
      <c r="A68" s="291"/>
      <c r="B68" s="292">
        <v>2021</v>
      </c>
      <c r="C68" s="293">
        <v>273020.98261452513</v>
      </c>
      <c r="D68" s="293">
        <v>273020.98261452513</v>
      </c>
      <c r="E68" s="293">
        <v>0</v>
      </c>
      <c r="F68" s="293">
        <v>0</v>
      </c>
      <c r="G68" s="293">
        <v>0</v>
      </c>
      <c r="H68" s="293">
        <v>0</v>
      </c>
      <c r="I68" s="294">
        <f t="shared" si="17"/>
        <v>0</v>
      </c>
      <c r="J68" s="293">
        <v>0</v>
      </c>
      <c r="K68" s="294">
        <f t="shared" si="18"/>
        <v>0</v>
      </c>
      <c r="L68" s="293">
        <v>0</v>
      </c>
      <c r="M68" s="293"/>
      <c r="N68" s="294">
        <f t="shared" si="19"/>
        <v>0</v>
      </c>
      <c r="O68" s="294">
        <f t="shared" si="33"/>
        <v>0</v>
      </c>
      <c r="P68" s="294">
        <f t="shared" si="20"/>
        <v>0</v>
      </c>
      <c r="Q68" s="294">
        <f>SUMIFS('5. Detail'!$I$31:$I$510,'5. Detail'!$E$31:$E$510,$B68,'5. Detail'!$A$31:$A$510,$A68,'5. Detail'!$J$31:$J$510,426.4)</f>
        <v>0</v>
      </c>
      <c r="R68" s="294">
        <f>SUMIFS('5. Detail'!$I$31:$I$510,'5. Detail'!$E$31:$E$510,$B68,'5. Detail'!$A$31:$A$510,$A68,'5. Detail'!$J$31:$J$510,426.5)+J68</f>
        <v>0</v>
      </c>
      <c r="S68" s="294">
        <f>SUMIFS('5. Detail'!$I$31:$I$510,'5. Detail'!$E$31:$E$510,$B68,'5. Detail'!$A$31:$A$510,$A68,'5. Detail'!$J$31:$J$510,923)</f>
        <v>0</v>
      </c>
      <c r="T68" s="294">
        <f>SUMIFS('5. Detail'!$I$31:$I$510,'5. Detail'!$E$31:$E$510,$B68,'5. Detail'!$A$31:$A$510,$A68,'5. Detail'!$J$31:$J$510,107)</f>
        <v>0</v>
      </c>
      <c r="U68" s="294">
        <f t="shared" si="34"/>
        <v>0</v>
      </c>
      <c r="V68" s="294">
        <f>SUMIFS('5. Detail'!$I$31:$I$510,'5. Detail'!$E$31:$E$510,$B68,'5. Detail'!$A$31:$A$510,$A68,'5. Detail'!$F$31:$F$510,"CE01")</f>
        <v>0</v>
      </c>
      <c r="W68" s="294">
        <f>SUMIFS('5. Detail'!$I$31:$I$510,'5. Detail'!$E$31:$E$510,$B68,'5. Detail'!$A$31:$A$510,$A68,'5. Detail'!$F$31:$F$510,"OE01")</f>
        <v>0</v>
      </c>
      <c r="X68" s="294">
        <f>SUMIFS('5. Detail'!$I$31:$I$510,'5. Detail'!$E$31:$E$510,$B68,'5. Detail'!$A$31:$A$510,$A68,'5. Detail'!$F$31:$F$510,"TE01")</f>
        <v>0</v>
      </c>
      <c r="Y68" s="294">
        <f t="shared" si="21"/>
        <v>0</v>
      </c>
      <c r="Z68" s="294">
        <f t="shared" si="35"/>
        <v>0</v>
      </c>
      <c r="AA68" s="294">
        <f>SUMIFS('5. Detail'!$I$31:$I$510,'5. Detail'!$E$31:$E$510,$B68,'5. Detail'!$A$31:$A$510,$A68,'5. Detail'!$J$31:$J$510,923,'5. Detail'!$F$31:$F$510,"CE01")+SUMIFS('5. Detail'!$I$31:$I$510,'5. Detail'!$E$31:$E$510,$B68,'5. Detail'!$A$31:$A$510,$A68,'5. Detail'!$J$31:$J$510,107,'5. Detail'!$F$31:$F$510,"CE01")</f>
        <v>0</v>
      </c>
      <c r="AB68" s="294">
        <f>SUMIFS('5. Detail'!$I$31:$I$510,'5. Detail'!$E$31:$E$510,$B68,'5. Detail'!$A$31:$A$510,$A68,'5. Detail'!$J$31:$J$510,923,'5. Detail'!$F$31:$F$510,"OE01")+SUMIFS('5. Detail'!$I$31:$I$510,'5. Detail'!$E$31:$E$510,$B68,'5. Detail'!$A$31:$A$510,$A68,'5. Detail'!$J$31:$J$510,107,'5. Detail'!$F$31:$F$510,"OE01")</f>
        <v>0</v>
      </c>
      <c r="AC68" s="294">
        <f>SUMIFS('5. Detail'!$I$31:$I$510,'5. Detail'!$E$31:$E$510,$B68,'5. Detail'!$A$31:$A$510,$A68,'5. Detail'!$J$31:$J$510,923,'5. Detail'!$F$31:$F$510,"TE01")+SUMIFS('5. Detail'!$I$31:$I$510,'5. Detail'!$E$31:$E$510,$B68,'5. Detail'!$A$31:$A$510,$A68,'5. Detail'!$J$31:$J$510,107,'5. Detail'!$F$31:$F$510,"TE01")</f>
        <v>0</v>
      </c>
      <c r="AD68" s="294">
        <f t="shared" si="22"/>
        <v>0</v>
      </c>
      <c r="AE68" s="295">
        <f>'3. Total $ Recalc.'!R64</f>
        <v>0</v>
      </c>
      <c r="AF68" s="294">
        <f t="shared" si="36"/>
        <v>-273020.98261452513</v>
      </c>
      <c r="AG68" s="296">
        <v>1</v>
      </c>
      <c r="AH68" s="294">
        <f t="shared" si="37"/>
        <v>0</v>
      </c>
      <c r="AI68" s="294">
        <f t="shared" si="38"/>
        <v>-273020.98261452513</v>
      </c>
      <c r="AJ68" s="293">
        <v>0</v>
      </c>
      <c r="AK68" s="293">
        <v>0</v>
      </c>
      <c r="AL68" s="293">
        <v>0</v>
      </c>
      <c r="AM68" s="294">
        <f t="shared" si="23"/>
        <v>0</v>
      </c>
      <c r="AN68" s="294">
        <f t="shared" si="39"/>
        <v>0</v>
      </c>
      <c r="AO68" s="293">
        <v>0</v>
      </c>
      <c r="AP68" s="294">
        <f t="shared" si="24"/>
        <v>0</v>
      </c>
      <c r="AQ68" s="294">
        <f t="shared" si="40"/>
        <v>0</v>
      </c>
      <c r="AR68" s="296"/>
      <c r="AS68" s="294">
        <f t="shared" si="25"/>
        <v>0</v>
      </c>
      <c r="AT68" s="294">
        <f t="shared" si="41"/>
        <v>0</v>
      </c>
      <c r="AU68" s="293">
        <v>0</v>
      </c>
      <c r="AV68" s="294">
        <f t="shared" si="26"/>
        <v>0</v>
      </c>
      <c r="AW68" s="294">
        <f t="shared" si="27"/>
        <v>0</v>
      </c>
      <c r="AX68" s="294">
        <f>SUMIFS('5. Detail'!$I$31:$I$510,'5. Detail'!$E$31:$E$510,$B68,'5. Detail'!$A$31:$A$510,$A68,'5. Detail'!$J$31:$J$510,426.4)</f>
        <v>0</v>
      </c>
      <c r="AY68" s="294">
        <f>SUMIFS('5. Detail'!$I$31:$I$510,'5. Detail'!$E$31:$E$510,$B68,'5. Detail'!$A$31:$A$510,$A68,'5. Detail'!$J$31:$J$510,426.5)+AO68</f>
        <v>0</v>
      </c>
      <c r="AZ68" s="294">
        <f>SUMIFS('5. Detail'!$I$31:$I$510,'5. Detail'!$E$31:$E$510,$B68,'5. Detail'!$A$31:$A$510,$A68,'5. Detail'!$J$31:$J$510,923)</f>
        <v>0</v>
      </c>
      <c r="BA68" s="294">
        <f>SUMIFS('5. Detail'!$I$31:$I$510,'5. Detail'!$E$31:$E$510,$B68,'5. Detail'!$A$31:$A$510,$A68,'5. Detail'!$J$31:$J$510,107)</f>
        <v>0</v>
      </c>
      <c r="BB68" s="294">
        <f t="shared" si="28"/>
        <v>0</v>
      </c>
      <c r="BC68" s="294">
        <f>SUMIFS('5. Detail'!$K$31:$K$510,'5. Detail'!$E$31:$E$510,$B68,'5. Detail'!$A$31:$A$510,$A68,'5. Detail'!$F$31:$F$510,"CE01")</f>
        <v>0</v>
      </c>
      <c r="BD68" s="294">
        <f>SUMIFS('5. Detail'!$K$31:$K$510,'5. Detail'!$E$31:$E$510,$B68,'5. Detail'!$A$31:$A$510,$A68,'5. Detail'!$F$31:$F$510,"OE01")</f>
        <v>0</v>
      </c>
      <c r="BE68" s="294">
        <f>SUMIFS('5. Detail'!$K$31:$K$510,'5. Detail'!$E$31:$E$510,$B68,'5. Detail'!$A$31:$A$510,$A68,'5. Detail'!$F$31:$F$510,"TE01")</f>
        <v>0</v>
      </c>
      <c r="BF68" s="294">
        <f t="shared" si="29"/>
        <v>0</v>
      </c>
      <c r="BG68" s="294">
        <f t="shared" si="30"/>
        <v>0</v>
      </c>
      <c r="BH68" s="294">
        <f>SUMIFS('5. Detail'!$K$31:$K$510,'5. Detail'!$E$31:$E$510,$B68,'5. Detail'!$A$31:$A$510,$A68,'5. Detail'!$J$31:$J$510,923,'5. Detail'!$F$31:$F$510,"CE01")+SUMIFS('5. Detail'!$K$31:$K$510,'5. Detail'!$E$31:$E$510,$B68,'5. Detail'!$A$31:$A$510,$A68,'5. Detail'!$J$31:$J$510,107,'5. Detail'!$F$31:$F$510,"CE01")</f>
        <v>0</v>
      </c>
      <c r="BI68" s="294">
        <f>SUMIFS('5. Detail'!$K$31:$K$510,'5. Detail'!$E$31:$E$510,$B68,'5. Detail'!$A$31:$A$510,$A68,'5. Detail'!$J$31:$J$510,923,'5. Detail'!$F$31:$F$510,"OE01")+SUMIFS('5. Detail'!$K$31:$K$510,'5. Detail'!$E$31:$E$510,$B68,'5. Detail'!$A$31:$A$510,$A68,'5. Detail'!$J$31:$J$510,107,'5. Detail'!$F$31:$F$510,"OE01")</f>
        <v>0</v>
      </c>
      <c r="BJ68" s="294">
        <f>SUMIFS('5. Detail'!$K$31:$K$510,'5. Detail'!$E$31:$E$510,$B68,'5. Detail'!$A$31:$A$510,$A68,'5. Detail'!$J$31:$J$510,923,'5. Detail'!$F$31:$F$510,"TE01")+SUMIFS('5. Detail'!$K$31:$K$510,'5. Detail'!$E$31:$E$510,$B68,'5. Detail'!$A$31:$A$510,$A68,'5. Detail'!$J$31:$J$510,107,'5. Detail'!$F$31:$F$510,"TE01")</f>
        <v>0</v>
      </c>
      <c r="BK68" s="294">
        <f t="shared" si="31"/>
        <v>0</v>
      </c>
      <c r="BL68" s="294">
        <f t="shared" si="32"/>
        <v>0</v>
      </c>
      <c r="BM68" s="297"/>
    </row>
    <row r="69" spans="1:65" x14ac:dyDescent="0.3">
      <c r="A69" s="291"/>
      <c r="B69" s="292">
        <v>2015</v>
      </c>
      <c r="C69" s="293">
        <v>231483.64943852567</v>
      </c>
      <c r="D69" s="293">
        <v>231483.64943852567</v>
      </c>
      <c r="E69" s="293">
        <v>0</v>
      </c>
      <c r="F69" s="293">
        <v>0</v>
      </c>
      <c r="G69" s="293">
        <v>0</v>
      </c>
      <c r="H69" s="293">
        <v>0</v>
      </c>
      <c r="I69" s="294">
        <f t="shared" si="17"/>
        <v>0</v>
      </c>
      <c r="J69" s="293">
        <v>0</v>
      </c>
      <c r="K69" s="294">
        <f t="shared" si="18"/>
        <v>0</v>
      </c>
      <c r="L69" s="293">
        <v>0</v>
      </c>
      <c r="M69" s="293"/>
      <c r="N69" s="294">
        <f t="shared" si="19"/>
        <v>0</v>
      </c>
      <c r="O69" s="294">
        <f t="shared" si="33"/>
        <v>0</v>
      </c>
      <c r="P69" s="294">
        <f t="shared" si="20"/>
        <v>0</v>
      </c>
      <c r="Q69" s="294">
        <f>SUMIFS('5. Detail'!$I$31:$I$510,'5. Detail'!$E$31:$E$510,$B69,'5. Detail'!$A$31:$A$510,$A69,'5. Detail'!$J$31:$J$510,426.4)</f>
        <v>0</v>
      </c>
      <c r="R69" s="294">
        <f>SUMIFS('5. Detail'!$I$31:$I$510,'5. Detail'!$E$31:$E$510,$B69,'5. Detail'!$A$31:$A$510,$A69,'5. Detail'!$J$31:$J$510,426.5)+J69</f>
        <v>0</v>
      </c>
      <c r="S69" s="294">
        <f>SUMIFS('5. Detail'!$I$31:$I$510,'5. Detail'!$E$31:$E$510,$B69,'5. Detail'!$A$31:$A$510,$A69,'5. Detail'!$J$31:$J$510,923)</f>
        <v>0</v>
      </c>
      <c r="T69" s="294">
        <f>SUMIFS('5. Detail'!$I$31:$I$510,'5. Detail'!$E$31:$E$510,$B69,'5. Detail'!$A$31:$A$510,$A69,'5. Detail'!$J$31:$J$510,107)</f>
        <v>0</v>
      </c>
      <c r="U69" s="294">
        <f t="shared" si="34"/>
        <v>0</v>
      </c>
      <c r="V69" s="294">
        <f>SUMIFS('5. Detail'!$I$31:$I$510,'5. Detail'!$E$31:$E$510,$B69,'5. Detail'!$A$31:$A$510,$A69,'5. Detail'!$F$31:$F$510,"CE01")</f>
        <v>0</v>
      </c>
      <c r="W69" s="294">
        <f>SUMIFS('5. Detail'!$I$31:$I$510,'5. Detail'!$E$31:$E$510,$B69,'5. Detail'!$A$31:$A$510,$A69,'5. Detail'!$F$31:$F$510,"OE01")</f>
        <v>0</v>
      </c>
      <c r="X69" s="294">
        <f>SUMIFS('5. Detail'!$I$31:$I$510,'5. Detail'!$E$31:$E$510,$B69,'5. Detail'!$A$31:$A$510,$A69,'5. Detail'!$F$31:$F$510,"TE01")</f>
        <v>0</v>
      </c>
      <c r="Y69" s="294">
        <f t="shared" si="21"/>
        <v>0</v>
      </c>
      <c r="Z69" s="294">
        <f t="shared" si="35"/>
        <v>0</v>
      </c>
      <c r="AA69" s="294">
        <f>SUMIFS('5. Detail'!$I$31:$I$510,'5. Detail'!$E$31:$E$510,$B69,'5. Detail'!$A$31:$A$510,$A69,'5. Detail'!$J$31:$J$510,923,'5. Detail'!$F$31:$F$510,"CE01")+SUMIFS('5. Detail'!$I$31:$I$510,'5. Detail'!$E$31:$E$510,$B69,'5. Detail'!$A$31:$A$510,$A69,'5. Detail'!$J$31:$J$510,107,'5. Detail'!$F$31:$F$510,"CE01")</f>
        <v>0</v>
      </c>
      <c r="AB69" s="294">
        <f>SUMIFS('5. Detail'!$I$31:$I$510,'5. Detail'!$E$31:$E$510,$B69,'5. Detail'!$A$31:$A$510,$A69,'5. Detail'!$J$31:$J$510,923,'5. Detail'!$F$31:$F$510,"OE01")+SUMIFS('5. Detail'!$I$31:$I$510,'5. Detail'!$E$31:$E$510,$B69,'5. Detail'!$A$31:$A$510,$A69,'5. Detail'!$J$31:$J$510,107,'5. Detail'!$F$31:$F$510,"OE01")</f>
        <v>0</v>
      </c>
      <c r="AC69" s="294">
        <f>SUMIFS('5. Detail'!$I$31:$I$510,'5. Detail'!$E$31:$E$510,$B69,'5. Detail'!$A$31:$A$510,$A69,'5. Detail'!$J$31:$J$510,923,'5. Detail'!$F$31:$F$510,"TE01")+SUMIFS('5. Detail'!$I$31:$I$510,'5. Detail'!$E$31:$E$510,$B69,'5. Detail'!$A$31:$A$510,$A69,'5. Detail'!$J$31:$J$510,107,'5. Detail'!$F$31:$F$510,"TE01")</f>
        <v>0</v>
      </c>
      <c r="AD69" s="294">
        <f t="shared" si="22"/>
        <v>0</v>
      </c>
      <c r="AE69" s="295">
        <f>'3. Total $ Recalc.'!R65</f>
        <v>0</v>
      </c>
      <c r="AF69" s="294">
        <f t="shared" si="36"/>
        <v>-231483.64943852567</v>
      </c>
      <c r="AG69" s="296">
        <v>1</v>
      </c>
      <c r="AH69" s="294">
        <f t="shared" si="37"/>
        <v>0</v>
      </c>
      <c r="AI69" s="294">
        <f t="shared" si="38"/>
        <v>-231483.64943852567</v>
      </c>
      <c r="AJ69" s="293">
        <v>0</v>
      </c>
      <c r="AK69" s="293">
        <v>0</v>
      </c>
      <c r="AL69" s="293">
        <v>0</v>
      </c>
      <c r="AM69" s="294">
        <f t="shared" si="23"/>
        <v>0</v>
      </c>
      <c r="AN69" s="294">
        <f t="shared" si="39"/>
        <v>0</v>
      </c>
      <c r="AO69" s="293">
        <v>0</v>
      </c>
      <c r="AP69" s="294">
        <f t="shared" si="24"/>
        <v>0</v>
      </c>
      <c r="AQ69" s="294">
        <f t="shared" si="40"/>
        <v>0</v>
      </c>
      <c r="AR69" s="296"/>
      <c r="AS69" s="294">
        <f t="shared" si="25"/>
        <v>0</v>
      </c>
      <c r="AT69" s="294">
        <f t="shared" si="41"/>
        <v>0</v>
      </c>
      <c r="AU69" s="293">
        <v>0</v>
      </c>
      <c r="AV69" s="294">
        <f t="shared" si="26"/>
        <v>0</v>
      </c>
      <c r="AW69" s="294">
        <f t="shared" si="27"/>
        <v>0</v>
      </c>
      <c r="AX69" s="294">
        <f>SUMIFS('5. Detail'!$I$31:$I$510,'5. Detail'!$E$31:$E$510,$B69,'5. Detail'!$A$31:$A$510,$A69,'5. Detail'!$J$31:$J$510,426.4)</f>
        <v>0</v>
      </c>
      <c r="AY69" s="294">
        <f>SUMIFS('5. Detail'!$I$31:$I$510,'5. Detail'!$E$31:$E$510,$B69,'5. Detail'!$A$31:$A$510,$A69,'5. Detail'!$J$31:$J$510,426.5)+AO69</f>
        <v>0</v>
      </c>
      <c r="AZ69" s="294">
        <f>SUMIFS('5. Detail'!$I$31:$I$510,'5. Detail'!$E$31:$E$510,$B69,'5. Detail'!$A$31:$A$510,$A69,'5. Detail'!$J$31:$J$510,923)</f>
        <v>0</v>
      </c>
      <c r="BA69" s="294">
        <f>SUMIFS('5. Detail'!$I$31:$I$510,'5. Detail'!$E$31:$E$510,$B69,'5. Detail'!$A$31:$A$510,$A69,'5. Detail'!$J$31:$J$510,107)</f>
        <v>0</v>
      </c>
      <c r="BB69" s="294">
        <f t="shared" si="28"/>
        <v>0</v>
      </c>
      <c r="BC69" s="294">
        <f>SUMIFS('5. Detail'!$K$31:$K$510,'5. Detail'!$E$31:$E$510,$B69,'5. Detail'!$A$31:$A$510,$A69,'5. Detail'!$F$31:$F$510,"CE01")</f>
        <v>0</v>
      </c>
      <c r="BD69" s="294">
        <f>SUMIFS('5. Detail'!$K$31:$K$510,'5. Detail'!$E$31:$E$510,$B69,'5. Detail'!$A$31:$A$510,$A69,'5. Detail'!$F$31:$F$510,"OE01")</f>
        <v>0</v>
      </c>
      <c r="BE69" s="294">
        <f>SUMIFS('5. Detail'!$K$31:$K$510,'5. Detail'!$E$31:$E$510,$B69,'5. Detail'!$A$31:$A$510,$A69,'5. Detail'!$F$31:$F$510,"TE01")</f>
        <v>0</v>
      </c>
      <c r="BF69" s="294">
        <f t="shared" si="29"/>
        <v>0</v>
      </c>
      <c r="BG69" s="294">
        <f t="shared" si="30"/>
        <v>0</v>
      </c>
      <c r="BH69" s="294">
        <f>SUMIFS('5. Detail'!$K$31:$K$510,'5. Detail'!$E$31:$E$510,$B69,'5. Detail'!$A$31:$A$510,$A69,'5. Detail'!$J$31:$J$510,923,'5. Detail'!$F$31:$F$510,"CE01")+SUMIFS('5. Detail'!$K$31:$K$510,'5. Detail'!$E$31:$E$510,$B69,'5. Detail'!$A$31:$A$510,$A69,'5. Detail'!$J$31:$J$510,107,'5. Detail'!$F$31:$F$510,"CE01")</f>
        <v>0</v>
      </c>
      <c r="BI69" s="294">
        <f>SUMIFS('5. Detail'!$K$31:$K$510,'5. Detail'!$E$31:$E$510,$B69,'5. Detail'!$A$31:$A$510,$A69,'5. Detail'!$J$31:$J$510,923,'5. Detail'!$F$31:$F$510,"OE01")+SUMIFS('5. Detail'!$K$31:$K$510,'5. Detail'!$E$31:$E$510,$B69,'5. Detail'!$A$31:$A$510,$A69,'5. Detail'!$J$31:$J$510,107,'5. Detail'!$F$31:$F$510,"OE01")</f>
        <v>0</v>
      </c>
      <c r="BJ69" s="294">
        <f>SUMIFS('5. Detail'!$K$31:$K$510,'5. Detail'!$E$31:$E$510,$B69,'5. Detail'!$A$31:$A$510,$A69,'5. Detail'!$J$31:$J$510,923,'5. Detail'!$F$31:$F$510,"TE01")+SUMIFS('5. Detail'!$K$31:$K$510,'5. Detail'!$E$31:$E$510,$B69,'5. Detail'!$A$31:$A$510,$A69,'5. Detail'!$J$31:$J$510,107,'5. Detail'!$F$31:$F$510,"TE01")</f>
        <v>0</v>
      </c>
      <c r="BK69" s="294">
        <f t="shared" si="31"/>
        <v>0</v>
      </c>
      <c r="BL69" s="294">
        <f t="shared" si="32"/>
        <v>0</v>
      </c>
      <c r="BM69" s="297"/>
    </row>
    <row r="70" spans="1:65" x14ac:dyDescent="0.3">
      <c r="A70" s="291"/>
      <c r="B70" s="292">
        <v>2016</v>
      </c>
      <c r="C70" s="293">
        <v>226319.15318749222</v>
      </c>
      <c r="D70" s="293">
        <v>226319.15318749222</v>
      </c>
      <c r="E70" s="293">
        <v>0</v>
      </c>
      <c r="F70" s="293">
        <v>0</v>
      </c>
      <c r="G70" s="293">
        <v>0</v>
      </c>
      <c r="H70" s="293">
        <v>0</v>
      </c>
      <c r="I70" s="294">
        <f t="shared" si="17"/>
        <v>0</v>
      </c>
      <c r="J70" s="293">
        <v>0</v>
      </c>
      <c r="K70" s="294">
        <f t="shared" si="18"/>
        <v>0</v>
      </c>
      <c r="L70" s="293">
        <v>0</v>
      </c>
      <c r="M70" s="293"/>
      <c r="N70" s="294">
        <f t="shared" si="19"/>
        <v>0</v>
      </c>
      <c r="O70" s="294">
        <f t="shared" si="33"/>
        <v>0</v>
      </c>
      <c r="P70" s="294">
        <f t="shared" si="20"/>
        <v>0</v>
      </c>
      <c r="Q70" s="294">
        <f>SUMIFS('5. Detail'!$I$31:$I$510,'5. Detail'!$E$31:$E$510,$B70,'5. Detail'!$A$31:$A$510,$A70,'5. Detail'!$J$31:$J$510,426.4)</f>
        <v>0</v>
      </c>
      <c r="R70" s="294">
        <f>SUMIFS('5. Detail'!$I$31:$I$510,'5. Detail'!$E$31:$E$510,$B70,'5. Detail'!$A$31:$A$510,$A70,'5. Detail'!$J$31:$J$510,426.5)+J70</f>
        <v>0</v>
      </c>
      <c r="S70" s="294">
        <f>SUMIFS('5. Detail'!$I$31:$I$510,'5. Detail'!$E$31:$E$510,$B70,'5. Detail'!$A$31:$A$510,$A70,'5. Detail'!$J$31:$J$510,923)</f>
        <v>0</v>
      </c>
      <c r="T70" s="294">
        <f>SUMIFS('5. Detail'!$I$31:$I$510,'5. Detail'!$E$31:$E$510,$B70,'5. Detail'!$A$31:$A$510,$A70,'5. Detail'!$J$31:$J$510,107)</f>
        <v>0</v>
      </c>
      <c r="U70" s="294">
        <f t="shared" si="34"/>
        <v>0</v>
      </c>
      <c r="V70" s="294">
        <f>SUMIFS('5. Detail'!$I$31:$I$510,'5. Detail'!$E$31:$E$510,$B70,'5. Detail'!$A$31:$A$510,$A70,'5. Detail'!$F$31:$F$510,"CE01")</f>
        <v>0</v>
      </c>
      <c r="W70" s="294">
        <f>SUMIFS('5. Detail'!$I$31:$I$510,'5. Detail'!$E$31:$E$510,$B70,'5. Detail'!$A$31:$A$510,$A70,'5. Detail'!$F$31:$F$510,"OE01")</f>
        <v>0</v>
      </c>
      <c r="X70" s="294">
        <f>SUMIFS('5. Detail'!$I$31:$I$510,'5. Detail'!$E$31:$E$510,$B70,'5. Detail'!$A$31:$A$510,$A70,'5. Detail'!$F$31:$F$510,"TE01")</f>
        <v>0</v>
      </c>
      <c r="Y70" s="294">
        <f t="shared" si="21"/>
        <v>0</v>
      </c>
      <c r="Z70" s="294">
        <f t="shared" si="35"/>
        <v>0</v>
      </c>
      <c r="AA70" s="294">
        <f>SUMIFS('5. Detail'!$I$31:$I$510,'5. Detail'!$E$31:$E$510,$B70,'5. Detail'!$A$31:$A$510,$A70,'5. Detail'!$J$31:$J$510,923,'5. Detail'!$F$31:$F$510,"CE01")+SUMIFS('5. Detail'!$I$31:$I$510,'5. Detail'!$E$31:$E$510,$B70,'5. Detail'!$A$31:$A$510,$A70,'5. Detail'!$J$31:$J$510,107,'5. Detail'!$F$31:$F$510,"CE01")</f>
        <v>0</v>
      </c>
      <c r="AB70" s="294">
        <f>SUMIFS('5. Detail'!$I$31:$I$510,'5. Detail'!$E$31:$E$510,$B70,'5. Detail'!$A$31:$A$510,$A70,'5. Detail'!$J$31:$J$510,923,'5. Detail'!$F$31:$F$510,"OE01")+SUMIFS('5. Detail'!$I$31:$I$510,'5. Detail'!$E$31:$E$510,$B70,'5. Detail'!$A$31:$A$510,$A70,'5. Detail'!$J$31:$J$510,107,'5. Detail'!$F$31:$F$510,"OE01")</f>
        <v>0</v>
      </c>
      <c r="AC70" s="294">
        <f>SUMIFS('5. Detail'!$I$31:$I$510,'5. Detail'!$E$31:$E$510,$B70,'5. Detail'!$A$31:$A$510,$A70,'5. Detail'!$J$31:$J$510,923,'5. Detail'!$F$31:$F$510,"TE01")+SUMIFS('5. Detail'!$I$31:$I$510,'5. Detail'!$E$31:$E$510,$B70,'5. Detail'!$A$31:$A$510,$A70,'5. Detail'!$J$31:$J$510,107,'5. Detail'!$F$31:$F$510,"TE01")</f>
        <v>0</v>
      </c>
      <c r="AD70" s="294">
        <f t="shared" si="22"/>
        <v>0</v>
      </c>
      <c r="AE70" s="295">
        <f>'3. Total $ Recalc.'!R66</f>
        <v>0</v>
      </c>
      <c r="AF70" s="294">
        <f t="shared" si="36"/>
        <v>-226319.15318749222</v>
      </c>
      <c r="AG70" s="296">
        <v>1</v>
      </c>
      <c r="AH70" s="294">
        <f t="shared" si="37"/>
        <v>0</v>
      </c>
      <c r="AI70" s="294">
        <f t="shared" si="38"/>
        <v>-226319.15318749222</v>
      </c>
      <c r="AJ70" s="293">
        <v>0</v>
      </c>
      <c r="AK70" s="293">
        <v>0</v>
      </c>
      <c r="AL70" s="293">
        <v>0</v>
      </c>
      <c r="AM70" s="294">
        <f t="shared" si="23"/>
        <v>0</v>
      </c>
      <c r="AN70" s="294">
        <f t="shared" si="39"/>
        <v>0</v>
      </c>
      <c r="AO70" s="293">
        <v>0</v>
      </c>
      <c r="AP70" s="294">
        <f t="shared" si="24"/>
        <v>0</v>
      </c>
      <c r="AQ70" s="294">
        <f t="shared" si="40"/>
        <v>0</v>
      </c>
      <c r="AR70" s="296"/>
      <c r="AS70" s="294">
        <f t="shared" si="25"/>
        <v>0</v>
      </c>
      <c r="AT70" s="294">
        <f t="shared" si="41"/>
        <v>0</v>
      </c>
      <c r="AU70" s="293">
        <v>0</v>
      </c>
      <c r="AV70" s="294">
        <f t="shared" si="26"/>
        <v>0</v>
      </c>
      <c r="AW70" s="294">
        <f t="shared" si="27"/>
        <v>0</v>
      </c>
      <c r="AX70" s="294">
        <f>SUMIFS('5. Detail'!$I$31:$I$510,'5. Detail'!$E$31:$E$510,$B70,'5. Detail'!$A$31:$A$510,$A70,'5. Detail'!$J$31:$J$510,426.4)</f>
        <v>0</v>
      </c>
      <c r="AY70" s="294">
        <f>SUMIFS('5. Detail'!$I$31:$I$510,'5. Detail'!$E$31:$E$510,$B70,'5. Detail'!$A$31:$A$510,$A70,'5. Detail'!$J$31:$J$510,426.5)+AO70</f>
        <v>0</v>
      </c>
      <c r="AZ70" s="294">
        <f>SUMIFS('5. Detail'!$I$31:$I$510,'5. Detail'!$E$31:$E$510,$B70,'5. Detail'!$A$31:$A$510,$A70,'5. Detail'!$J$31:$J$510,923)</f>
        <v>0</v>
      </c>
      <c r="BA70" s="294">
        <f>SUMIFS('5. Detail'!$I$31:$I$510,'5. Detail'!$E$31:$E$510,$B70,'5. Detail'!$A$31:$A$510,$A70,'5. Detail'!$J$31:$J$510,107)</f>
        <v>0</v>
      </c>
      <c r="BB70" s="294">
        <f t="shared" si="28"/>
        <v>0</v>
      </c>
      <c r="BC70" s="294">
        <f>SUMIFS('5. Detail'!$K$31:$K$510,'5. Detail'!$E$31:$E$510,$B70,'5. Detail'!$A$31:$A$510,$A70,'5. Detail'!$F$31:$F$510,"CE01")</f>
        <v>0</v>
      </c>
      <c r="BD70" s="294">
        <f>SUMIFS('5. Detail'!$K$31:$K$510,'5. Detail'!$E$31:$E$510,$B70,'5. Detail'!$A$31:$A$510,$A70,'5. Detail'!$F$31:$F$510,"OE01")</f>
        <v>0</v>
      </c>
      <c r="BE70" s="294">
        <f>SUMIFS('5. Detail'!$K$31:$K$510,'5. Detail'!$E$31:$E$510,$B70,'5. Detail'!$A$31:$A$510,$A70,'5. Detail'!$F$31:$F$510,"TE01")</f>
        <v>0</v>
      </c>
      <c r="BF70" s="294">
        <f t="shared" si="29"/>
        <v>0</v>
      </c>
      <c r="BG70" s="294">
        <f t="shared" si="30"/>
        <v>0</v>
      </c>
      <c r="BH70" s="294">
        <f>SUMIFS('5. Detail'!$K$31:$K$510,'5. Detail'!$E$31:$E$510,$B70,'5. Detail'!$A$31:$A$510,$A70,'5. Detail'!$J$31:$J$510,923,'5. Detail'!$F$31:$F$510,"CE01")+SUMIFS('5. Detail'!$K$31:$K$510,'5. Detail'!$E$31:$E$510,$B70,'5. Detail'!$A$31:$A$510,$A70,'5. Detail'!$J$31:$J$510,107,'5. Detail'!$F$31:$F$510,"CE01")</f>
        <v>0</v>
      </c>
      <c r="BI70" s="294">
        <f>SUMIFS('5. Detail'!$K$31:$K$510,'5. Detail'!$E$31:$E$510,$B70,'5. Detail'!$A$31:$A$510,$A70,'5. Detail'!$J$31:$J$510,923,'5. Detail'!$F$31:$F$510,"OE01")+SUMIFS('5. Detail'!$K$31:$K$510,'5. Detail'!$E$31:$E$510,$B70,'5. Detail'!$A$31:$A$510,$A70,'5. Detail'!$J$31:$J$510,107,'5. Detail'!$F$31:$F$510,"OE01")</f>
        <v>0</v>
      </c>
      <c r="BJ70" s="294">
        <f>SUMIFS('5. Detail'!$K$31:$K$510,'5. Detail'!$E$31:$E$510,$B70,'5. Detail'!$A$31:$A$510,$A70,'5. Detail'!$J$31:$J$510,923,'5. Detail'!$F$31:$F$510,"TE01")+SUMIFS('5. Detail'!$K$31:$K$510,'5. Detail'!$E$31:$E$510,$B70,'5. Detail'!$A$31:$A$510,$A70,'5. Detail'!$J$31:$J$510,107,'5. Detail'!$F$31:$F$510,"TE01")</f>
        <v>0</v>
      </c>
      <c r="BK70" s="294">
        <f t="shared" si="31"/>
        <v>0</v>
      </c>
      <c r="BL70" s="294">
        <f t="shared" si="32"/>
        <v>0</v>
      </c>
      <c r="BM70" s="297"/>
    </row>
    <row r="71" spans="1:65" x14ac:dyDescent="0.3">
      <c r="A71" s="291"/>
      <c r="B71" s="292">
        <v>2017</v>
      </c>
      <c r="C71" s="293">
        <v>238476.90206862547</v>
      </c>
      <c r="D71" s="293">
        <v>238476.90206862547</v>
      </c>
      <c r="E71" s="293">
        <v>0</v>
      </c>
      <c r="F71" s="293">
        <v>0</v>
      </c>
      <c r="G71" s="293">
        <v>0</v>
      </c>
      <c r="H71" s="293">
        <v>0</v>
      </c>
      <c r="I71" s="294">
        <f t="shared" si="17"/>
        <v>0</v>
      </c>
      <c r="J71" s="293">
        <v>0</v>
      </c>
      <c r="K71" s="294">
        <f t="shared" si="18"/>
        <v>0</v>
      </c>
      <c r="L71" s="293">
        <v>0</v>
      </c>
      <c r="M71" s="293"/>
      <c r="N71" s="294">
        <f t="shared" si="19"/>
        <v>0</v>
      </c>
      <c r="O71" s="294">
        <f t="shared" si="33"/>
        <v>0</v>
      </c>
      <c r="P71" s="294">
        <f t="shared" si="20"/>
        <v>0</v>
      </c>
      <c r="Q71" s="294">
        <f>SUMIFS('5. Detail'!$I$31:$I$510,'5. Detail'!$E$31:$E$510,$B71,'5. Detail'!$A$31:$A$510,$A71,'5. Detail'!$J$31:$J$510,426.4)</f>
        <v>0</v>
      </c>
      <c r="R71" s="294">
        <f>SUMIFS('5. Detail'!$I$31:$I$510,'5. Detail'!$E$31:$E$510,$B71,'5. Detail'!$A$31:$A$510,$A71,'5. Detail'!$J$31:$J$510,426.5)+J71</f>
        <v>0</v>
      </c>
      <c r="S71" s="294">
        <f>SUMIFS('5. Detail'!$I$31:$I$510,'5. Detail'!$E$31:$E$510,$B71,'5. Detail'!$A$31:$A$510,$A71,'5. Detail'!$J$31:$J$510,923)</f>
        <v>0</v>
      </c>
      <c r="T71" s="294">
        <f>SUMIFS('5. Detail'!$I$31:$I$510,'5. Detail'!$E$31:$E$510,$B71,'5. Detail'!$A$31:$A$510,$A71,'5. Detail'!$J$31:$J$510,107)</f>
        <v>0</v>
      </c>
      <c r="U71" s="294">
        <f t="shared" si="34"/>
        <v>0</v>
      </c>
      <c r="V71" s="294">
        <f>SUMIFS('5. Detail'!$I$31:$I$510,'5. Detail'!$E$31:$E$510,$B71,'5. Detail'!$A$31:$A$510,$A71,'5. Detail'!$F$31:$F$510,"CE01")</f>
        <v>0</v>
      </c>
      <c r="W71" s="294">
        <f>SUMIFS('5. Detail'!$I$31:$I$510,'5. Detail'!$E$31:$E$510,$B71,'5. Detail'!$A$31:$A$510,$A71,'5. Detail'!$F$31:$F$510,"OE01")</f>
        <v>0</v>
      </c>
      <c r="X71" s="294">
        <f>SUMIFS('5. Detail'!$I$31:$I$510,'5. Detail'!$E$31:$E$510,$B71,'5. Detail'!$A$31:$A$510,$A71,'5. Detail'!$F$31:$F$510,"TE01")</f>
        <v>0</v>
      </c>
      <c r="Y71" s="294">
        <f t="shared" si="21"/>
        <v>0</v>
      </c>
      <c r="Z71" s="294">
        <f t="shared" si="35"/>
        <v>0</v>
      </c>
      <c r="AA71" s="294">
        <f>SUMIFS('5. Detail'!$I$31:$I$510,'5. Detail'!$E$31:$E$510,$B71,'5. Detail'!$A$31:$A$510,$A71,'5. Detail'!$J$31:$J$510,923,'5. Detail'!$F$31:$F$510,"CE01")+SUMIFS('5. Detail'!$I$31:$I$510,'5. Detail'!$E$31:$E$510,$B71,'5. Detail'!$A$31:$A$510,$A71,'5. Detail'!$J$31:$J$510,107,'5. Detail'!$F$31:$F$510,"CE01")</f>
        <v>0</v>
      </c>
      <c r="AB71" s="294">
        <f>SUMIFS('5. Detail'!$I$31:$I$510,'5. Detail'!$E$31:$E$510,$B71,'5. Detail'!$A$31:$A$510,$A71,'5. Detail'!$J$31:$J$510,923,'5. Detail'!$F$31:$F$510,"OE01")+SUMIFS('5. Detail'!$I$31:$I$510,'5. Detail'!$E$31:$E$510,$B71,'5. Detail'!$A$31:$A$510,$A71,'5. Detail'!$J$31:$J$510,107,'5. Detail'!$F$31:$F$510,"OE01")</f>
        <v>0</v>
      </c>
      <c r="AC71" s="294">
        <f>SUMIFS('5. Detail'!$I$31:$I$510,'5. Detail'!$E$31:$E$510,$B71,'5. Detail'!$A$31:$A$510,$A71,'5. Detail'!$J$31:$J$510,923,'5. Detail'!$F$31:$F$510,"TE01")+SUMIFS('5. Detail'!$I$31:$I$510,'5. Detail'!$E$31:$E$510,$B71,'5. Detail'!$A$31:$A$510,$A71,'5. Detail'!$J$31:$J$510,107,'5. Detail'!$F$31:$F$510,"TE01")</f>
        <v>0</v>
      </c>
      <c r="AD71" s="294">
        <f t="shared" si="22"/>
        <v>0</v>
      </c>
      <c r="AE71" s="295">
        <f>'3. Total $ Recalc.'!R67</f>
        <v>0</v>
      </c>
      <c r="AF71" s="294">
        <f t="shared" si="36"/>
        <v>-238476.90206862547</v>
      </c>
      <c r="AG71" s="296">
        <v>1</v>
      </c>
      <c r="AH71" s="294">
        <f t="shared" si="37"/>
        <v>0</v>
      </c>
      <c r="AI71" s="294">
        <f t="shared" si="38"/>
        <v>-238476.90206862547</v>
      </c>
      <c r="AJ71" s="293">
        <v>0</v>
      </c>
      <c r="AK71" s="293">
        <v>0</v>
      </c>
      <c r="AL71" s="293">
        <v>0</v>
      </c>
      <c r="AM71" s="294">
        <f t="shared" si="23"/>
        <v>0</v>
      </c>
      <c r="AN71" s="294">
        <f t="shared" si="39"/>
        <v>0</v>
      </c>
      <c r="AO71" s="293">
        <v>0</v>
      </c>
      <c r="AP71" s="294">
        <f t="shared" si="24"/>
        <v>0</v>
      </c>
      <c r="AQ71" s="294">
        <f t="shared" si="40"/>
        <v>0</v>
      </c>
      <c r="AR71" s="296"/>
      <c r="AS71" s="294">
        <f t="shared" si="25"/>
        <v>0</v>
      </c>
      <c r="AT71" s="294">
        <f t="shared" si="41"/>
        <v>0</v>
      </c>
      <c r="AU71" s="293">
        <v>0</v>
      </c>
      <c r="AV71" s="294">
        <f t="shared" si="26"/>
        <v>0</v>
      </c>
      <c r="AW71" s="294">
        <f t="shared" si="27"/>
        <v>0</v>
      </c>
      <c r="AX71" s="294">
        <f>SUMIFS('5. Detail'!$I$31:$I$510,'5. Detail'!$E$31:$E$510,$B71,'5. Detail'!$A$31:$A$510,$A71,'5. Detail'!$J$31:$J$510,426.4)</f>
        <v>0</v>
      </c>
      <c r="AY71" s="294">
        <f>SUMIFS('5. Detail'!$I$31:$I$510,'5. Detail'!$E$31:$E$510,$B71,'5. Detail'!$A$31:$A$510,$A71,'5. Detail'!$J$31:$J$510,426.5)+AO71</f>
        <v>0</v>
      </c>
      <c r="AZ71" s="294">
        <f>SUMIFS('5. Detail'!$I$31:$I$510,'5. Detail'!$E$31:$E$510,$B71,'5. Detail'!$A$31:$A$510,$A71,'5. Detail'!$J$31:$J$510,923)</f>
        <v>0</v>
      </c>
      <c r="BA71" s="294">
        <f>SUMIFS('5. Detail'!$I$31:$I$510,'5. Detail'!$E$31:$E$510,$B71,'5. Detail'!$A$31:$A$510,$A71,'5. Detail'!$J$31:$J$510,107)</f>
        <v>0</v>
      </c>
      <c r="BB71" s="294">
        <f t="shared" si="28"/>
        <v>0</v>
      </c>
      <c r="BC71" s="294">
        <f>SUMIFS('5. Detail'!$K$31:$K$510,'5. Detail'!$E$31:$E$510,$B71,'5. Detail'!$A$31:$A$510,$A71,'5. Detail'!$F$31:$F$510,"CE01")</f>
        <v>0</v>
      </c>
      <c r="BD71" s="294">
        <f>SUMIFS('5. Detail'!$K$31:$K$510,'5. Detail'!$E$31:$E$510,$B71,'5. Detail'!$A$31:$A$510,$A71,'5. Detail'!$F$31:$F$510,"OE01")</f>
        <v>0</v>
      </c>
      <c r="BE71" s="294">
        <f>SUMIFS('5. Detail'!$K$31:$K$510,'5. Detail'!$E$31:$E$510,$B71,'5. Detail'!$A$31:$A$510,$A71,'5. Detail'!$F$31:$F$510,"TE01")</f>
        <v>0</v>
      </c>
      <c r="BF71" s="294">
        <f t="shared" si="29"/>
        <v>0</v>
      </c>
      <c r="BG71" s="294">
        <f t="shared" si="30"/>
        <v>0</v>
      </c>
      <c r="BH71" s="294">
        <f>SUMIFS('5. Detail'!$K$31:$K$510,'5. Detail'!$E$31:$E$510,$B71,'5. Detail'!$A$31:$A$510,$A71,'5. Detail'!$J$31:$J$510,923,'5. Detail'!$F$31:$F$510,"CE01")+SUMIFS('5. Detail'!$K$31:$K$510,'5. Detail'!$E$31:$E$510,$B71,'5. Detail'!$A$31:$A$510,$A71,'5. Detail'!$J$31:$J$510,107,'5. Detail'!$F$31:$F$510,"CE01")</f>
        <v>0</v>
      </c>
      <c r="BI71" s="294">
        <f>SUMIFS('5. Detail'!$K$31:$K$510,'5. Detail'!$E$31:$E$510,$B71,'5. Detail'!$A$31:$A$510,$A71,'5. Detail'!$J$31:$J$510,923,'5. Detail'!$F$31:$F$510,"OE01")+SUMIFS('5. Detail'!$K$31:$K$510,'5. Detail'!$E$31:$E$510,$B71,'5. Detail'!$A$31:$A$510,$A71,'5. Detail'!$J$31:$J$510,107,'5. Detail'!$F$31:$F$510,"OE01")</f>
        <v>0</v>
      </c>
      <c r="BJ71" s="294">
        <f>SUMIFS('5. Detail'!$K$31:$K$510,'5. Detail'!$E$31:$E$510,$B71,'5. Detail'!$A$31:$A$510,$A71,'5. Detail'!$J$31:$J$510,923,'5. Detail'!$F$31:$F$510,"TE01")+SUMIFS('5. Detail'!$K$31:$K$510,'5. Detail'!$E$31:$E$510,$B71,'5. Detail'!$A$31:$A$510,$A71,'5. Detail'!$J$31:$J$510,107,'5. Detail'!$F$31:$F$510,"TE01")</f>
        <v>0</v>
      </c>
      <c r="BK71" s="294">
        <f t="shared" si="31"/>
        <v>0</v>
      </c>
      <c r="BL71" s="294">
        <f t="shared" si="32"/>
        <v>0</v>
      </c>
      <c r="BM71" s="297"/>
    </row>
    <row r="72" spans="1:65" x14ac:dyDescent="0.3">
      <c r="A72" s="291"/>
      <c r="B72" s="292">
        <v>2018</v>
      </c>
      <c r="C72" s="293">
        <v>250177.96410736558</v>
      </c>
      <c r="D72" s="293">
        <v>250177.96410736558</v>
      </c>
      <c r="E72" s="293">
        <v>0</v>
      </c>
      <c r="F72" s="293">
        <v>0</v>
      </c>
      <c r="G72" s="293">
        <v>0</v>
      </c>
      <c r="H72" s="293">
        <v>0</v>
      </c>
      <c r="I72" s="294">
        <f t="shared" si="17"/>
        <v>0</v>
      </c>
      <c r="J72" s="293">
        <v>0</v>
      </c>
      <c r="K72" s="294">
        <f t="shared" si="18"/>
        <v>0</v>
      </c>
      <c r="L72" s="293">
        <v>0</v>
      </c>
      <c r="M72" s="293"/>
      <c r="N72" s="294">
        <f t="shared" si="19"/>
        <v>0</v>
      </c>
      <c r="O72" s="294">
        <f t="shared" si="33"/>
        <v>0</v>
      </c>
      <c r="P72" s="294">
        <f t="shared" si="20"/>
        <v>0</v>
      </c>
      <c r="Q72" s="294">
        <f>SUMIFS('5. Detail'!$I$31:$I$510,'5. Detail'!$E$31:$E$510,$B72,'5. Detail'!$A$31:$A$510,$A72,'5. Detail'!$J$31:$J$510,426.4)</f>
        <v>0</v>
      </c>
      <c r="R72" s="294">
        <f>SUMIFS('5. Detail'!$I$31:$I$510,'5. Detail'!$E$31:$E$510,$B72,'5. Detail'!$A$31:$A$510,$A72,'5. Detail'!$J$31:$J$510,426.5)+J72</f>
        <v>0</v>
      </c>
      <c r="S72" s="294">
        <f>SUMIFS('5. Detail'!$I$31:$I$510,'5. Detail'!$E$31:$E$510,$B72,'5. Detail'!$A$31:$A$510,$A72,'5. Detail'!$J$31:$J$510,923)</f>
        <v>0</v>
      </c>
      <c r="T72" s="294">
        <f>SUMIFS('5. Detail'!$I$31:$I$510,'5. Detail'!$E$31:$E$510,$B72,'5. Detail'!$A$31:$A$510,$A72,'5. Detail'!$J$31:$J$510,107)</f>
        <v>0</v>
      </c>
      <c r="U72" s="294">
        <f t="shared" si="34"/>
        <v>0</v>
      </c>
      <c r="V72" s="294">
        <f>SUMIFS('5. Detail'!$I$31:$I$510,'5. Detail'!$E$31:$E$510,$B72,'5. Detail'!$A$31:$A$510,$A72,'5. Detail'!$F$31:$F$510,"CE01")</f>
        <v>0</v>
      </c>
      <c r="W72" s="294">
        <f>SUMIFS('5. Detail'!$I$31:$I$510,'5. Detail'!$E$31:$E$510,$B72,'5. Detail'!$A$31:$A$510,$A72,'5. Detail'!$F$31:$F$510,"OE01")</f>
        <v>0</v>
      </c>
      <c r="X72" s="294">
        <f>SUMIFS('5. Detail'!$I$31:$I$510,'5. Detail'!$E$31:$E$510,$B72,'5. Detail'!$A$31:$A$510,$A72,'5. Detail'!$F$31:$F$510,"TE01")</f>
        <v>0</v>
      </c>
      <c r="Y72" s="294">
        <f t="shared" si="21"/>
        <v>0</v>
      </c>
      <c r="Z72" s="294">
        <f t="shared" si="35"/>
        <v>0</v>
      </c>
      <c r="AA72" s="294">
        <f>SUMIFS('5. Detail'!$I$31:$I$510,'5. Detail'!$E$31:$E$510,$B72,'5. Detail'!$A$31:$A$510,$A72,'5. Detail'!$J$31:$J$510,923,'5. Detail'!$F$31:$F$510,"CE01")+SUMIFS('5. Detail'!$I$31:$I$510,'5. Detail'!$E$31:$E$510,$B72,'5. Detail'!$A$31:$A$510,$A72,'5. Detail'!$J$31:$J$510,107,'5. Detail'!$F$31:$F$510,"CE01")</f>
        <v>0</v>
      </c>
      <c r="AB72" s="294">
        <f>SUMIFS('5. Detail'!$I$31:$I$510,'5. Detail'!$E$31:$E$510,$B72,'5. Detail'!$A$31:$A$510,$A72,'5. Detail'!$J$31:$J$510,923,'5. Detail'!$F$31:$F$510,"OE01")+SUMIFS('5. Detail'!$I$31:$I$510,'5. Detail'!$E$31:$E$510,$B72,'5. Detail'!$A$31:$A$510,$A72,'5. Detail'!$J$31:$J$510,107,'5. Detail'!$F$31:$F$510,"OE01")</f>
        <v>0</v>
      </c>
      <c r="AC72" s="294">
        <f>SUMIFS('5. Detail'!$I$31:$I$510,'5. Detail'!$E$31:$E$510,$B72,'5. Detail'!$A$31:$A$510,$A72,'5. Detail'!$J$31:$J$510,923,'5. Detail'!$F$31:$F$510,"TE01")+SUMIFS('5. Detail'!$I$31:$I$510,'5. Detail'!$E$31:$E$510,$B72,'5. Detail'!$A$31:$A$510,$A72,'5. Detail'!$J$31:$J$510,107,'5. Detail'!$F$31:$F$510,"TE01")</f>
        <v>0</v>
      </c>
      <c r="AD72" s="294">
        <f t="shared" si="22"/>
        <v>0</v>
      </c>
      <c r="AE72" s="295">
        <f>'3. Total $ Recalc.'!R68</f>
        <v>0</v>
      </c>
      <c r="AF72" s="294">
        <f t="shared" si="36"/>
        <v>-250177.96410736558</v>
      </c>
      <c r="AG72" s="296">
        <v>1</v>
      </c>
      <c r="AH72" s="294">
        <f t="shared" si="37"/>
        <v>0</v>
      </c>
      <c r="AI72" s="294">
        <f t="shared" si="38"/>
        <v>-250177.96410736558</v>
      </c>
      <c r="AJ72" s="293">
        <v>0</v>
      </c>
      <c r="AK72" s="293">
        <v>0</v>
      </c>
      <c r="AL72" s="293">
        <v>0</v>
      </c>
      <c r="AM72" s="294">
        <f t="shared" si="23"/>
        <v>0</v>
      </c>
      <c r="AN72" s="294">
        <f t="shared" si="39"/>
        <v>0</v>
      </c>
      <c r="AO72" s="293">
        <v>0</v>
      </c>
      <c r="AP72" s="294">
        <f t="shared" si="24"/>
        <v>0</v>
      </c>
      <c r="AQ72" s="294">
        <f t="shared" si="40"/>
        <v>0</v>
      </c>
      <c r="AR72" s="296"/>
      <c r="AS72" s="294">
        <f t="shared" si="25"/>
        <v>0</v>
      </c>
      <c r="AT72" s="294">
        <f t="shared" si="41"/>
        <v>0</v>
      </c>
      <c r="AU72" s="293">
        <v>0</v>
      </c>
      <c r="AV72" s="294">
        <f t="shared" si="26"/>
        <v>0</v>
      </c>
      <c r="AW72" s="294">
        <f t="shared" si="27"/>
        <v>0</v>
      </c>
      <c r="AX72" s="294">
        <f>SUMIFS('5. Detail'!$I$31:$I$510,'5. Detail'!$E$31:$E$510,$B72,'5. Detail'!$A$31:$A$510,$A72,'5. Detail'!$J$31:$J$510,426.4)</f>
        <v>0</v>
      </c>
      <c r="AY72" s="294">
        <f>SUMIFS('5. Detail'!$I$31:$I$510,'5. Detail'!$E$31:$E$510,$B72,'5. Detail'!$A$31:$A$510,$A72,'5. Detail'!$J$31:$J$510,426.5)+AO72</f>
        <v>0</v>
      </c>
      <c r="AZ72" s="294">
        <f>SUMIFS('5. Detail'!$I$31:$I$510,'5. Detail'!$E$31:$E$510,$B72,'5. Detail'!$A$31:$A$510,$A72,'5. Detail'!$J$31:$J$510,923)</f>
        <v>0</v>
      </c>
      <c r="BA72" s="294">
        <f>SUMIFS('5. Detail'!$I$31:$I$510,'5. Detail'!$E$31:$E$510,$B72,'5. Detail'!$A$31:$A$510,$A72,'5. Detail'!$J$31:$J$510,107)</f>
        <v>0</v>
      </c>
      <c r="BB72" s="294">
        <f t="shared" si="28"/>
        <v>0</v>
      </c>
      <c r="BC72" s="294">
        <f>SUMIFS('5. Detail'!$K$31:$K$510,'5. Detail'!$E$31:$E$510,$B72,'5. Detail'!$A$31:$A$510,$A72,'5. Detail'!$F$31:$F$510,"CE01")</f>
        <v>0</v>
      </c>
      <c r="BD72" s="294">
        <f>SUMIFS('5. Detail'!$K$31:$K$510,'5. Detail'!$E$31:$E$510,$B72,'5. Detail'!$A$31:$A$510,$A72,'5. Detail'!$F$31:$F$510,"OE01")</f>
        <v>0</v>
      </c>
      <c r="BE72" s="294">
        <f>SUMIFS('5. Detail'!$K$31:$K$510,'5. Detail'!$E$31:$E$510,$B72,'5. Detail'!$A$31:$A$510,$A72,'5. Detail'!$F$31:$F$510,"TE01")</f>
        <v>0</v>
      </c>
      <c r="BF72" s="294">
        <f t="shared" si="29"/>
        <v>0</v>
      </c>
      <c r="BG72" s="294">
        <f t="shared" si="30"/>
        <v>0</v>
      </c>
      <c r="BH72" s="294">
        <f>SUMIFS('5. Detail'!$K$31:$K$510,'5. Detail'!$E$31:$E$510,$B72,'5. Detail'!$A$31:$A$510,$A72,'5. Detail'!$J$31:$J$510,923,'5. Detail'!$F$31:$F$510,"CE01")+SUMIFS('5. Detail'!$K$31:$K$510,'5. Detail'!$E$31:$E$510,$B72,'5. Detail'!$A$31:$A$510,$A72,'5. Detail'!$J$31:$J$510,107,'5. Detail'!$F$31:$F$510,"CE01")</f>
        <v>0</v>
      </c>
      <c r="BI72" s="294">
        <f>SUMIFS('5. Detail'!$K$31:$K$510,'5. Detail'!$E$31:$E$510,$B72,'5. Detail'!$A$31:$A$510,$A72,'5. Detail'!$J$31:$J$510,923,'5. Detail'!$F$31:$F$510,"OE01")+SUMIFS('5. Detail'!$K$31:$K$510,'5. Detail'!$E$31:$E$510,$B72,'5. Detail'!$A$31:$A$510,$A72,'5. Detail'!$J$31:$J$510,107,'5. Detail'!$F$31:$F$510,"OE01")</f>
        <v>0</v>
      </c>
      <c r="BJ72" s="294">
        <f>SUMIFS('5. Detail'!$K$31:$K$510,'5. Detail'!$E$31:$E$510,$B72,'5. Detail'!$A$31:$A$510,$A72,'5. Detail'!$J$31:$J$510,923,'5. Detail'!$F$31:$F$510,"TE01")+SUMIFS('5. Detail'!$K$31:$K$510,'5. Detail'!$E$31:$E$510,$B72,'5. Detail'!$A$31:$A$510,$A72,'5. Detail'!$J$31:$J$510,107,'5. Detail'!$F$31:$F$510,"TE01")</f>
        <v>0</v>
      </c>
      <c r="BK72" s="294">
        <f t="shared" si="31"/>
        <v>0</v>
      </c>
      <c r="BL72" s="294">
        <f t="shared" si="32"/>
        <v>0</v>
      </c>
      <c r="BM72" s="297"/>
    </row>
    <row r="73" spans="1:65" x14ac:dyDescent="0.3">
      <c r="A73" s="291"/>
      <c r="B73" s="292">
        <v>2019</v>
      </c>
      <c r="C73" s="293">
        <v>263573.47398220847</v>
      </c>
      <c r="D73" s="293">
        <v>263573.47398220847</v>
      </c>
      <c r="E73" s="293">
        <v>0</v>
      </c>
      <c r="F73" s="293">
        <v>0</v>
      </c>
      <c r="G73" s="293">
        <v>0</v>
      </c>
      <c r="H73" s="293">
        <v>0</v>
      </c>
      <c r="I73" s="294">
        <f t="shared" si="17"/>
        <v>0</v>
      </c>
      <c r="J73" s="293">
        <v>0</v>
      </c>
      <c r="K73" s="294">
        <f t="shared" si="18"/>
        <v>0</v>
      </c>
      <c r="L73" s="293">
        <v>0</v>
      </c>
      <c r="M73" s="293"/>
      <c r="N73" s="294">
        <f t="shared" si="19"/>
        <v>0</v>
      </c>
      <c r="O73" s="294">
        <f t="shared" si="33"/>
        <v>0</v>
      </c>
      <c r="P73" s="294">
        <f t="shared" si="20"/>
        <v>0</v>
      </c>
      <c r="Q73" s="294">
        <f>SUMIFS('5. Detail'!$I$31:$I$510,'5. Detail'!$E$31:$E$510,$B73,'5. Detail'!$A$31:$A$510,$A73,'5. Detail'!$J$31:$J$510,426.4)</f>
        <v>0</v>
      </c>
      <c r="R73" s="294">
        <f>SUMIFS('5. Detail'!$I$31:$I$510,'5. Detail'!$E$31:$E$510,$B73,'5. Detail'!$A$31:$A$510,$A73,'5. Detail'!$J$31:$J$510,426.5)+J73</f>
        <v>0</v>
      </c>
      <c r="S73" s="294">
        <f>SUMIFS('5. Detail'!$I$31:$I$510,'5. Detail'!$E$31:$E$510,$B73,'5. Detail'!$A$31:$A$510,$A73,'5. Detail'!$J$31:$J$510,923)</f>
        <v>0</v>
      </c>
      <c r="T73" s="294">
        <f>SUMIFS('5. Detail'!$I$31:$I$510,'5. Detail'!$E$31:$E$510,$B73,'5. Detail'!$A$31:$A$510,$A73,'5. Detail'!$J$31:$J$510,107)</f>
        <v>0</v>
      </c>
      <c r="U73" s="294">
        <f t="shared" si="34"/>
        <v>0</v>
      </c>
      <c r="V73" s="294">
        <f>SUMIFS('5. Detail'!$I$31:$I$510,'5. Detail'!$E$31:$E$510,$B73,'5. Detail'!$A$31:$A$510,$A73,'5. Detail'!$F$31:$F$510,"CE01")</f>
        <v>0</v>
      </c>
      <c r="W73" s="294">
        <f>SUMIFS('5. Detail'!$I$31:$I$510,'5. Detail'!$E$31:$E$510,$B73,'5. Detail'!$A$31:$A$510,$A73,'5. Detail'!$F$31:$F$510,"OE01")</f>
        <v>0</v>
      </c>
      <c r="X73" s="294">
        <f>SUMIFS('5. Detail'!$I$31:$I$510,'5. Detail'!$E$31:$E$510,$B73,'5. Detail'!$A$31:$A$510,$A73,'5. Detail'!$F$31:$F$510,"TE01")</f>
        <v>0</v>
      </c>
      <c r="Y73" s="294">
        <f t="shared" si="21"/>
        <v>0</v>
      </c>
      <c r="Z73" s="294">
        <f t="shared" si="35"/>
        <v>0</v>
      </c>
      <c r="AA73" s="294">
        <f>SUMIFS('5. Detail'!$I$31:$I$510,'5. Detail'!$E$31:$E$510,$B73,'5. Detail'!$A$31:$A$510,$A73,'5. Detail'!$J$31:$J$510,923,'5. Detail'!$F$31:$F$510,"CE01")+SUMIFS('5. Detail'!$I$31:$I$510,'5. Detail'!$E$31:$E$510,$B73,'5. Detail'!$A$31:$A$510,$A73,'5. Detail'!$J$31:$J$510,107,'5. Detail'!$F$31:$F$510,"CE01")</f>
        <v>0</v>
      </c>
      <c r="AB73" s="294">
        <f>SUMIFS('5. Detail'!$I$31:$I$510,'5. Detail'!$E$31:$E$510,$B73,'5. Detail'!$A$31:$A$510,$A73,'5. Detail'!$J$31:$J$510,923,'5. Detail'!$F$31:$F$510,"OE01")+SUMIFS('5. Detail'!$I$31:$I$510,'5. Detail'!$E$31:$E$510,$B73,'5. Detail'!$A$31:$A$510,$A73,'5. Detail'!$J$31:$J$510,107,'5. Detail'!$F$31:$F$510,"OE01")</f>
        <v>0</v>
      </c>
      <c r="AC73" s="294">
        <f>SUMIFS('5. Detail'!$I$31:$I$510,'5. Detail'!$E$31:$E$510,$B73,'5. Detail'!$A$31:$A$510,$A73,'5. Detail'!$J$31:$J$510,923,'5. Detail'!$F$31:$F$510,"TE01")+SUMIFS('5. Detail'!$I$31:$I$510,'5. Detail'!$E$31:$E$510,$B73,'5. Detail'!$A$31:$A$510,$A73,'5. Detail'!$J$31:$J$510,107,'5. Detail'!$F$31:$F$510,"TE01")</f>
        <v>0</v>
      </c>
      <c r="AD73" s="294">
        <f t="shared" si="22"/>
        <v>0</v>
      </c>
      <c r="AE73" s="295">
        <f>'3. Total $ Recalc.'!R69</f>
        <v>0</v>
      </c>
      <c r="AF73" s="294">
        <f t="shared" si="36"/>
        <v>-263573.47398220847</v>
      </c>
      <c r="AG73" s="296">
        <v>1</v>
      </c>
      <c r="AH73" s="294">
        <f t="shared" si="37"/>
        <v>0</v>
      </c>
      <c r="AI73" s="294">
        <f t="shared" si="38"/>
        <v>-263573.47398220847</v>
      </c>
      <c r="AJ73" s="293">
        <v>0</v>
      </c>
      <c r="AK73" s="293">
        <v>0</v>
      </c>
      <c r="AL73" s="293">
        <v>0</v>
      </c>
      <c r="AM73" s="294">
        <f t="shared" si="23"/>
        <v>0</v>
      </c>
      <c r="AN73" s="294">
        <f t="shared" si="39"/>
        <v>0</v>
      </c>
      <c r="AO73" s="293">
        <v>0</v>
      </c>
      <c r="AP73" s="294">
        <f t="shared" si="24"/>
        <v>0</v>
      </c>
      <c r="AQ73" s="294">
        <f t="shared" si="40"/>
        <v>0</v>
      </c>
      <c r="AR73" s="296"/>
      <c r="AS73" s="294">
        <f t="shared" si="25"/>
        <v>0</v>
      </c>
      <c r="AT73" s="294">
        <f t="shared" si="41"/>
        <v>0</v>
      </c>
      <c r="AU73" s="293">
        <v>0</v>
      </c>
      <c r="AV73" s="294">
        <f t="shared" si="26"/>
        <v>0</v>
      </c>
      <c r="AW73" s="294">
        <f t="shared" si="27"/>
        <v>0</v>
      </c>
      <c r="AX73" s="294">
        <f>SUMIFS('5. Detail'!$I$31:$I$510,'5. Detail'!$E$31:$E$510,$B73,'5. Detail'!$A$31:$A$510,$A73,'5. Detail'!$J$31:$J$510,426.4)</f>
        <v>0</v>
      </c>
      <c r="AY73" s="294">
        <f>SUMIFS('5. Detail'!$I$31:$I$510,'5. Detail'!$E$31:$E$510,$B73,'5. Detail'!$A$31:$A$510,$A73,'5. Detail'!$J$31:$J$510,426.5)+AO73</f>
        <v>0</v>
      </c>
      <c r="AZ73" s="294">
        <f>SUMIFS('5. Detail'!$I$31:$I$510,'5. Detail'!$E$31:$E$510,$B73,'5. Detail'!$A$31:$A$510,$A73,'5. Detail'!$J$31:$J$510,923)</f>
        <v>0</v>
      </c>
      <c r="BA73" s="294">
        <f>SUMIFS('5. Detail'!$I$31:$I$510,'5. Detail'!$E$31:$E$510,$B73,'5. Detail'!$A$31:$A$510,$A73,'5. Detail'!$J$31:$J$510,107)</f>
        <v>0</v>
      </c>
      <c r="BB73" s="294">
        <f t="shared" si="28"/>
        <v>0</v>
      </c>
      <c r="BC73" s="294">
        <f>SUMIFS('5. Detail'!$K$31:$K$510,'5. Detail'!$E$31:$E$510,$B73,'5. Detail'!$A$31:$A$510,$A73,'5. Detail'!$F$31:$F$510,"CE01")</f>
        <v>0</v>
      </c>
      <c r="BD73" s="294">
        <f>SUMIFS('5. Detail'!$K$31:$K$510,'5. Detail'!$E$31:$E$510,$B73,'5. Detail'!$A$31:$A$510,$A73,'5. Detail'!$F$31:$F$510,"OE01")</f>
        <v>0</v>
      </c>
      <c r="BE73" s="294">
        <f>SUMIFS('5. Detail'!$K$31:$K$510,'5. Detail'!$E$31:$E$510,$B73,'5. Detail'!$A$31:$A$510,$A73,'5. Detail'!$F$31:$F$510,"TE01")</f>
        <v>0</v>
      </c>
      <c r="BF73" s="294">
        <f t="shared" si="29"/>
        <v>0</v>
      </c>
      <c r="BG73" s="294">
        <f t="shared" si="30"/>
        <v>0</v>
      </c>
      <c r="BH73" s="294">
        <f>SUMIFS('5. Detail'!$K$31:$K$510,'5. Detail'!$E$31:$E$510,$B73,'5. Detail'!$A$31:$A$510,$A73,'5. Detail'!$J$31:$J$510,923,'5. Detail'!$F$31:$F$510,"CE01")+SUMIFS('5. Detail'!$K$31:$K$510,'5. Detail'!$E$31:$E$510,$B73,'5. Detail'!$A$31:$A$510,$A73,'5. Detail'!$J$31:$J$510,107,'5. Detail'!$F$31:$F$510,"CE01")</f>
        <v>0</v>
      </c>
      <c r="BI73" s="294">
        <f>SUMIFS('5. Detail'!$K$31:$K$510,'5. Detail'!$E$31:$E$510,$B73,'5. Detail'!$A$31:$A$510,$A73,'5. Detail'!$J$31:$J$510,923,'5. Detail'!$F$31:$F$510,"OE01")+SUMIFS('5. Detail'!$K$31:$K$510,'5. Detail'!$E$31:$E$510,$B73,'5. Detail'!$A$31:$A$510,$A73,'5. Detail'!$J$31:$J$510,107,'5. Detail'!$F$31:$F$510,"OE01")</f>
        <v>0</v>
      </c>
      <c r="BJ73" s="294">
        <f>SUMIFS('5. Detail'!$K$31:$K$510,'5. Detail'!$E$31:$E$510,$B73,'5. Detail'!$A$31:$A$510,$A73,'5. Detail'!$J$31:$J$510,923,'5. Detail'!$F$31:$F$510,"TE01")+SUMIFS('5. Detail'!$K$31:$K$510,'5. Detail'!$E$31:$E$510,$B73,'5. Detail'!$A$31:$A$510,$A73,'5. Detail'!$J$31:$J$510,107,'5. Detail'!$F$31:$F$510,"TE01")</f>
        <v>0</v>
      </c>
      <c r="BK73" s="294">
        <f t="shared" si="31"/>
        <v>0</v>
      </c>
      <c r="BL73" s="294">
        <f t="shared" si="32"/>
        <v>0</v>
      </c>
      <c r="BM73" s="297"/>
    </row>
    <row r="74" spans="1:65" x14ac:dyDescent="0.3">
      <c r="A74" s="291"/>
      <c r="B74" s="292">
        <v>2020</v>
      </c>
      <c r="C74" s="293">
        <v>276622.37964594079</v>
      </c>
      <c r="D74" s="293">
        <v>276622.37964594079</v>
      </c>
      <c r="E74" s="293">
        <v>0</v>
      </c>
      <c r="F74" s="293">
        <v>0</v>
      </c>
      <c r="G74" s="293">
        <v>0</v>
      </c>
      <c r="H74" s="293">
        <v>0</v>
      </c>
      <c r="I74" s="294">
        <f t="shared" si="17"/>
        <v>0</v>
      </c>
      <c r="J74" s="293">
        <v>0</v>
      </c>
      <c r="K74" s="294">
        <f t="shared" si="18"/>
        <v>0</v>
      </c>
      <c r="L74" s="293">
        <v>0</v>
      </c>
      <c r="M74" s="293"/>
      <c r="N74" s="294">
        <f t="shared" si="19"/>
        <v>0</v>
      </c>
      <c r="O74" s="294">
        <f t="shared" si="33"/>
        <v>0</v>
      </c>
      <c r="P74" s="294">
        <f t="shared" si="20"/>
        <v>0</v>
      </c>
      <c r="Q74" s="294">
        <f>SUMIFS('5. Detail'!$I$31:$I$510,'5. Detail'!$E$31:$E$510,$B74,'5. Detail'!$A$31:$A$510,$A74,'5. Detail'!$J$31:$J$510,426.4)</f>
        <v>0</v>
      </c>
      <c r="R74" s="294">
        <f>SUMIFS('5. Detail'!$I$31:$I$510,'5. Detail'!$E$31:$E$510,$B74,'5. Detail'!$A$31:$A$510,$A74,'5. Detail'!$J$31:$J$510,426.5)+J74</f>
        <v>0</v>
      </c>
      <c r="S74" s="294">
        <f>SUMIFS('5. Detail'!$I$31:$I$510,'5. Detail'!$E$31:$E$510,$B74,'5. Detail'!$A$31:$A$510,$A74,'5. Detail'!$J$31:$J$510,923)</f>
        <v>0</v>
      </c>
      <c r="T74" s="294">
        <f>SUMIFS('5. Detail'!$I$31:$I$510,'5. Detail'!$E$31:$E$510,$B74,'5. Detail'!$A$31:$A$510,$A74,'5. Detail'!$J$31:$J$510,107)</f>
        <v>0</v>
      </c>
      <c r="U74" s="294">
        <f t="shared" si="34"/>
        <v>0</v>
      </c>
      <c r="V74" s="294">
        <f>SUMIFS('5. Detail'!$I$31:$I$510,'5. Detail'!$E$31:$E$510,$B74,'5. Detail'!$A$31:$A$510,$A74,'5. Detail'!$F$31:$F$510,"CE01")</f>
        <v>0</v>
      </c>
      <c r="W74" s="294">
        <f>SUMIFS('5. Detail'!$I$31:$I$510,'5. Detail'!$E$31:$E$510,$B74,'5. Detail'!$A$31:$A$510,$A74,'5. Detail'!$F$31:$F$510,"OE01")</f>
        <v>0</v>
      </c>
      <c r="X74" s="294">
        <f>SUMIFS('5. Detail'!$I$31:$I$510,'5. Detail'!$E$31:$E$510,$B74,'5. Detail'!$A$31:$A$510,$A74,'5. Detail'!$F$31:$F$510,"TE01")</f>
        <v>0</v>
      </c>
      <c r="Y74" s="294">
        <f t="shared" si="21"/>
        <v>0</v>
      </c>
      <c r="Z74" s="294">
        <f t="shared" si="35"/>
        <v>0</v>
      </c>
      <c r="AA74" s="294">
        <f>SUMIFS('5. Detail'!$I$31:$I$510,'5. Detail'!$E$31:$E$510,$B74,'5. Detail'!$A$31:$A$510,$A74,'5. Detail'!$J$31:$J$510,923,'5. Detail'!$F$31:$F$510,"CE01")+SUMIFS('5. Detail'!$I$31:$I$510,'5. Detail'!$E$31:$E$510,$B74,'5. Detail'!$A$31:$A$510,$A74,'5. Detail'!$J$31:$J$510,107,'5. Detail'!$F$31:$F$510,"CE01")</f>
        <v>0</v>
      </c>
      <c r="AB74" s="294">
        <f>SUMIFS('5. Detail'!$I$31:$I$510,'5. Detail'!$E$31:$E$510,$B74,'5. Detail'!$A$31:$A$510,$A74,'5. Detail'!$J$31:$J$510,923,'5. Detail'!$F$31:$F$510,"OE01")+SUMIFS('5. Detail'!$I$31:$I$510,'5. Detail'!$E$31:$E$510,$B74,'5. Detail'!$A$31:$A$510,$A74,'5. Detail'!$J$31:$J$510,107,'5. Detail'!$F$31:$F$510,"OE01")</f>
        <v>0</v>
      </c>
      <c r="AC74" s="294">
        <f>SUMIFS('5. Detail'!$I$31:$I$510,'5. Detail'!$E$31:$E$510,$B74,'5. Detail'!$A$31:$A$510,$A74,'5. Detail'!$J$31:$J$510,923,'5. Detail'!$F$31:$F$510,"TE01")+SUMIFS('5. Detail'!$I$31:$I$510,'5. Detail'!$E$31:$E$510,$B74,'5. Detail'!$A$31:$A$510,$A74,'5. Detail'!$J$31:$J$510,107,'5. Detail'!$F$31:$F$510,"TE01")</f>
        <v>0</v>
      </c>
      <c r="AD74" s="294">
        <f t="shared" si="22"/>
        <v>0</v>
      </c>
      <c r="AE74" s="295">
        <f>'3. Total $ Recalc.'!R70</f>
        <v>0</v>
      </c>
      <c r="AF74" s="294">
        <f t="shared" si="36"/>
        <v>-276622.37964594079</v>
      </c>
      <c r="AG74" s="296">
        <v>1</v>
      </c>
      <c r="AH74" s="294">
        <f t="shared" si="37"/>
        <v>0</v>
      </c>
      <c r="AI74" s="294">
        <f t="shared" si="38"/>
        <v>-276622.37964594079</v>
      </c>
      <c r="AJ74" s="293">
        <v>0</v>
      </c>
      <c r="AK74" s="293">
        <v>0</v>
      </c>
      <c r="AL74" s="293">
        <v>0</v>
      </c>
      <c r="AM74" s="294">
        <f t="shared" si="23"/>
        <v>0</v>
      </c>
      <c r="AN74" s="294">
        <f t="shared" si="39"/>
        <v>0</v>
      </c>
      <c r="AO74" s="293">
        <v>0</v>
      </c>
      <c r="AP74" s="294">
        <f t="shared" si="24"/>
        <v>0</v>
      </c>
      <c r="AQ74" s="294">
        <f t="shared" si="40"/>
        <v>0</v>
      </c>
      <c r="AR74" s="296"/>
      <c r="AS74" s="294">
        <f t="shared" si="25"/>
        <v>0</v>
      </c>
      <c r="AT74" s="294">
        <f t="shared" si="41"/>
        <v>0</v>
      </c>
      <c r="AU74" s="293">
        <v>0</v>
      </c>
      <c r="AV74" s="294">
        <f t="shared" si="26"/>
        <v>0</v>
      </c>
      <c r="AW74" s="294">
        <f t="shared" si="27"/>
        <v>0</v>
      </c>
      <c r="AX74" s="294">
        <f>SUMIFS('5. Detail'!$I$31:$I$510,'5. Detail'!$E$31:$E$510,$B74,'5. Detail'!$A$31:$A$510,$A74,'5. Detail'!$J$31:$J$510,426.4)</f>
        <v>0</v>
      </c>
      <c r="AY74" s="294">
        <f>SUMIFS('5. Detail'!$I$31:$I$510,'5. Detail'!$E$31:$E$510,$B74,'5. Detail'!$A$31:$A$510,$A74,'5. Detail'!$J$31:$J$510,426.5)+AO74</f>
        <v>0</v>
      </c>
      <c r="AZ74" s="294">
        <f>SUMIFS('5. Detail'!$I$31:$I$510,'5. Detail'!$E$31:$E$510,$B74,'5. Detail'!$A$31:$A$510,$A74,'5. Detail'!$J$31:$J$510,923)</f>
        <v>0</v>
      </c>
      <c r="BA74" s="294">
        <f>SUMIFS('5. Detail'!$I$31:$I$510,'5. Detail'!$E$31:$E$510,$B74,'5. Detail'!$A$31:$A$510,$A74,'5. Detail'!$J$31:$J$510,107)</f>
        <v>0</v>
      </c>
      <c r="BB74" s="294">
        <f t="shared" si="28"/>
        <v>0</v>
      </c>
      <c r="BC74" s="294">
        <f>SUMIFS('5. Detail'!$K$31:$K$510,'5. Detail'!$E$31:$E$510,$B74,'5. Detail'!$A$31:$A$510,$A74,'5. Detail'!$F$31:$F$510,"CE01")</f>
        <v>0</v>
      </c>
      <c r="BD74" s="294">
        <f>SUMIFS('5. Detail'!$K$31:$K$510,'5. Detail'!$E$31:$E$510,$B74,'5. Detail'!$A$31:$A$510,$A74,'5. Detail'!$F$31:$F$510,"OE01")</f>
        <v>0</v>
      </c>
      <c r="BE74" s="294">
        <f>SUMIFS('5. Detail'!$K$31:$K$510,'5. Detail'!$E$31:$E$510,$B74,'5. Detail'!$A$31:$A$510,$A74,'5. Detail'!$F$31:$F$510,"TE01")</f>
        <v>0</v>
      </c>
      <c r="BF74" s="294">
        <f t="shared" si="29"/>
        <v>0</v>
      </c>
      <c r="BG74" s="294">
        <f t="shared" si="30"/>
        <v>0</v>
      </c>
      <c r="BH74" s="294">
        <f>SUMIFS('5. Detail'!$K$31:$K$510,'5. Detail'!$E$31:$E$510,$B74,'5. Detail'!$A$31:$A$510,$A74,'5. Detail'!$J$31:$J$510,923,'5. Detail'!$F$31:$F$510,"CE01")+SUMIFS('5. Detail'!$K$31:$K$510,'5. Detail'!$E$31:$E$510,$B74,'5. Detail'!$A$31:$A$510,$A74,'5. Detail'!$J$31:$J$510,107,'5. Detail'!$F$31:$F$510,"CE01")</f>
        <v>0</v>
      </c>
      <c r="BI74" s="294">
        <f>SUMIFS('5. Detail'!$K$31:$K$510,'5. Detail'!$E$31:$E$510,$B74,'5. Detail'!$A$31:$A$510,$A74,'5. Detail'!$J$31:$J$510,923,'5. Detail'!$F$31:$F$510,"OE01")+SUMIFS('5. Detail'!$K$31:$K$510,'5. Detail'!$E$31:$E$510,$B74,'5. Detail'!$A$31:$A$510,$A74,'5. Detail'!$J$31:$J$510,107,'5. Detail'!$F$31:$F$510,"OE01")</f>
        <v>0</v>
      </c>
      <c r="BJ74" s="294">
        <f>SUMIFS('5. Detail'!$K$31:$K$510,'5. Detail'!$E$31:$E$510,$B74,'5. Detail'!$A$31:$A$510,$A74,'5. Detail'!$J$31:$J$510,923,'5. Detail'!$F$31:$F$510,"TE01")+SUMIFS('5. Detail'!$K$31:$K$510,'5. Detail'!$E$31:$E$510,$B74,'5. Detail'!$A$31:$A$510,$A74,'5. Detail'!$J$31:$J$510,107,'5. Detail'!$F$31:$F$510,"TE01")</f>
        <v>0</v>
      </c>
      <c r="BK74" s="294">
        <f t="shared" si="31"/>
        <v>0</v>
      </c>
      <c r="BL74" s="294">
        <f t="shared" si="32"/>
        <v>0</v>
      </c>
      <c r="BM74" s="297"/>
    </row>
    <row r="75" spans="1:65" x14ac:dyDescent="0.3">
      <c r="A75" s="291"/>
      <c r="B75" s="292">
        <v>2021</v>
      </c>
      <c r="C75" s="293">
        <v>273020.98261452513</v>
      </c>
      <c r="D75" s="293">
        <v>273020.98261452513</v>
      </c>
      <c r="E75" s="293">
        <v>0</v>
      </c>
      <c r="F75" s="293">
        <v>0</v>
      </c>
      <c r="G75" s="293">
        <v>0</v>
      </c>
      <c r="H75" s="293">
        <v>0</v>
      </c>
      <c r="I75" s="294">
        <f t="shared" si="17"/>
        <v>0</v>
      </c>
      <c r="J75" s="293">
        <v>0</v>
      </c>
      <c r="K75" s="294">
        <f t="shared" si="18"/>
        <v>0</v>
      </c>
      <c r="L75" s="293">
        <v>0</v>
      </c>
      <c r="M75" s="293"/>
      <c r="N75" s="294">
        <f t="shared" si="19"/>
        <v>0</v>
      </c>
      <c r="O75" s="294">
        <f t="shared" si="33"/>
        <v>0</v>
      </c>
      <c r="P75" s="294">
        <f t="shared" si="20"/>
        <v>0</v>
      </c>
      <c r="Q75" s="294">
        <f>SUMIFS('5. Detail'!$I$31:$I$510,'5. Detail'!$E$31:$E$510,$B75,'5. Detail'!$A$31:$A$510,$A75,'5. Detail'!$J$31:$J$510,426.4)</f>
        <v>0</v>
      </c>
      <c r="R75" s="294">
        <f>SUMIFS('5. Detail'!$I$31:$I$510,'5. Detail'!$E$31:$E$510,$B75,'5. Detail'!$A$31:$A$510,$A75,'5. Detail'!$J$31:$J$510,426.5)+J75</f>
        <v>0</v>
      </c>
      <c r="S75" s="294">
        <f>SUMIFS('5. Detail'!$I$31:$I$510,'5. Detail'!$E$31:$E$510,$B75,'5. Detail'!$A$31:$A$510,$A75,'5. Detail'!$J$31:$J$510,923)</f>
        <v>0</v>
      </c>
      <c r="T75" s="294">
        <f>SUMIFS('5. Detail'!$I$31:$I$510,'5. Detail'!$E$31:$E$510,$B75,'5. Detail'!$A$31:$A$510,$A75,'5. Detail'!$J$31:$J$510,107)</f>
        <v>0</v>
      </c>
      <c r="U75" s="294">
        <f t="shared" si="34"/>
        <v>0</v>
      </c>
      <c r="V75" s="294">
        <f>SUMIFS('5. Detail'!$I$31:$I$510,'5. Detail'!$E$31:$E$510,$B75,'5. Detail'!$A$31:$A$510,$A75,'5. Detail'!$F$31:$F$510,"CE01")</f>
        <v>0</v>
      </c>
      <c r="W75" s="294">
        <f>SUMIFS('5. Detail'!$I$31:$I$510,'5. Detail'!$E$31:$E$510,$B75,'5. Detail'!$A$31:$A$510,$A75,'5. Detail'!$F$31:$F$510,"OE01")</f>
        <v>0</v>
      </c>
      <c r="X75" s="294">
        <f>SUMIFS('5. Detail'!$I$31:$I$510,'5. Detail'!$E$31:$E$510,$B75,'5. Detail'!$A$31:$A$510,$A75,'5. Detail'!$F$31:$F$510,"TE01")</f>
        <v>0</v>
      </c>
      <c r="Y75" s="294">
        <f t="shared" si="21"/>
        <v>0</v>
      </c>
      <c r="Z75" s="294">
        <f t="shared" si="35"/>
        <v>0</v>
      </c>
      <c r="AA75" s="294">
        <f>SUMIFS('5. Detail'!$I$31:$I$510,'5. Detail'!$E$31:$E$510,$B75,'5. Detail'!$A$31:$A$510,$A75,'5. Detail'!$J$31:$J$510,923,'5. Detail'!$F$31:$F$510,"CE01")+SUMIFS('5. Detail'!$I$31:$I$510,'5. Detail'!$E$31:$E$510,$B75,'5. Detail'!$A$31:$A$510,$A75,'5. Detail'!$J$31:$J$510,107,'5. Detail'!$F$31:$F$510,"CE01")</f>
        <v>0</v>
      </c>
      <c r="AB75" s="294">
        <f>SUMIFS('5. Detail'!$I$31:$I$510,'5. Detail'!$E$31:$E$510,$B75,'5. Detail'!$A$31:$A$510,$A75,'5. Detail'!$J$31:$J$510,923,'5. Detail'!$F$31:$F$510,"OE01")+SUMIFS('5. Detail'!$I$31:$I$510,'5. Detail'!$E$31:$E$510,$B75,'5. Detail'!$A$31:$A$510,$A75,'5. Detail'!$J$31:$J$510,107,'5. Detail'!$F$31:$F$510,"OE01")</f>
        <v>0</v>
      </c>
      <c r="AC75" s="294">
        <f>SUMIFS('5. Detail'!$I$31:$I$510,'5. Detail'!$E$31:$E$510,$B75,'5. Detail'!$A$31:$A$510,$A75,'5. Detail'!$J$31:$J$510,923,'5. Detail'!$F$31:$F$510,"TE01")+SUMIFS('5. Detail'!$I$31:$I$510,'5. Detail'!$E$31:$E$510,$B75,'5. Detail'!$A$31:$A$510,$A75,'5. Detail'!$J$31:$J$510,107,'5. Detail'!$F$31:$F$510,"TE01")</f>
        <v>0</v>
      </c>
      <c r="AD75" s="294">
        <f t="shared" si="22"/>
        <v>0</v>
      </c>
      <c r="AE75" s="295">
        <f>'3. Total $ Recalc.'!R71</f>
        <v>0</v>
      </c>
      <c r="AF75" s="294">
        <f t="shared" si="36"/>
        <v>-273020.98261452513</v>
      </c>
      <c r="AG75" s="296">
        <v>1</v>
      </c>
      <c r="AH75" s="294">
        <f t="shared" si="37"/>
        <v>0</v>
      </c>
      <c r="AI75" s="294">
        <f t="shared" si="38"/>
        <v>-273020.98261452513</v>
      </c>
      <c r="AJ75" s="293">
        <v>0</v>
      </c>
      <c r="AK75" s="293">
        <v>0</v>
      </c>
      <c r="AL75" s="293">
        <v>0</v>
      </c>
      <c r="AM75" s="294">
        <f t="shared" si="23"/>
        <v>0</v>
      </c>
      <c r="AN75" s="294">
        <f t="shared" si="39"/>
        <v>0</v>
      </c>
      <c r="AO75" s="293">
        <v>0</v>
      </c>
      <c r="AP75" s="294">
        <f t="shared" si="24"/>
        <v>0</v>
      </c>
      <c r="AQ75" s="294">
        <f t="shared" si="40"/>
        <v>0</v>
      </c>
      <c r="AR75" s="296"/>
      <c r="AS75" s="294">
        <f t="shared" si="25"/>
        <v>0</v>
      </c>
      <c r="AT75" s="294">
        <f t="shared" si="41"/>
        <v>0</v>
      </c>
      <c r="AU75" s="293">
        <v>0</v>
      </c>
      <c r="AV75" s="294">
        <f t="shared" si="26"/>
        <v>0</v>
      </c>
      <c r="AW75" s="294">
        <f t="shared" si="27"/>
        <v>0</v>
      </c>
      <c r="AX75" s="294">
        <f>SUMIFS('5. Detail'!$I$31:$I$510,'5. Detail'!$E$31:$E$510,$B75,'5. Detail'!$A$31:$A$510,$A75,'5. Detail'!$J$31:$J$510,426.4)</f>
        <v>0</v>
      </c>
      <c r="AY75" s="294">
        <f>SUMIFS('5. Detail'!$I$31:$I$510,'5. Detail'!$E$31:$E$510,$B75,'5. Detail'!$A$31:$A$510,$A75,'5. Detail'!$J$31:$J$510,426.5)+AO75</f>
        <v>0</v>
      </c>
      <c r="AZ75" s="294">
        <f>SUMIFS('5. Detail'!$I$31:$I$510,'5. Detail'!$E$31:$E$510,$B75,'5. Detail'!$A$31:$A$510,$A75,'5. Detail'!$J$31:$J$510,923)</f>
        <v>0</v>
      </c>
      <c r="BA75" s="294">
        <f>SUMIFS('5. Detail'!$I$31:$I$510,'5. Detail'!$E$31:$E$510,$B75,'5. Detail'!$A$31:$A$510,$A75,'5. Detail'!$J$31:$J$510,107)</f>
        <v>0</v>
      </c>
      <c r="BB75" s="294">
        <f t="shared" si="28"/>
        <v>0</v>
      </c>
      <c r="BC75" s="294">
        <f>SUMIFS('5. Detail'!$K$31:$K$510,'5. Detail'!$E$31:$E$510,$B75,'5. Detail'!$A$31:$A$510,$A75,'5. Detail'!$F$31:$F$510,"CE01")</f>
        <v>0</v>
      </c>
      <c r="BD75" s="294">
        <f>SUMIFS('5. Detail'!$K$31:$K$510,'5. Detail'!$E$31:$E$510,$B75,'5. Detail'!$A$31:$A$510,$A75,'5. Detail'!$F$31:$F$510,"OE01")</f>
        <v>0</v>
      </c>
      <c r="BE75" s="294">
        <f>SUMIFS('5. Detail'!$K$31:$K$510,'5. Detail'!$E$31:$E$510,$B75,'5. Detail'!$A$31:$A$510,$A75,'5. Detail'!$F$31:$F$510,"TE01")</f>
        <v>0</v>
      </c>
      <c r="BF75" s="294">
        <f t="shared" si="29"/>
        <v>0</v>
      </c>
      <c r="BG75" s="294">
        <f t="shared" si="30"/>
        <v>0</v>
      </c>
      <c r="BH75" s="294">
        <f>SUMIFS('5. Detail'!$K$31:$K$510,'5. Detail'!$E$31:$E$510,$B75,'5. Detail'!$A$31:$A$510,$A75,'5. Detail'!$J$31:$J$510,923,'5. Detail'!$F$31:$F$510,"CE01")+SUMIFS('5. Detail'!$K$31:$K$510,'5. Detail'!$E$31:$E$510,$B75,'5. Detail'!$A$31:$A$510,$A75,'5. Detail'!$J$31:$J$510,107,'5. Detail'!$F$31:$F$510,"CE01")</f>
        <v>0</v>
      </c>
      <c r="BI75" s="294">
        <f>SUMIFS('5. Detail'!$K$31:$K$510,'5. Detail'!$E$31:$E$510,$B75,'5. Detail'!$A$31:$A$510,$A75,'5. Detail'!$J$31:$J$510,923,'5. Detail'!$F$31:$F$510,"OE01")+SUMIFS('5. Detail'!$K$31:$K$510,'5. Detail'!$E$31:$E$510,$B75,'5. Detail'!$A$31:$A$510,$A75,'5. Detail'!$J$31:$J$510,107,'5. Detail'!$F$31:$F$510,"OE01")</f>
        <v>0</v>
      </c>
      <c r="BJ75" s="294">
        <f>SUMIFS('5. Detail'!$K$31:$K$510,'5. Detail'!$E$31:$E$510,$B75,'5. Detail'!$A$31:$A$510,$A75,'5. Detail'!$J$31:$J$510,923,'5. Detail'!$F$31:$F$510,"TE01")+SUMIFS('5. Detail'!$K$31:$K$510,'5. Detail'!$E$31:$E$510,$B75,'5. Detail'!$A$31:$A$510,$A75,'5. Detail'!$J$31:$J$510,107,'5. Detail'!$F$31:$F$510,"TE01")</f>
        <v>0</v>
      </c>
      <c r="BK75" s="294">
        <f t="shared" si="31"/>
        <v>0</v>
      </c>
      <c r="BL75" s="294">
        <f t="shared" si="32"/>
        <v>0</v>
      </c>
      <c r="BM75" s="297"/>
    </row>
    <row r="76" spans="1:65" x14ac:dyDescent="0.3">
      <c r="A76" s="291"/>
      <c r="B76" s="292">
        <v>2015</v>
      </c>
      <c r="C76" s="293">
        <v>207736.63547549854</v>
      </c>
      <c r="D76" s="293">
        <v>0</v>
      </c>
      <c r="E76" s="293">
        <v>0</v>
      </c>
      <c r="F76" s="293">
        <v>0</v>
      </c>
      <c r="G76" s="293">
        <v>88765.67176786669</v>
      </c>
      <c r="H76" s="293">
        <v>0</v>
      </c>
      <c r="I76" s="294">
        <f t="shared" si="17"/>
        <v>118970.96370763185</v>
      </c>
      <c r="J76" s="293">
        <v>0</v>
      </c>
      <c r="K76" s="294">
        <f t="shared" si="18"/>
        <v>118970.96370763185</v>
      </c>
      <c r="L76" s="293">
        <v>47588.385483052742</v>
      </c>
      <c r="M76" s="293"/>
      <c r="N76" s="294">
        <f t="shared" si="19"/>
        <v>47588.385483052742</v>
      </c>
      <c r="O76" s="294">
        <f t="shared" si="33"/>
        <v>71382.578224579105</v>
      </c>
      <c r="P76" s="294">
        <f t="shared" si="20"/>
        <v>0</v>
      </c>
      <c r="Q76" s="294">
        <f>SUMIFS('5. Detail'!$I$31:$I$510,'5. Detail'!$E$31:$E$510,$B76,'5. Detail'!$A$31:$A$510,$A76,'5. Detail'!$J$31:$J$510,426.4)</f>
        <v>0</v>
      </c>
      <c r="R76" s="294">
        <f>SUMIFS('5. Detail'!$I$31:$I$510,'5. Detail'!$E$31:$E$510,$B76,'5. Detail'!$A$31:$A$510,$A76,'5. Detail'!$J$31:$J$510,426.5)+J76</f>
        <v>0</v>
      </c>
      <c r="S76" s="294">
        <f>SUMIFS('5. Detail'!$I$31:$I$510,'5. Detail'!$E$31:$E$510,$B76,'5. Detail'!$A$31:$A$510,$A76,'5. Detail'!$J$31:$J$510,923)</f>
        <v>0</v>
      </c>
      <c r="T76" s="294">
        <f>SUMIFS('5. Detail'!$I$31:$I$510,'5. Detail'!$E$31:$E$510,$B76,'5. Detail'!$A$31:$A$510,$A76,'5. Detail'!$J$31:$J$510,107)</f>
        <v>0</v>
      </c>
      <c r="U76" s="294">
        <f t="shared" si="34"/>
        <v>47588.385483052742</v>
      </c>
      <c r="V76" s="294">
        <f>SUMIFS('5. Detail'!$I$31:$I$510,'5. Detail'!$E$31:$E$510,$B76,'5. Detail'!$A$31:$A$510,$A76,'5. Detail'!$F$31:$F$510,"CE01")</f>
        <v>0</v>
      </c>
      <c r="W76" s="294">
        <f>SUMIFS('5. Detail'!$I$31:$I$510,'5. Detail'!$E$31:$E$510,$B76,'5. Detail'!$A$31:$A$510,$A76,'5. Detail'!$F$31:$F$510,"OE01")</f>
        <v>0</v>
      </c>
      <c r="X76" s="294">
        <f>SUMIFS('5. Detail'!$I$31:$I$510,'5. Detail'!$E$31:$E$510,$B76,'5. Detail'!$A$31:$A$510,$A76,'5. Detail'!$F$31:$F$510,"TE01")</f>
        <v>0</v>
      </c>
      <c r="Y76" s="294">
        <f t="shared" si="21"/>
        <v>0</v>
      </c>
      <c r="Z76" s="294">
        <f t="shared" si="35"/>
        <v>47588.385483052742</v>
      </c>
      <c r="AA76" s="294">
        <f>SUMIFS('5. Detail'!$I$31:$I$510,'5. Detail'!$E$31:$E$510,$B76,'5. Detail'!$A$31:$A$510,$A76,'5. Detail'!$J$31:$J$510,923,'5. Detail'!$F$31:$F$510,"CE01")+SUMIFS('5. Detail'!$I$31:$I$510,'5. Detail'!$E$31:$E$510,$B76,'5. Detail'!$A$31:$A$510,$A76,'5. Detail'!$J$31:$J$510,107,'5. Detail'!$F$31:$F$510,"CE01")</f>
        <v>0</v>
      </c>
      <c r="AB76" s="294">
        <f>SUMIFS('5. Detail'!$I$31:$I$510,'5. Detail'!$E$31:$E$510,$B76,'5. Detail'!$A$31:$A$510,$A76,'5. Detail'!$J$31:$J$510,923,'5. Detail'!$F$31:$F$510,"OE01")+SUMIFS('5. Detail'!$I$31:$I$510,'5. Detail'!$E$31:$E$510,$B76,'5. Detail'!$A$31:$A$510,$A76,'5. Detail'!$J$31:$J$510,107,'5. Detail'!$F$31:$F$510,"OE01")</f>
        <v>0</v>
      </c>
      <c r="AC76" s="294">
        <f>SUMIFS('5. Detail'!$I$31:$I$510,'5. Detail'!$E$31:$E$510,$B76,'5. Detail'!$A$31:$A$510,$A76,'5. Detail'!$J$31:$J$510,923,'5. Detail'!$F$31:$F$510,"TE01")+SUMIFS('5. Detail'!$I$31:$I$510,'5. Detail'!$E$31:$E$510,$B76,'5. Detail'!$A$31:$A$510,$A76,'5. Detail'!$J$31:$J$510,107,'5. Detail'!$F$31:$F$510,"TE01")</f>
        <v>0</v>
      </c>
      <c r="AD76" s="294">
        <f t="shared" si="22"/>
        <v>0</v>
      </c>
      <c r="AE76" s="295">
        <f>'3. Total $ Recalc.'!R72</f>
        <v>0</v>
      </c>
      <c r="AF76" s="294">
        <f t="shared" si="36"/>
        <v>-207736.63547549854</v>
      </c>
      <c r="AG76" s="296">
        <v>0</v>
      </c>
      <c r="AH76" s="294">
        <f t="shared" si="37"/>
        <v>0</v>
      </c>
      <c r="AI76" s="294">
        <f t="shared" si="38"/>
        <v>0</v>
      </c>
      <c r="AJ76" s="293">
        <v>0</v>
      </c>
      <c r="AK76" s="293">
        <v>0</v>
      </c>
      <c r="AL76" s="293">
        <v>88765.67176786669</v>
      </c>
      <c r="AM76" s="294">
        <f t="shared" si="23"/>
        <v>-88765.67176786669</v>
      </c>
      <c r="AN76" s="294">
        <f t="shared" si="39"/>
        <v>-207736.63547549854</v>
      </c>
      <c r="AO76" s="293">
        <v>0</v>
      </c>
      <c r="AP76" s="294">
        <f t="shared" si="24"/>
        <v>-88765.67176786669</v>
      </c>
      <c r="AQ76" s="294">
        <f t="shared" si="40"/>
        <v>-207736.63547549854</v>
      </c>
      <c r="AR76" s="296">
        <v>0.4</v>
      </c>
      <c r="AS76" s="294">
        <f t="shared" si="25"/>
        <v>-35506.268707146679</v>
      </c>
      <c r="AT76" s="294">
        <f t="shared" si="41"/>
        <v>-83094.654190199421</v>
      </c>
      <c r="AU76" s="293">
        <v>0</v>
      </c>
      <c r="AV76" s="294">
        <f t="shared" si="26"/>
        <v>-53259.403060720011</v>
      </c>
      <c r="AW76" s="294">
        <f t="shared" si="27"/>
        <v>-124641.98128529912</v>
      </c>
      <c r="AX76" s="294">
        <f>SUMIFS('5. Detail'!$I$31:$I$510,'5. Detail'!$E$31:$E$510,$B76,'5. Detail'!$A$31:$A$510,$A76,'5. Detail'!$J$31:$J$510,426.4)</f>
        <v>0</v>
      </c>
      <c r="AY76" s="294">
        <f>SUMIFS('5. Detail'!$I$31:$I$510,'5. Detail'!$E$31:$E$510,$B76,'5. Detail'!$A$31:$A$510,$A76,'5. Detail'!$J$31:$J$510,426.5)+AO76</f>
        <v>0</v>
      </c>
      <c r="AZ76" s="294">
        <f>SUMIFS('5. Detail'!$I$31:$I$510,'5. Detail'!$E$31:$E$510,$B76,'5. Detail'!$A$31:$A$510,$A76,'5. Detail'!$J$31:$J$510,923)</f>
        <v>0</v>
      </c>
      <c r="BA76" s="294">
        <f>SUMIFS('5. Detail'!$I$31:$I$510,'5. Detail'!$E$31:$E$510,$B76,'5. Detail'!$A$31:$A$510,$A76,'5. Detail'!$J$31:$J$510,107)</f>
        <v>0</v>
      </c>
      <c r="BB76" s="294">
        <f t="shared" si="28"/>
        <v>0</v>
      </c>
      <c r="BC76" s="294">
        <f>SUMIFS('5. Detail'!$K$31:$K$510,'5. Detail'!$E$31:$E$510,$B76,'5. Detail'!$A$31:$A$510,$A76,'5. Detail'!$F$31:$F$510,"CE01")</f>
        <v>0</v>
      </c>
      <c r="BD76" s="294">
        <f>SUMIFS('5. Detail'!$K$31:$K$510,'5. Detail'!$E$31:$E$510,$B76,'5. Detail'!$A$31:$A$510,$A76,'5. Detail'!$F$31:$F$510,"OE01")</f>
        <v>0</v>
      </c>
      <c r="BE76" s="294">
        <f>SUMIFS('5. Detail'!$K$31:$K$510,'5. Detail'!$E$31:$E$510,$B76,'5. Detail'!$A$31:$A$510,$A76,'5. Detail'!$F$31:$F$510,"TE01")</f>
        <v>0</v>
      </c>
      <c r="BF76" s="294">
        <f t="shared" si="29"/>
        <v>0</v>
      </c>
      <c r="BG76" s="294">
        <f t="shared" si="30"/>
        <v>0</v>
      </c>
      <c r="BH76" s="294">
        <f>SUMIFS('5. Detail'!$K$31:$K$510,'5. Detail'!$E$31:$E$510,$B76,'5. Detail'!$A$31:$A$510,$A76,'5. Detail'!$J$31:$J$510,923,'5. Detail'!$F$31:$F$510,"CE01")+SUMIFS('5. Detail'!$K$31:$K$510,'5. Detail'!$E$31:$E$510,$B76,'5. Detail'!$A$31:$A$510,$A76,'5. Detail'!$J$31:$J$510,107,'5. Detail'!$F$31:$F$510,"CE01")</f>
        <v>0</v>
      </c>
      <c r="BI76" s="294">
        <f>SUMIFS('5. Detail'!$K$31:$K$510,'5. Detail'!$E$31:$E$510,$B76,'5. Detail'!$A$31:$A$510,$A76,'5. Detail'!$J$31:$J$510,923,'5. Detail'!$F$31:$F$510,"OE01")+SUMIFS('5. Detail'!$K$31:$K$510,'5. Detail'!$E$31:$E$510,$B76,'5. Detail'!$A$31:$A$510,$A76,'5. Detail'!$J$31:$J$510,107,'5. Detail'!$F$31:$F$510,"OE01")</f>
        <v>0</v>
      </c>
      <c r="BJ76" s="294">
        <f>SUMIFS('5. Detail'!$K$31:$K$510,'5. Detail'!$E$31:$E$510,$B76,'5. Detail'!$A$31:$A$510,$A76,'5. Detail'!$J$31:$J$510,923,'5. Detail'!$F$31:$F$510,"TE01")+SUMIFS('5. Detail'!$K$31:$K$510,'5. Detail'!$E$31:$E$510,$B76,'5. Detail'!$A$31:$A$510,$A76,'5. Detail'!$J$31:$J$510,107,'5. Detail'!$F$31:$F$510,"TE01")</f>
        <v>0</v>
      </c>
      <c r="BK76" s="294">
        <f t="shared" si="31"/>
        <v>0</v>
      </c>
      <c r="BL76" s="294">
        <f t="shared" si="32"/>
        <v>0</v>
      </c>
      <c r="BM76" s="297"/>
    </row>
    <row r="77" spans="1:65" x14ac:dyDescent="0.3">
      <c r="A77" s="291"/>
      <c r="B77" s="292">
        <v>2016</v>
      </c>
      <c r="C77" s="293">
        <v>204095.66946154422</v>
      </c>
      <c r="D77" s="293">
        <v>0</v>
      </c>
      <c r="E77" s="293">
        <v>0</v>
      </c>
      <c r="F77" s="293">
        <v>61130.020000000099</v>
      </c>
      <c r="G77" s="293">
        <v>57343.522004896746</v>
      </c>
      <c r="H77" s="293">
        <v>0</v>
      </c>
      <c r="I77" s="294">
        <f t="shared" si="17"/>
        <v>85622.127456647373</v>
      </c>
      <c r="J77" s="293">
        <v>0</v>
      </c>
      <c r="K77" s="294">
        <f t="shared" si="18"/>
        <v>85622.127456647373</v>
      </c>
      <c r="L77" s="293">
        <v>34248.850982658856</v>
      </c>
      <c r="M77" s="293">
        <v>68979.400000000096</v>
      </c>
      <c r="N77" s="294">
        <f t="shared" si="19"/>
        <v>103228.25098265895</v>
      </c>
      <c r="O77" s="294">
        <f t="shared" ref="O77:O108" si="42">K77-SUM(L77:M77)</f>
        <v>-17606.123526011579</v>
      </c>
      <c r="P77" s="294">
        <f t="shared" si="20"/>
        <v>0</v>
      </c>
      <c r="Q77" s="294">
        <f>SUMIFS('5. Detail'!$I$31:$I$510,'5. Detail'!$E$31:$E$510,$B77,'5. Detail'!$A$31:$A$510,$A77,'5. Detail'!$J$31:$J$510,426.4)</f>
        <v>0</v>
      </c>
      <c r="R77" s="294">
        <f>SUMIFS('5. Detail'!$I$31:$I$510,'5. Detail'!$E$31:$E$510,$B77,'5. Detail'!$A$31:$A$510,$A77,'5. Detail'!$J$31:$J$510,426.5)+J77</f>
        <v>0</v>
      </c>
      <c r="S77" s="294">
        <f>SUMIFS('5. Detail'!$I$31:$I$510,'5. Detail'!$E$31:$E$510,$B77,'5. Detail'!$A$31:$A$510,$A77,'5. Detail'!$J$31:$J$510,923)</f>
        <v>0</v>
      </c>
      <c r="T77" s="294">
        <f>SUMIFS('5. Detail'!$I$31:$I$510,'5. Detail'!$E$31:$E$510,$B77,'5. Detail'!$A$31:$A$510,$A77,'5. Detail'!$J$31:$J$510,107)</f>
        <v>0</v>
      </c>
      <c r="U77" s="294">
        <f t="shared" ref="U77:U108" si="43">I77-SUM(O77,Q77:T77)</f>
        <v>103228.25098265895</v>
      </c>
      <c r="V77" s="294">
        <f>SUMIFS('5. Detail'!$I$31:$I$510,'5. Detail'!$E$31:$E$510,$B77,'5. Detail'!$A$31:$A$510,$A77,'5. Detail'!$F$31:$F$510,"CE01")</f>
        <v>0</v>
      </c>
      <c r="W77" s="294">
        <f>SUMIFS('5. Detail'!$I$31:$I$510,'5. Detail'!$E$31:$E$510,$B77,'5. Detail'!$A$31:$A$510,$A77,'5. Detail'!$F$31:$F$510,"OE01")</f>
        <v>0</v>
      </c>
      <c r="X77" s="294">
        <f>SUMIFS('5. Detail'!$I$31:$I$510,'5. Detail'!$E$31:$E$510,$B77,'5. Detail'!$A$31:$A$510,$A77,'5. Detail'!$F$31:$F$510,"TE01")</f>
        <v>0</v>
      </c>
      <c r="Y77" s="294">
        <f t="shared" si="21"/>
        <v>0</v>
      </c>
      <c r="Z77" s="294">
        <f t="shared" ref="Z77:Z108" si="44">SUM(L77:M77)-Y77</f>
        <v>103228.25098265895</v>
      </c>
      <c r="AA77" s="294">
        <f>SUMIFS('5. Detail'!$I$31:$I$510,'5. Detail'!$E$31:$E$510,$B77,'5. Detail'!$A$31:$A$510,$A77,'5. Detail'!$J$31:$J$510,923,'5. Detail'!$F$31:$F$510,"CE01")+SUMIFS('5. Detail'!$I$31:$I$510,'5. Detail'!$E$31:$E$510,$B77,'5. Detail'!$A$31:$A$510,$A77,'5. Detail'!$J$31:$J$510,107,'5. Detail'!$F$31:$F$510,"CE01")</f>
        <v>0</v>
      </c>
      <c r="AB77" s="294">
        <f>SUMIFS('5. Detail'!$I$31:$I$510,'5. Detail'!$E$31:$E$510,$B77,'5. Detail'!$A$31:$A$510,$A77,'5. Detail'!$J$31:$J$510,923,'5. Detail'!$F$31:$F$510,"OE01")+SUMIFS('5. Detail'!$I$31:$I$510,'5. Detail'!$E$31:$E$510,$B77,'5. Detail'!$A$31:$A$510,$A77,'5. Detail'!$J$31:$J$510,107,'5. Detail'!$F$31:$F$510,"OE01")</f>
        <v>0</v>
      </c>
      <c r="AC77" s="294">
        <f>SUMIFS('5. Detail'!$I$31:$I$510,'5. Detail'!$E$31:$E$510,$B77,'5. Detail'!$A$31:$A$510,$A77,'5. Detail'!$J$31:$J$510,923,'5. Detail'!$F$31:$F$510,"TE01")+SUMIFS('5. Detail'!$I$31:$I$510,'5. Detail'!$E$31:$E$510,$B77,'5. Detail'!$A$31:$A$510,$A77,'5. Detail'!$J$31:$J$510,107,'5. Detail'!$F$31:$F$510,"TE01")</f>
        <v>0</v>
      </c>
      <c r="AD77" s="294">
        <f t="shared" si="22"/>
        <v>0</v>
      </c>
      <c r="AE77" s="295">
        <f>'3. Total $ Recalc.'!R73</f>
        <v>0</v>
      </c>
      <c r="AF77" s="294">
        <f t="shared" ref="AF77:AF108" si="45">AE77-C77</f>
        <v>-204095.66946154422</v>
      </c>
      <c r="AG77" s="296">
        <v>0</v>
      </c>
      <c r="AH77" s="294">
        <f t="shared" ref="AH77:AH108" si="46">$AE77*AG77</f>
        <v>0</v>
      </c>
      <c r="AI77" s="294">
        <f t="shared" ref="AI77:AI108" si="47">AH77-SUM(D77,H77)</f>
        <v>0</v>
      </c>
      <c r="AJ77" s="293">
        <v>0</v>
      </c>
      <c r="AK77" s="293">
        <v>61130.020000000099</v>
      </c>
      <c r="AL77" s="293">
        <v>57343.522004896746</v>
      </c>
      <c r="AM77" s="294">
        <f t="shared" si="23"/>
        <v>-118473.54200489685</v>
      </c>
      <c r="AN77" s="294">
        <f t="shared" ref="AN77:AN108" si="48">AM77-I77</f>
        <v>-204095.66946154422</v>
      </c>
      <c r="AO77" s="293">
        <v>0</v>
      </c>
      <c r="AP77" s="294">
        <f t="shared" si="24"/>
        <v>-118473.54200489685</v>
      </c>
      <c r="AQ77" s="294">
        <f t="shared" ref="AQ77:AQ108" si="49">AP77-K77</f>
        <v>-204095.66946154422</v>
      </c>
      <c r="AR77" s="296">
        <v>0.4</v>
      </c>
      <c r="AS77" s="294">
        <f t="shared" si="25"/>
        <v>-47389.416801958745</v>
      </c>
      <c r="AT77" s="294">
        <f t="shared" ref="AT77:AT108" si="50">AS77-L77</f>
        <v>-81638.267784617608</v>
      </c>
      <c r="AU77" s="293">
        <v>68979.400000000096</v>
      </c>
      <c r="AV77" s="294">
        <f t="shared" si="26"/>
        <v>-140063.52520293821</v>
      </c>
      <c r="AW77" s="294">
        <f t="shared" si="27"/>
        <v>-122457.40167692663</v>
      </c>
      <c r="AX77" s="294">
        <f>SUMIFS('5. Detail'!$I$31:$I$510,'5. Detail'!$E$31:$E$510,$B77,'5. Detail'!$A$31:$A$510,$A77,'5. Detail'!$J$31:$J$510,426.4)</f>
        <v>0</v>
      </c>
      <c r="AY77" s="294">
        <f>SUMIFS('5. Detail'!$I$31:$I$510,'5. Detail'!$E$31:$E$510,$B77,'5. Detail'!$A$31:$A$510,$A77,'5. Detail'!$J$31:$J$510,426.5)+AO77</f>
        <v>0</v>
      </c>
      <c r="AZ77" s="294">
        <f>SUMIFS('5. Detail'!$I$31:$I$510,'5. Detail'!$E$31:$E$510,$B77,'5. Detail'!$A$31:$A$510,$A77,'5. Detail'!$J$31:$J$510,923)</f>
        <v>0</v>
      </c>
      <c r="BA77" s="294">
        <f>SUMIFS('5. Detail'!$I$31:$I$510,'5. Detail'!$E$31:$E$510,$B77,'5. Detail'!$A$31:$A$510,$A77,'5. Detail'!$J$31:$J$510,107)</f>
        <v>0</v>
      </c>
      <c r="BB77" s="294">
        <f t="shared" si="28"/>
        <v>0</v>
      </c>
      <c r="BC77" s="294">
        <f>SUMIFS('5. Detail'!$K$31:$K$510,'5. Detail'!$E$31:$E$510,$B77,'5. Detail'!$A$31:$A$510,$A77,'5. Detail'!$F$31:$F$510,"CE01")</f>
        <v>0</v>
      </c>
      <c r="BD77" s="294">
        <f>SUMIFS('5. Detail'!$K$31:$K$510,'5. Detail'!$E$31:$E$510,$B77,'5. Detail'!$A$31:$A$510,$A77,'5. Detail'!$F$31:$F$510,"OE01")</f>
        <v>0</v>
      </c>
      <c r="BE77" s="294">
        <f>SUMIFS('5. Detail'!$K$31:$K$510,'5. Detail'!$E$31:$E$510,$B77,'5. Detail'!$A$31:$A$510,$A77,'5. Detail'!$F$31:$F$510,"TE01")</f>
        <v>0</v>
      </c>
      <c r="BF77" s="294">
        <f t="shared" si="29"/>
        <v>0</v>
      </c>
      <c r="BG77" s="294">
        <f t="shared" si="30"/>
        <v>0</v>
      </c>
      <c r="BH77" s="294">
        <f>SUMIFS('5. Detail'!$K$31:$K$510,'5. Detail'!$E$31:$E$510,$B77,'5. Detail'!$A$31:$A$510,$A77,'5. Detail'!$J$31:$J$510,923,'5. Detail'!$F$31:$F$510,"CE01")+SUMIFS('5. Detail'!$K$31:$K$510,'5. Detail'!$E$31:$E$510,$B77,'5. Detail'!$A$31:$A$510,$A77,'5. Detail'!$J$31:$J$510,107,'5. Detail'!$F$31:$F$510,"CE01")</f>
        <v>0</v>
      </c>
      <c r="BI77" s="294">
        <f>SUMIFS('5. Detail'!$K$31:$K$510,'5. Detail'!$E$31:$E$510,$B77,'5. Detail'!$A$31:$A$510,$A77,'5. Detail'!$J$31:$J$510,923,'5. Detail'!$F$31:$F$510,"OE01")+SUMIFS('5. Detail'!$K$31:$K$510,'5. Detail'!$E$31:$E$510,$B77,'5. Detail'!$A$31:$A$510,$A77,'5. Detail'!$J$31:$J$510,107,'5. Detail'!$F$31:$F$510,"OE01")</f>
        <v>0</v>
      </c>
      <c r="BJ77" s="294">
        <f>SUMIFS('5. Detail'!$K$31:$K$510,'5. Detail'!$E$31:$E$510,$B77,'5. Detail'!$A$31:$A$510,$A77,'5. Detail'!$J$31:$J$510,923,'5. Detail'!$F$31:$F$510,"TE01")+SUMIFS('5. Detail'!$K$31:$K$510,'5. Detail'!$E$31:$E$510,$B77,'5. Detail'!$A$31:$A$510,$A77,'5. Detail'!$J$31:$J$510,107,'5. Detail'!$F$31:$F$510,"TE01")</f>
        <v>0</v>
      </c>
      <c r="BK77" s="294">
        <f t="shared" si="31"/>
        <v>0</v>
      </c>
      <c r="BL77" s="294">
        <f t="shared" si="32"/>
        <v>0</v>
      </c>
      <c r="BM77" s="297"/>
    </row>
    <row r="78" spans="1:65" x14ac:dyDescent="0.3">
      <c r="A78" s="291"/>
      <c r="B78" s="292">
        <v>2017</v>
      </c>
      <c r="C78" s="293">
        <v>214972.38131372372</v>
      </c>
      <c r="D78" s="293">
        <v>0</v>
      </c>
      <c r="E78" s="293">
        <v>0</v>
      </c>
      <c r="F78" s="293">
        <v>25430.639999999999</v>
      </c>
      <c r="G78" s="293">
        <v>0</v>
      </c>
      <c r="H78" s="293">
        <v>0</v>
      </c>
      <c r="I78" s="294">
        <f t="shared" ref="I78:I141" si="51">C78-SUM(D78:H78)</f>
        <v>189541.74131372373</v>
      </c>
      <c r="J78" s="293">
        <v>0</v>
      </c>
      <c r="K78" s="294">
        <f t="shared" ref="K78:K141" si="52">I78-J78</f>
        <v>189541.74131372373</v>
      </c>
      <c r="L78" s="293">
        <v>75816.696525489606</v>
      </c>
      <c r="M78" s="293">
        <v>33907.519999999997</v>
      </c>
      <c r="N78" s="294">
        <f t="shared" ref="N78:N141" si="53">SUM(L78:M78)</f>
        <v>109724.21652548961</v>
      </c>
      <c r="O78" s="294">
        <f t="shared" si="42"/>
        <v>79817.524788234121</v>
      </c>
      <c r="P78" s="294">
        <f t="shared" ref="P78:P141" si="54">C78-SUM(D78:H78,J78,L78:M78,O78)</f>
        <v>0</v>
      </c>
      <c r="Q78" s="294">
        <f>SUMIFS('5. Detail'!$I$31:$I$510,'5. Detail'!$E$31:$E$510,$B78,'5. Detail'!$A$31:$A$510,$A78,'5. Detail'!$J$31:$J$510,426.4)</f>
        <v>0</v>
      </c>
      <c r="R78" s="294">
        <f>SUMIFS('5. Detail'!$I$31:$I$510,'5. Detail'!$E$31:$E$510,$B78,'5. Detail'!$A$31:$A$510,$A78,'5. Detail'!$J$31:$J$510,426.5)+J78</f>
        <v>0</v>
      </c>
      <c r="S78" s="294">
        <f>SUMIFS('5. Detail'!$I$31:$I$510,'5. Detail'!$E$31:$E$510,$B78,'5. Detail'!$A$31:$A$510,$A78,'5. Detail'!$J$31:$J$510,923)</f>
        <v>0</v>
      </c>
      <c r="T78" s="294">
        <f>SUMIFS('5. Detail'!$I$31:$I$510,'5. Detail'!$E$31:$E$510,$B78,'5. Detail'!$A$31:$A$510,$A78,'5. Detail'!$J$31:$J$510,107)</f>
        <v>0</v>
      </c>
      <c r="U78" s="294">
        <f t="shared" si="43"/>
        <v>109724.21652548961</v>
      </c>
      <c r="V78" s="294">
        <f>SUMIFS('5. Detail'!$I$31:$I$510,'5. Detail'!$E$31:$E$510,$B78,'5. Detail'!$A$31:$A$510,$A78,'5. Detail'!$F$31:$F$510,"CE01")</f>
        <v>0</v>
      </c>
      <c r="W78" s="294">
        <f>SUMIFS('5. Detail'!$I$31:$I$510,'5. Detail'!$E$31:$E$510,$B78,'5. Detail'!$A$31:$A$510,$A78,'5. Detail'!$F$31:$F$510,"OE01")</f>
        <v>0</v>
      </c>
      <c r="X78" s="294">
        <f>SUMIFS('5. Detail'!$I$31:$I$510,'5. Detail'!$E$31:$E$510,$B78,'5. Detail'!$A$31:$A$510,$A78,'5. Detail'!$F$31:$F$510,"TE01")</f>
        <v>0</v>
      </c>
      <c r="Y78" s="294">
        <f t="shared" ref="Y78:Y141" si="55">SUM(V78:X78)</f>
        <v>0</v>
      </c>
      <c r="Z78" s="294">
        <f t="shared" si="44"/>
        <v>109724.21652548961</v>
      </c>
      <c r="AA78" s="294">
        <f>SUMIFS('5. Detail'!$I$31:$I$510,'5. Detail'!$E$31:$E$510,$B78,'5. Detail'!$A$31:$A$510,$A78,'5. Detail'!$J$31:$J$510,923,'5. Detail'!$F$31:$F$510,"CE01")+SUMIFS('5. Detail'!$I$31:$I$510,'5. Detail'!$E$31:$E$510,$B78,'5. Detail'!$A$31:$A$510,$A78,'5. Detail'!$J$31:$J$510,107,'5. Detail'!$F$31:$F$510,"CE01")</f>
        <v>0</v>
      </c>
      <c r="AB78" s="294">
        <f>SUMIFS('5. Detail'!$I$31:$I$510,'5. Detail'!$E$31:$E$510,$B78,'5. Detail'!$A$31:$A$510,$A78,'5. Detail'!$J$31:$J$510,923,'5. Detail'!$F$31:$F$510,"OE01")+SUMIFS('5. Detail'!$I$31:$I$510,'5. Detail'!$E$31:$E$510,$B78,'5. Detail'!$A$31:$A$510,$A78,'5. Detail'!$J$31:$J$510,107,'5. Detail'!$F$31:$F$510,"OE01")</f>
        <v>0</v>
      </c>
      <c r="AC78" s="294">
        <f>SUMIFS('5. Detail'!$I$31:$I$510,'5. Detail'!$E$31:$E$510,$B78,'5. Detail'!$A$31:$A$510,$A78,'5. Detail'!$J$31:$J$510,923,'5. Detail'!$F$31:$F$510,"TE01")+SUMIFS('5. Detail'!$I$31:$I$510,'5. Detail'!$E$31:$E$510,$B78,'5. Detail'!$A$31:$A$510,$A78,'5. Detail'!$J$31:$J$510,107,'5. Detail'!$F$31:$F$510,"TE01")</f>
        <v>0</v>
      </c>
      <c r="AD78" s="294">
        <f t="shared" ref="AD78:AD141" si="56">SUM(AA78:AC78)</f>
        <v>0</v>
      </c>
      <c r="AE78" s="295">
        <f>'3. Total $ Recalc.'!R74</f>
        <v>0</v>
      </c>
      <c r="AF78" s="294">
        <f t="shared" si="45"/>
        <v>-214972.38131372372</v>
      </c>
      <c r="AG78" s="296">
        <v>0</v>
      </c>
      <c r="AH78" s="294">
        <f t="shared" si="46"/>
        <v>0</v>
      </c>
      <c r="AI78" s="294">
        <f t="shared" si="47"/>
        <v>0</v>
      </c>
      <c r="AJ78" s="293">
        <v>0</v>
      </c>
      <c r="AK78" s="293">
        <v>25430.639999999999</v>
      </c>
      <c r="AL78" s="293">
        <v>0</v>
      </c>
      <c r="AM78" s="294">
        <f t="shared" ref="AM78:AM141" si="57">AE78-SUM(AH78,AJ78:AL78)</f>
        <v>-25430.639999999999</v>
      </c>
      <c r="AN78" s="294">
        <f t="shared" si="48"/>
        <v>-214972.38131372374</v>
      </c>
      <c r="AO78" s="293">
        <v>0</v>
      </c>
      <c r="AP78" s="294">
        <f t="shared" ref="AP78:AP141" si="58">AM78-AO78</f>
        <v>-25430.639999999999</v>
      </c>
      <c r="AQ78" s="294">
        <f t="shared" si="49"/>
        <v>-214972.38131372374</v>
      </c>
      <c r="AR78" s="296">
        <v>0.4</v>
      </c>
      <c r="AS78" s="294">
        <f t="shared" ref="AS78:AS141" si="59">IF($AR78="",0,AP78*AR78)</f>
        <v>-10172.256000000001</v>
      </c>
      <c r="AT78" s="294">
        <f t="shared" si="50"/>
        <v>-85988.952525489614</v>
      </c>
      <c r="AU78" s="293">
        <v>33907.519999999997</v>
      </c>
      <c r="AV78" s="294">
        <f t="shared" ref="AV78:AV141" si="60">AP78-SUM(AS78,AU78)</f>
        <v>-49165.903999999995</v>
      </c>
      <c r="AW78" s="294">
        <f t="shared" ref="AW78:AW141" si="61">AV78-O78</f>
        <v>-128983.42878823412</v>
      </c>
      <c r="AX78" s="294">
        <f>SUMIFS('5. Detail'!$I$31:$I$510,'5. Detail'!$E$31:$E$510,$B78,'5. Detail'!$A$31:$A$510,$A78,'5. Detail'!$J$31:$J$510,426.4)</f>
        <v>0</v>
      </c>
      <c r="AY78" s="294">
        <f>SUMIFS('5. Detail'!$I$31:$I$510,'5. Detail'!$E$31:$E$510,$B78,'5. Detail'!$A$31:$A$510,$A78,'5. Detail'!$J$31:$J$510,426.5)+AO78</f>
        <v>0</v>
      </c>
      <c r="AZ78" s="294">
        <f>SUMIFS('5. Detail'!$I$31:$I$510,'5. Detail'!$E$31:$E$510,$B78,'5. Detail'!$A$31:$A$510,$A78,'5. Detail'!$J$31:$J$510,923)</f>
        <v>0</v>
      </c>
      <c r="BA78" s="294">
        <f>SUMIFS('5. Detail'!$I$31:$I$510,'5. Detail'!$E$31:$E$510,$B78,'5. Detail'!$A$31:$A$510,$A78,'5. Detail'!$J$31:$J$510,107)</f>
        <v>0</v>
      </c>
      <c r="BB78" s="294">
        <f t="shared" ref="BB78:BB141" si="62">SUM(AX78:BA78)-SUM(Q78:T78)</f>
        <v>0</v>
      </c>
      <c r="BC78" s="294">
        <f>SUMIFS('5. Detail'!$K$31:$K$510,'5. Detail'!$E$31:$E$510,$B78,'5. Detail'!$A$31:$A$510,$A78,'5. Detail'!$F$31:$F$510,"CE01")</f>
        <v>0</v>
      </c>
      <c r="BD78" s="294">
        <f>SUMIFS('5. Detail'!$K$31:$K$510,'5. Detail'!$E$31:$E$510,$B78,'5. Detail'!$A$31:$A$510,$A78,'5. Detail'!$F$31:$F$510,"OE01")</f>
        <v>0</v>
      </c>
      <c r="BE78" s="294">
        <f>SUMIFS('5. Detail'!$K$31:$K$510,'5. Detail'!$E$31:$E$510,$B78,'5. Detail'!$A$31:$A$510,$A78,'5. Detail'!$F$31:$F$510,"TE01")</f>
        <v>0</v>
      </c>
      <c r="BF78" s="294">
        <f t="shared" ref="BF78:BF141" si="63">SUM(BC78:BE78)</f>
        <v>0</v>
      </c>
      <c r="BG78" s="294">
        <f t="shared" ref="BG78:BG141" si="64">BF78-Y78</f>
        <v>0</v>
      </c>
      <c r="BH78" s="294">
        <f>SUMIFS('5. Detail'!$K$31:$K$510,'5. Detail'!$E$31:$E$510,$B78,'5. Detail'!$A$31:$A$510,$A78,'5. Detail'!$J$31:$J$510,923,'5. Detail'!$F$31:$F$510,"CE01")+SUMIFS('5. Detail'!$K$31:$K$510,'5. Detail'!$E$31:$E$510,$B78,'5. Detail'!$A$31:$A$510,$A78,'5. Detail'!$J$31:$J$510,107,'5. Detail'!$F$31:$F$510,"CE01")</f>
        <v>0</v>
      </c>
      <c r="BI78" s="294">
        <f>SUMIFS('5. Detail'!$K$31:$K$510,'5. Detail'!$E$31:$E$510,$B78,'5. Detail'!$A$31:$A$510,$A78,'5. Detail'!$J$31:$J$510,923,'5. Detail'!$F$31:$F$510,"OE01")+SUMIFS('5. Detail'!$K$31:$K$510,'5. Detail'!$E$31:$E$510,$B78,'5. Detail'!$A$31:$A$510,$A78,'5. Detail'!$J$31:$J$510,107,'5. Detail'!$F$31:$F$510,"OE01")</f>
        <v>0</v>
      </c>
      <c r="BJ78" s="294">
        <f>SUMIFS('5. Detail'!$K$31:$K$510,'5. Detail'!$E$31:$E$510,$B78,'5. Detail'!$A$31:$A$510,$A78,'5. Detail'!$J$31:$J$510,923,'5. Detail'!$F$31:$F$510,"TE01")+SUMIFS('5. Detail'!$K$31:$K$510,'5. Detail'!$E$31:$E$510,$B78,'5. Detail'!$A$31:$A$510,$A78,'5. Detail'!$J$31:$J$510,107,'5. Detail'!$F$31:$F$510,"TE01")</f>
        <v>0</v>
      </c>
      <c r="BK78" s="294">
        <f t="shared" ref="BK78:BK141" si="65">SUM(BH78:BJ78)</f>
        <v>0</v>
      </c>
      <c r="BL78" s="294">
        <f t="shared" ref="BL78:BL141" si="66">BK78-AD78</f>
        <v>0</v>
      </c>
      <c r="BM78" s="297"/>
    </row>
    <row r="79" spans="1:65" x14ac:dyDescent="0.3">
      <c r="A79" s="291"/>
      <c r="B79" s="292">
        <v>2018</v>
      </c>
      <c r="C79" s="293">
        <v>227454.96556883689</v>
      </c>
      <c r="D79" s="293">
        <v>0</v>
      </c>
      <c r="E79" s="293">
        <v>0</v>
      </c>
      <c r="F79" s="293">
        <v>0</v>
      </c>
      <c r="G79" s="293">
        <v>0</v>
      </c>
      <c r="H79" s="293">
        <v>0</v>
      </c>
      <c r="I79" s="294">
        <f t="shared" si="51"/>
        <v>227454.96556883689</v>
      </c>
      <c r="J79" s="293">
        <v>0</v>
      </c>
      <c r="K79" s="294">
        <f t="shared" si="52"/>
        <v>227454.96556883689</v>
      </c>
      <c r="L79" s="293">
        <v>90981.98622753477</v>
      </c>
      <c r="M79" s="293"/>
      <c r="N79" s="294">
        <f t="shared" si="53"/>
        <v>90981.98622753477</v>
      </c>
      <c r="O79" s="294">
        <f t="shared" si="42"/>
        <v>136472.97934130213</v>
      </c>
      <c r="P79" s="294">
        <f t="shared" si="54"/>
        <v>0</v>
      </c>
      <c r="Q79" s="294">
        <f>SUMIFS('5. Detail'!$I$31:$I$510,'5. Detail'!$E$31:$E$510,$B79,'5. Detail'!$A$31:$A$510,$A79,'5. Detail'!$J$31:$J$510,426.4)</f>
        <v>0</v>
      </c>
      <c r="R79" s="294">
        <f>SUMIFS('5. Detail'!$I$31:$I$510,'5. Detail'!$E$31:$E$510,$B79,'5. Detail'!$A$31:$A$510,$A79,'5. Detail'!$J$31:$J$510,426.5)+J79</f>
        <v>0</v>
      </c>
      <c r="S79" s="294">
        <f>SUMIFS('5. Detail'!$I$31:$I$510,'5. Detail'!$E$31:$E$510,$B79,'5. Detail'!$A$31:$A$510,$A79,'5. Detail'!$J$31:$J$510,923)</f>
        <v>0</v>
      </c>
      <c r="T79" s="294">
        <f>SUMIFS('5. Detail'!$I$31:$I$510,'5. Detail'!$E$31:$E$510,$B79,'5. Detail'!$A$31:$A$510,$A79,'5. Detail'!$J$31:$J$510,107)</f>
        <v>0</v>
      </c>
      <c r="U79" s="294">
        <f t="shared" si="43"/>
        <v>90981.98622753477</v>
      </c>
      <c r="V79" s="294">
        <f>SUMIFS('5. Detail'!$I$31:$I$510,'5. Detail'!$E$31:$E$510,$B79,'5. Detail'!$A$31:$A$510,$A79,'5. Detail'!$F$31:$F$510,"CE01")</f>
        <v>0</v>
      </c>
      <c r="W79" s="294">
        <f>SUMIFS('5. Detail'!$I$31:$I$510,'5. Detail'!$E$31:$E$510,$B79,'5. Detail'!$A$31:$A$510,$A79,'5. Detail'!$F$31:$F$510,"OE01")</f>
        <v>0</v>
      </c>
      <c r="X79" s="294">
        <f>SUMIFS('5. Detail'!$I$31:$I$510,'5. Detail'!$E$31:$E$510,$B79,'5. Detail'!$A$31:$A$510,$A79,'5. Detail'!$F$31:$F$510,"TE01")</f>
        <v>0</v>
      </c>
      <c r="Y79" s="294">
        <f t="shared" si="55"/>
        <v>0</v>
      </c>
      <c r="Z79" s="294">
        <f t="shared" si="44"/>
        <v>90981.98622753477</v>
      </c>
      <c r="AA79" s="294">
        <f>SUMIFS('5. Detail'!$I$31:$I$510,'5. Detail'!$E$31:$E$510,$B79,'5. Detail'!$A$31:$A$510,$A79,'5. Detail'!$J$31:$J$510,923,'5. Detail'!$F$31:$F$510,"CE01")+SUMIFS('5. Detail'!$I$31:$I$510,'5. Detail'!$E$31:$E$510,$B79,'5. Detail'!$A$31:$A$510,$A79,'5. Detail'!$J$31:$J$510,107,'5. Detail'!$F$31:$F$510,"CE01")</f>
        <v>0</v>
      </c>
      <c r="AB79" s="294">
        <f>SUMIFS('5. Detail'!$I$31:$I$510,'5. Detail'!$E$31:$E$510,$B79,'5. Detail'!$A$31:$A$510,$A79,'5. Detail'!$J$31:$J$510,923,'5. Detail'!$F$31:$F$510,"OE01")+SUMIFS('5. Detail'!$I$31:$I$510,'5. Detail'!$E$31:$E$510,$B79,'5. Detail'!$A$31:$A$510,$A79,'5. Detail'!$J$31:$J$510,107,'5. Detail'!$F$31:$F$510,"OE01")</f>
        <v>0</v>
      </c>
      <c r="AC79" s="294">
        <f>SUMIFS('5. Detail'!$I$31:$I$510,'5. Detail'!$E$31:$E$510,$B79,'5. Detail'!$A$31:$A$510,$A79,'5. Detail'!$J$31:$J$510,923,'5. Detail'!$F$31:$F$510,"TE01")+SUMIFS('5. Detail'!$I$31:$I$510,'5. Detail'!$E$31:$E$510,$B79,'5. Detail'!$A$31:$A$510,$A79,'5. Detail'!$J$31:$J$510,107,'5. Detail'!$F$31:$F$510,"TE01")</f>
        <v>0</v>
      </c>
      <c r="AD79" s="294">
        <f t="shared" si="56"/>
        <v>0</v>
      </c>
      <c r="AE79" s="295">
        <f>'3. Total $ Recalc.'!R75</f>
        <v>0</v>
      </c>
      <c r="AF79" s="294">
        <f t="shared" si="45"/>
        <v>-227454.96556883689</v>
      </c>
      <c r="AG79" s="296">
        <v>0</v>
      </c>
      <c r="AH79" s="294">
        <f t="shared" si="46"/>
        <v>0</v>
      </c>
      <c r="AI79" s="294">
        <f t="shared" si="47"/>
        <v>0</v>
      </c>
      <c r="AJ79" s="293">
        <v>0</v>
      </c>
      <c r="AK79" s="293">
        <v>0</v>
      </c>
      <c r="AL79" s="293">
        <v>0</v>
      </c>
      <c r="AM79" s="294">
        <f t="shared" si="57"/>
        <v>0</v>
      </c>
      <c r="AN79" s="294">
        <f t="shared" si="48"/>
        <v>-227454.96556883689</v>
      </c>
      <c r="AO79" s="293">
        <v>0</v>
      </c>
      <c r="AP79" s="294">
        <f t="shared" si="58"/>
        <v>0</v>
      </c>
      <c r="AQ79" s="294">
        <f t="shared" si="49"/>
        <v>-227454.96556883689</v>
      </c>
      <c r="AR79" s="296">
        <v>0.4</v>
      </c>
      <c r="AS79" s="294">
        <f t="shared" si="59"/>
        <v>0</v>
      </c>
      <c r="AT79" s="294">
        <f t="shared" si="50"/>
        <v>-90981.98622753477</v>
      </c>
      <c r="AU79" s="293">
        <v>0</v>
      </c>
      <c r="AV79" s="294">
        <f t="shared" si="60"/>
        <v>0</v>
      </c>
      <c r="AW79" s="294">
        <f t="shared" si="61"/>
        <v>-136472.97934130213</v>
      </c>
      <c r="AX79" s="294">
        <f>SUMIFS('5. Detail'!$I$31:$I$510,'5. Detail'!$E$31:$E$510,$B79,'5. Detail'!$A$31:$A$510,$A79,'5. Detail'!$J$31:$J$510,426.4)</f>
        <v>0</v>
      </c>
      <c r="AY79" s="294">
        <f>SUMIFS('5. Detail'!$I$31:$I$510,'5. Detail'!$E$31:$E$510,$B79,'5. Detail'!$A$31:$A$510,$A79,'5. Detail'!$J$31:$J$510,426.5)+AO79</f>
        <v>0</v>
      </c>
      <c r="AZ79" s="294">
        <f>SUMIFS('5. Detail'!$I$31:$I$510,'5. Detail'!$E$31:$E$510,$B79,'5. Detail'!$A$31:$A$510,$A79,'5. Detail'!$J$31:$J$510,923)</f>
        <v>0</v>
      </c>
      <c r="BA79" s="294">
        <f>SUMIFS('5. Detail'!$I$31:$I$510,'5. Detail'!$E$31:$E$510,$B79,'5. Detail'!$A$31:$A$510,$A79,'5. Detail'!$J$31:$J$510,107)</f>
        <v>0</v>
      </c>
      <c r="BB79" s="294">
        <f t="shared" si="62"/>
        <v>0</v>
      </c>
      <c r="BC79" s="294">
        <f>SUMIFS('5. Detail'!$K$31:$K$510,'5. Detail'!$E$31:$E$510,$B79,'5. Detail'!$A$31:$A$510,$A79,'5. Detail'!$F$31:$F$510,"CE01")</f>
        <v>0</v>
      </c>
      <c r="BD79" s="294">
        <f>SUMIFS('5. Detail'!$K$31:$K$510,'5. Detail'!$E$31:$E$510,$B79,'5. Detail'!$A$31:$A$510,$A79,'5. Detail'!$F$31:$F$510,"OE01")</f>
        <v>0</v>
      </c>
      <c r="BE79" s="294">
        <f>SUMIFS('5. Detail'!$K$31:$K$510,'5. Detail'!$E$31:$E$510,$B79,'5. Detail'!$A$31:$A$510,$A79,'5. Detail'!$F$31:$F$510,"TE01")</f>
        <v>0</v>
      </c>
      <c r="BF79" s="294">
        <f t="shared" si="63"/>
        <v>0</v>
      </c>
      <c r="BG79" s="294">
        <f t="shared" si="64"/>
        <v>0</v>
      </c>
      <c r="BH79" s="294">
        <f>SUMIFS('5. Detail'!$K$31:$K$510,'5. Detail'!$E$31:$E$510,$B79,'5. Detail'!$A$31:$A$510,$A79,'5. Detail'!$J$31:$J$510,923,'5. Detail'!$F$31:$F$510,"CE01")+SUMIFS('5. Detail'!$K$31:$K$510,'5. Detail'!$E$31:$E$510,$B79,'5. Detail'!$A$31:$A$510,$A79,'5. Detail'!$J$31:$J$510,107,'5. Detail'!$F$31:$F$510,"CE01")</f>
        <v>0</v>
      </c>
      <c r="BI79" s="294">
        <f>SUMIFS('5. Detail'!$K$31:$K$510,'5. Detail'!$E$31:$E$510,$B79,'5. Detail'!$A$31:$A$510,$A79,'5. Detail'!$J$31:$J$510,923,'5. Detail'!$F$31:$F$510,"OE01")+SUMIFS('5. Detail'!$K$31:$K$510,'5. Detail'!$E$31:$E$510,$B79,'5. Detail'!$A$31:$A$510,$A79,'5. Detail'!$J$31:$J$510,107,'5. Detail'!$F$31:$F$510,"OE01")</f>
        <v>0</v>
      </c>
      <c r="BJ79" s="294">
        <f>SUMIFS('5. Detail'!$K$31:$K$510,'5. Detail'!$E$31:$E$510,$B79,'5. Detail'!$A$31:$A$510,$A79,'5. Detail'!$J$31:$J$510,923,'5. Detail'!$F$31:$F$510,"TE01")+SUMIFS('5. Detail'!$K$31:$K$510,'5. Detail'!$E$31:$E$510,$B79,'5. Detail'!$A$31:$A$510,$A79,'5. Detail'!$J$31:$J$510,107,'5. Detail'!$F$31:$F$510,"TE01")</f>
        <v>0</v>
      </c>
      <c r="BK79" s="294">
        <f t="shared" si="65"/>
        <v>0</v>
      </c>
      <c r="BL79" s="294">
        <f t="shared" si="66"/>
        <v>0</v>
      </c>
      <c r="BM79" s="297"/>
    </row>
    <row r="80" spans="1:65" x14ac:dyDescent="0.3">
      <c r="A80" s="291"/>
      <c r="B80" s="292">
        <v>2019</v>
      </c>
      <c r="C80" s="293">
        <v>240475.94217574879</v>
      </c>
      <c r="D80" s="293">
        <v>0</v>
      </c>
      <c r="E80" s="293">
        <v>0</v>
      </c>
      <c r="F80" s="293">
        <v>0</v>
      </c>
      <c r="G80" s="293">
        <v>0</v>
      </c>
      <c r="H80" s="293">
        <v>0</v>
      </c>
      <c r="I80" s="294">
        <f t="shared" si="51"/>
        <v>240475.94217574879</v>
      </c>
      <c r="J80" s="293">
        <v>240475.94217574879</v>
      </c>
      <c r="K80" s="294">
        <f t="shared" si="52"/>
        <v>0</v>
      </c>
      <c r="L80" s="293">
        <v>0</v>
      </c>
      <c r="M80" s="293"/>
      <c r="N80" s="294">
        <f t="shared" si="53"/>
        <v>0</v>
      </c>
      <c r="O80" s="294">
        <f t="shared" si="42"/>
        <v>0</v>
      </c>
      <c r="P80" s="294">
        <f t="shared" si="54"/>
        <v>0</v>
      </c>
      <c r="Q80" s="294">
        <f>SUMIFS('5. Detail'!$I$31:$I$510,'5. Detail'!$E$31:$E$510,$B80,'5. Detail'!$A$31:$A$510,$A80,'5. Detail'!$J$31:$J$510,426.4)</f>
        <v>0</v>
      </c>
      <c r="R80" s="294">
        <f>SUMIFS('5. Detail'!$I$31:$I$510,'5. Detail'!$E$31:$E$510,$B80,'5. Detail'!$A$31:$A$510,$A80,'5. Detail'!$J$31:$J$510,426.5)+J80</f>
        <v>240475.94217574879</v>
      </c>
      <c r="S80" s="294">
        <f>SUMIFS('5. Detail'!$I$31:$I$510,'5. Detail'!$E$31:$E$510,$B80,'5. Detail'!$A$31:$A$510,$A80,'5. Detail'!$J$31:$J$510,923)</f>
        <v>0</v>
      </c>
      <c r="T80" s="294">
        <f>SUMIFS('5. Detail'!$I$31:$I$510,'5. Detail'!$E$31:$E$510,$B80,'5. Detail'!$A$31:$A$510,$A80,'5. Detail'!$J$31:$J$510,107)</f>
        <v>0</v>
      </c>
      <c r="U80" s="294">
        <f t="shared" si="43"/>
        <v>0</v>
      </c>
      <c r="V80" s="294">
        <f>SUMIFS('5. Detail'!$I$31:$I$510,'5. Detail'!$E$31:$E$510,$B80,'5. Detail'!$A$31:$A$510,$A80,'5. Detail'!$F$31:$F$510,"CE01")</f>
        <v>0</v>
      </c>
      <c r="W80" s="294">
        <f>SUMIFS('5. Detail'!$I$31:$I$510,'5. Detail'!$E$31:$E$510,$B80,'5. Detail'!$A$31:$A$510,$A80,'5. Detail'!$F$31:$F$510,"OE01")</f>
        <v>0</v>
      </c>
      <c r="X80" s="294">
        <f>SUMIFS('5. Detail'!$I$31:$I$510,'5. Detail'!$E$31:$E$510,$B80,'5. Detail'!$A$31:$A$510,$A80,'5. Detail'!$F$31:$F$510,"TE01")</f>
        <v>0</v>
      </c>
      <c r="Y80" s="294">
        <f t="shared" si="55"/>
        <v>0</v>
      </c>
      <c r="Z80" s="294">
        <f t="shared" si="44"/>
        <v>0</v>
      </c>
      <c r="AA80" s="294">
        <f>SUMIFS('5. Detail'!$I$31:$I$510,'5. Detail'!$E$31:$E$510,$B80,'5. Detail'!$A$31:$A$510,$A80,'5. Detail'!$J$31:$J$510,923,'5. Detail'!$F$31:$F$510,"CE01")+SUMIFS('5. Detail'!$I$31:$I$510,'5. Detail'!$E$31:$E$510,$B80,'5. Detail'!$A$31:$A$510,$A80,'5. Detail'!$J$31:$J$510,107,'5. Detail'!$F$31:$F$510,"CE01")</f>
        <v>0</v>
      </c>
      <c r="AB80" s="294">
        <f>SUMIFS('5. Detail'!$I$31:$I$510,'5. Detail'!$E$31:$E$510,$B80,'5. Detail'!$A$31:$A$510,$A80,'5. Detail'!$J$31:$J$510,923,'5. Detail'!$F$31:$F$510,"OE01")+SUMIFS('5. Detail'!$I$31:$I$510,'5. Detail'!$E$31:$E$510,$B80,'5. Detail'!$A$31:$A$510,$A80,'5. Detail'!$J$31:$J$510,107,'5. Detail'!$F$31:$F$510,"OE01")</f>
        <v>0</v>
      </c>
      <c r="AC80" s="294">
        <f>SUMIFS('5. Detail'!$I$31:$I$510,'5. Detail'!$E$31:$E$510,$B80,'5. Detail'!$A$31:$A$510,$A80,'5. Detail'!$J$31:$J$510,923,'5. Detail'!$F$31:$F$510,"TE01")+SUMIFS('5. Detail'!$I$31:$I$510,'5. Detail'!$E$31:$E$510,$B80,'5. Detail'!$A$31:$A$510,$A80,'5. Detail'!$J$31:$J$510,107,'5. Detail'!$F$31:$F$510,"TE01")</f>
        <v>0</v>
      </c>
      <c r="AD80" s="294">
        <f t="shared" si="56"/>
        <v>0</v>
      </c>
      <c r="AE80" s="295">
        <f>'3. Total $ Recalc.'!R76</f>
        <v>0</v>
      </c>
      <c r="AF80" s="294">
        <f t="shared" si="45"/>
        <v>-240475.94217574879</v>
      </c>
      <c r="AG80" s="296">
        <v>0</v>
      </c>
      <c r="AH80" s="294">
        <f t="shared" si="46"/>
        <v>0</v>
      </c>
      <c r="AI80" s="294">
        <f t="shared" si="47"/>
        <v>0</v>
      </c>
      <c r="AJ80" s="293">
        <v>0</v>
      </c>
      <c r="AK80" s="293">
        <v>0</v>
      </c>
      <c r="AL80" s="293">
        <v>0</v>
      </c>
      <c r="AM80" s="294">
        <f t="shared" si="57"/>
        <v>0</v>
      </c>
      <c r="AN80" s="294">
        <f t="shared" si="48"/>
        <v>-240475.94217574879</v>
      </c>
      <c r="AO80" s="293">
        <v>240475.94217574879</v>
      </c>
      <c r="AP80" s="294">
        <f t="shared" si="58"/>
        <v>-240475.94217574879</v>
      </c>
      <c r="AQ80" s="294">
        <f t="shared" si="49"/>
        <v>-240475.94217574879</v>
      </c>
      <c r="AR80" s="296"/>
      <c r="AS80" s="294">
        <f t="shared" si="59"/>
        <v>0</v>
      </c>
      <c r="AT80" s="294">
        <f t="shared" si="50"/>
        <v>0</v>
      </c>
      <c r="AU80" s="293">
        <v>0</v>
      </c>
      <c r="AV80" s="294">
        <f t="shared" si="60"/>
        <v>-240475.94217574879</v>
      </c>
      <c r="AW80" s="294">
        <f t="shared" si="61"/>
        <v>-240475.94217574879</v>
      </c>
      <c r="AX80" s="294">
        <f>SUMIFS('5. Detail'!$I$31:$I$510,'5. Detail'!$E$31:$E$510,$B80,'5. Detail'!$A$31:$A$510,$A80,'5. Detail'!$J$31:$J$510,426.4)</f>
        <v>0</v>
      </c>
      <c r="AY80" s="294">
        <f>SUMIFS('5. Detail'!$I$31:$I$510,'5. Detail'!$E$31:$E$510,$B80,'5. Detail'!$A$31:$A$510,$A80,'5. Detail'!$J$31:$J$510,426.5)+AO80</f>
        <v>240475.94217574879</v>
      </c>
      <c r="AZ80" s="294">
        <f>SUMIFS('5. Detail'!$I$31:$I$510,'5. Detail'!$E$31:$E$510,$B80,'5. Detail'!$A$31:$A$510,$A80,'5. Detail'!$J$31:$J$510,923)</f>
        <v>0</v>
      </c>
      <c r="BA80" s="294">
        <f>SUMIFS('5. Detail'!$I$31:$I$510,'5. Detail'!$E$31:$E$510,$B80,'5. Detail'!$A$31:$A$510,$A80,'5. Detail'!$J$31:$J$510,107)</f>
        <v>0</v>
      </c>
      <c r="BB80" s="294">
        <f t="shared" si="62"/>
        <v>0</v>
      </c>
      <c r="BC80" s="294">
        <f>SUMIFS('5. Detail'!$K$31:$K$510,'5. Detail'!$E$31:$E$510,$B80,'5. Detail'!$A$31:$A$510,$A80,'5. Detail'!$F$31:$F$510,"CE01")</f>
        <v>0</v>
      </c>
      <c r="BD80" s="294">
        <f>SUMIFS('5. Detail'!$K$31:$K$510,'5. Detail'!$E$31:$E$510,$B80,'5. Detail'!$A$31:$A$510,$A80,'5. Detail'!$F$31:$F$510,"OE01")</f>
        <v>0</v>
      </c>
      <c r="BE80" s="294">
        <f>SUMIFS('5. Detail'!$K$31:$K$510,'5. Detail'!$E$31:$E$510,$B80,'5. Detail'!$A$31:$A$510,$A80,'5. Detail'!$F$31:$F$510,"TE01")</f>
        <v>0</v>
      </c>
      <c r="BF80" s="294">
        <f t="shared" si="63"/>
        <v>0</v>
      </c>
      <c r="BG80" s="294">
        <f t="shared" si="64"/>
        <v>0</v>
      </c>
      <c r="BH80" s="294">
        <f>SUMIFS('5. Detail'!$K$31:$K$510,'5. Detail'!$E$31:$E$510,$B80,'5. Detail'!$A$31:$A$510,$A80,'5. Detail'!$J$31:$J$510,923,'5. Detail'!$F$31:$F$510,"CE01")+SUMIFS('5. Detail'!$K$31:$K$510,'5. Detail'!$E$31:$E$510,$B80,'5. Detail'!$A$31:$A$510,$A80,'5. Detail'!$J$31:$J$510,107,'5. Detail'!$F$31:$F$510,"CE01")</f>
        <v>0</v>
      </c>
      <c r="BI80" s="294">
        <f>SUMIFS('5. Detail'!$K$31:$K$510,'5. Detail'!$E$31:$E$510,$B80,'5. Detail'!$A$31:$A$510,$A80,'5. Detail'!$J$31:$J$510,923,'5. Detail'!$F$31:$F$510,"OE01")+SUMIFS('5. Detail'!$K$31:$K$510,'5. Detail'!$E$31:$E$510,$B80,'5. Detail'!$A$31:$A$510,$A80,'5. Detail'!$J$31:$J$510,107,'5. Detail'!$F$31:$F$510,"OE01")</f>
        <v>0</v>
      </c>
      <c r="BJ80" s="294">
        <f>SUMIFS('5. Detail'!$K$31:$K$510,'5. Detail'!$E$31:$E$510,$B80,'5. Detail'!$A$31:$A$510,$A80,'5. Detail'!$J$31:$J$510,923,'5. Detail'!$F$31:$F$510,"TE01")+SUMIFS('5. Detail'!$K$31:$K$510,'5. Detail'!$E$31:$E$510,$B80,'5. Detail'!$A$31:$A$510,$A80,'5. Detail'!$J$31:$J$510,107,'5. Detail'!$F$31:$F$510,"TE01")</f>
        <v>0</v>
      </c>
      <c r="BK80" s="294">
        <f t="shared" si="65"/>
        <v>0</v>
      </c>
      <c r="BL80" s="294">
        <f t="shared" si="66"/>
        <v>0</v>
      </c>
      <c r="BM80" s="297"/>
    </row>
    <row r="81" spans="1:65" x14ac:dyDescent="0.3">
      <c r="A81" s="291"/>
      <c r="B81" s="292">
        <v>2020</v>
      </c>
      <c r="C81" s="293">
        <v>264593.82114900165</v>
      </c>
      <c r="D81" s="293">
        <v>0</v>
      </c>
      <c r="E81" s="293">
        <v>0</v>
      </c>
      <c r="F81" s="293">
        <v>0</v>
      </c>
      <c r="G81" s="293">
        <v>0</v>
      </c>
      <c r="H81" s="293">
        <v>0</v>
      </c>
      <c r="I81" s="294">
        <f t="shared" si="51"/>
        <v>264593.82114900165</v>
      </c>
      <c r="J81" s="293">
        <v>264593.82114900165</v>
      </c>
      <c r="K81" s="294">
        <f t="shared" si="52"/>
        <v>0</v>
      </c>
      <c r="L81" s="293">
        <v>0</v>
      </c>
      <c r="M81" s="293"/>
      <c r="N81" s="294">
        <f t="shared" si="53"/>
        <v>0</v>
      </c>
      <c r="O81" s="294">
        <f t="shared" si="42"/>
        <v>0</v>
      </c>
      <c r="P81" s="294">
        <f t="shared" si="54"/>
        <v>0</v>
      </c>
      <c r="Q81" s="294">
        <f>SUMIFS('5. Detail'!$I$31:$I$510,'5. Detail'!$E$31:$E$510,$B81,'5. Detail'!$A$31:$A$510,$A81,'5. Detail'!$J$31:$J$510,426.4)</f>
        <v>0</v>
      </c>
      <c r="R81" s="294">
        <f>SUMIFS('5. Detail'!$I$31:$I$510,'5. Detail'!$E$31:$E$510,$B81,'5. Detail'!$A$31:$A$510,$A81,'5. Detail'!$J$31:$J$510,426.5)+J81</f>
        <v>264593.82114900165</v>
      </c>
      <c r="S81" s="294">
        <f>SUMIFS('5. Detail'!$I$31:$I$510,'5. Detail'!$E$31:$E$510,$B81,'5. Detail'!$A$31:$A$510,$A81,'5. Detail'!$J$31:$J$510,923)</f>
        <v>0</v>
      </c>
      <c r="T81" s="294">
        <f>SUMIFS('5. Detail'!$I$31:$I$510,'5. Detail'!$E$31:$E$510,$B81,'5. Detail'!$A$31:$A$510,$A81,'5. Detail'!$J$31:$J$510,107)</f>
        <v>0</v>
      </c>
      <c r="U81" s="294">
        <f t="shared" si="43"/>
        <v>0</v>
      </c>
      <c r="V81" s="294">
        <f>SUMIFS('5. Detail'!$I$31:$I$510,'5. Detail'!$E$31:$E$510,$B81,'5. Detail'!$A$31:$A$510,$A81,'5. Detail'!$F$31:$F$510,"CE01")</f>
        <v>0</v>
      </c>
      <c r="W81" s="294">
        <f>SUMIFS('5. Detail'!$I$31:$I$510,'5. Detail'!$E$31:$E$510,$B81,'5. Detail'!$A$31:$A$510,$A81,'5. Detail'!$F$31:$F$510,"OE01")</f>
        <v>0</v>
      </c>
      <c r="X81" s="294">
        <f>SUMIFS('5. Detail'!$I$31:$I$510,'5. Detail'!$E$31:$E$510,$B81,'5. Detail'!$A$31:$A$510,$A81,'5. Detail'!$F$31:$F$510,"TE01")</f>
        <v>0</v>
      </c>
      <c r="Y81" s="294">
        <f t="shared" si="55"/>
        <v>0</v>
      </c>
      <c r="Z81" s="294">
        <f t="shared" si="44"/>
        <v>0</v>
      </c>
      <c r="AA81" s="294">
        <f>SUMIFS('5. Detail'!$I$31:$I$510,'5. Detail'!$E$31:$E$510,$B81,'5. Detail'!$A$31:$A$510,$A81,'5. Detail'!$J$31:$J$510,923,'5. Detail'!$F$31:$F$510,"CE01")+SUMIFS('5. Detail'!$I$31:$I$510,'5. Detail'!$E$31:$E$510,$B81,'5. Detail'!$A$31:$A$510,$A81,'5. Detail'!$J$31:$J$510,107,'5. Detail'!$F$31:$F$510,"CE01")</f>
        <v>0</v>
      </c>
      <c r="AB81" s="294">
        <f>SUMIFS('5. Detail'!$I$31:$I$510,'5. Detail'!$E$31:$E$510,$B81,'5. Detail'!$A$31:$A$510,$A81,'5. Detail'!$J$31:$J$510,923,'5. Detail'!$F$31:$F$510,"OE01")+SUMIFS('5. Detail'!$I$31:$I$510,'5. Detail'!$E$31:$E$510,$B81,'5. Detail'!$A$31:$A$510,$A81,'5. Detail'!$J$31:$J$510,107,'5. Detail'!$F$31:$F$510,"OE01")</f>
        <v>0</v>
      </c>
      <c r="AC81" s="294">
        <f>SUMIFS('5. Detail'!$I$31:$I$510,'5. Detail'!$E$31:$E$510,$B81,'5. Detail'!$A$31:$A$510,$A81,'5. Detail'!$J$31:$J$510,923,'5. Detail'!$F$31:$F$510,"TE01")+SUMIFS('5. Detail'!$I$31:$I$510,'5. Detail'!$E$31:$E$510,$B81,'5. Detail'!$A$31:$A$510,$A81,'5. Detail'!$J$31:$J$510,107,'5. Detail'!$F$31:$F$510,"TE01")</f>
        <v>0</v>
      </c>
      <c r="AD81" s="294">
        <f t="shared" si="56"/>
        <v>0</v>
      </c>
      <c r="AE81" s="295">
        <f>'3. Total $ Recalc.'!R77</f>
        <v>0</v>
      </c>
      <c r="AF81" s="294">
        <f t="shared" si="45"/>
        <v>-264593.82114900165</v>
      </c>
      <c r="AG81" s="296">
        <v>0</v>
      </c>
      <c r="AH81" s="294">
        <f t="shared" si="46"/>
        <v>0</v>
      </c>
      <c r="AI81" s="294">
        <f t="shared" si="47"/>
        <v>0</v>
      </c>
      <c r="AJ81" s="293">
        <v>0</v>
      </c>
      <c r="AK81" s="293">
        <v>0</v>
      </c>
      <c r="AL81" s="293">
        <v>0</v>
      </c>
      <c r="AM81" s="294">
        <f t="shared" si="57"/>
        <v>0</v>
      </c>
      <c r="AN81" s="294">
        <f t="shared" si="48"/>
        <v>-264593.82114900165</v>
      </c>
      <c r="AO81" s="293">
        <v>264593.82114900165</v>
      </c>
      <c r="AP81" s="294">
        <f t="shared" si="58"/>
        <v>-264593.82114900165</v>
      </c>
      <c r="AQ81" s="294">
        <f t="shared" si="49"/>
        <v>-264593.82114900165</v>
      </c>
      <c r="AR81" s="296"/>
      <c r="AS81" s="294">
        <f t="shared" si="59"/>
        <v>0</v>
      </c>
      <c r="AT81" s="294">
        <f t="shared" si="50"/>
        <v>0</v>
      </c>
      <c r="AU81" s="293">
        <v>0</v>
      </c>
      <c r="AV81" s="294">
        <f t="shared" si="60"/>
        <v>-264593.82114900165</v>
      </c>
      <c r="AW81" s="294">
        <f t="shared" si="61"/>
        <v>-264593.82114900165</v>
      </c>
      <c r="AX81" s="294">
        <f>SUMIFS('5. Detail'!$I$31:$I$510,'5. Detail'!$E$31:$E$510,$B81,'5. Detail'!$A$31:$A$510,$A81,'5. Detail'!$J$31:$J$510,426.4)</f>
        <v>0</v>
      </c>
      <c r="AY81" s="294">
        <f>SUMIFS('5. Detail'!$I$31:$I$510,'5. Detail'!$E$31:$E$510,$B81,'5. Detail'!$A$31:$A$510,$A81,'5. Detail'!$J$31:$J$510,426.5)+AO81</f>
        <v>264593.82114900165</v>
      </c>
      <c r="AZ81" s="294">
        <f>SUMIFS('5. Detail'!$I$31:$I$510,'5. Detail'!$E$31:$E$510,$B81,'5. Detail'!$A$31:$A$510,$A81,'5. Detail'!$J$31:$J$510,923)</f>
        <v>0</v>
      </c>
      <c r="BA81" s="294">
        <f>SUMIFS('5. Detail'!$I$31:$I$510,'5. Detail'!$E$31:$E$510,$B81,'5. Detail'!$A$31:$A$510,$A81,'5. Detail'!$J$31:$J$510,107)</f>
        <v>0</v>
      </c>
      <c r="BB81" s="294">
        <f t="shared" si="62"/>
        <v>0</v>
      </c>
      <c r="BC81" s="294">
        <f>SUMIFS('5. Detail'!$K$31:$K$510,'5. Detail'!$E$31:$E$510,$B81,'5. Detail'!$A$31:$A$510,$A81,'5. Detail'!$F$31:$F$510,"CE01")</f>
        <v>0</v>
      </c>
      <c r="BD81" s="294">
        <f>SUMIFS('5. Detail'!$K$31:$K$510,'5. Detail'!$E$31:$E$510,$B81,'5. Detail'!$A$31:$A$510,$A81,'5. Detail'!$F$31:$F$510,"OE01")</f>
        <v>0</v>
      </c>
      <c r="BE81" s="294">
        <f>SUMIFS('5. Detail'!$K$31:$K$510,'5. Detail'!$E$31:$E$510,$B81,'5. Detail'!$A$31:$A$510,$A81,'5. Detail'!$F$31:$F$510,"TE01")</f>
        <v>0</v>
      </c>
      <c r="BF81" s="294">
        <f t="shared" si="63"/>
        <v>0</v>
      </c>
      <c r="BG81" s="294">
        <f t="shared" si="64"/>
        <v>0</v>
      </c>
      <c r="BH81" s="294">
        <f>SUMIFS('5. Detail'!$K$31:$K$510,'5. Detail'!$E$31:$E$510,$B81,'5. Detail'!$A$31:$A$510,$A81,'5. Detail'!$J$31:$J$510,923,'5. Detail'!$F$31:$F$510,"CE01")+SUMIFS('5. Detail'!$K$31:$K$510,'5. Detail'!$E$31:$E$510,$B81,'5. Detail'!$A$31:$A$510,$A81,'5. Detail'!$J$31:$J$510,107,'5. Detail'!$F$31:$F$510,"CE01")</f>
        <v>0</v>
      </c>
      <c r="BI81" s="294">
        <f>SUMIFS('5. Detail'!$K$31:$K$510,'5. Detail'!$E$31:$E$510,$B81,'5. Detail'!$A$31:$A$510,$A81,'5. Detail'!$J$31:$J$510,923,'5. Detail'!$F$31:$F$510,"OE01")+SUMIFS('5. Detail'!$K$31:$K$510,'5. Detail'!$E$31:$E$510,$B81,'5. Detail'!$A$31:$A$510,$A81,'5. Detail'!$J$31:$J$510,107,'5. Detail'!$F$31:$F$510,"OE01")</f>
        <v>0</v>
      </c>
      <c r="BJ81" s="294">
        <f>SUMIFS('5. Detail'!$K$31:$K$510,'5. Detail'!$E$31:$E$510,$B81,'5. Detail'!$A$31:$A$510,$A81,'5. Detail'!$J$31:$J$510,923,'5. Detail'!$F$31:$F$510,"TE01")+SUMIFS('5. Detail'!$K$31:$K$510,'5. Detail'!$E$31:$E$510,$B81,'5. Detail'!$A$31:$A$510,$A81,'5. Detail'!$J$31:$J$510,107,'5. Detail'!$F$31:$F$510,"TE01")</f>
        <v>0</v>
      </c>
      <c r="BK81" s="294">
        <f t="shared" si="65"/>
        <v>0</v>
      </c>
      <c r="BL81" s="294">
        <f t="shared" si="66"/>
        <v>0</v>
      </c>
      <c r="BM81" s="297"/>
    </row>
    <row r="82" spans="1:65" x14ac:dyDescent="0.3">
      <c r="A82" s="291"/>
      <c r="B82" s="292">
        <v>2021</v>
      </c>
      <c r="C82" s="293">
        <v>279436.07897206699</v>
      </c>
      <c r="D82" s="293">
        <v>0</v>
      </c>
      <c r="E82" s="293">
        <v>0</v>
      </c>
      <c r="F82" s="293">
        <v>0</v>
      </c>
      <c r="G82" s="293">
        <v>0</v>
      </c>
      <c r="H82" s="293">
        <v>0</v>
      </c>
      <c r="I82" s="294">
        <f t="shared" si="51"/>
        <v>279436.07897206699</v>
      </c>
      <c r="J82" s="293">
        <v>279436.07897206699</v>
      </c>
      <c r="K82" s="294">
        <f t="shared" si="52"/>
        <v>0</v>
      </c>
      <c r="L82" s="293">
        <v>0</v>
      </c>
      <c r="M82" s="293"/>
      <c r="N82" s="294">
        <f t="shared" si="53"/>
        <v>0</v>
      </c>
      <c r="O82" s="294">
        <f t="shared" si="42"/>
        <v>0</v>
      </c>
      <c r="P82" s="294">
        <f t="shared" si="54"/>
        <v>0</v>
      </c>
      <c r="Q82" s="294">
        <f>SUMIFS('5. Detail'!$I$31:$I$510,'5. Detail'!$E$31:$E$510,$B82,'5. Detail'!$A$31:$A$510,$A82,'5. Detail'!$J$31:$J$510,426.4)</f>
        <v>0</v>
      </c>
      <c r="R82" s="294">
        <f>SUMIFS('5. Detail'!$I$31:$I$510,'5. Detail'!$E$31:$E$510,$B82,'5. Detail'!$A$31:$A$510,$A82,'5. Detail'!$J$31:$J$510,426.5)+J82</f>
        <v>279436.07897206699</v>
      </c>
      <c r="S82" s="294">
        <f>SUMIFS('5. Detail'!$I$31:$I$510,'5. Detail'!$E$31:$E$510,$B82,'5. Detail'!$A$31:$A$510,$A82,'5. Detail'!$J$31:$J$510,923)</f>
        <v>0</v>
      </c>
      <c r="T82" s="294">
        <f>SUMIFS('5. Detail'!$I$31:$I$510,'5. Detail'!$E$31:$E$510,$B82,'5. Detail'!$A$31:$A$510,$A82,'5. Detail'!$J$31:$J$510,107)</f>
        <v>0</v>
      </c>
      <c r="U82" s="294">
        <f t="shared" si="43"/>
        <v>0</v>
      </c>
      <c r="V82" s="294">
        <f>SUMIFS('5. Detail'!$I$31:$I$510,'5. Detail'!$E$31:$E$510,$B82,'5. Detail'!$A$31:$A$510,$A82,'5. Detail'!$F$31:$F$510,"CE01")</f>
        <v>0</v>
      </c>
      <c r="W82" s="294">
        <f>SUMIFS('5. Detail'!$I$31:$I$510,'5. Detail'!$E$31:$E$510,$B82,'5. Detail'!$A$31:$A$510,$A82,'5. Detail'!$F$31:$F$510,"OE01")</f>
        <v>0</v>
      </c>
      <c r="X82" s="294">
        <f>SUMIFS('5. Detail'!$I$31:$I$510,'5. Detail'!$E$31:$E$510,$B82,'5. Detail'!$A$31:$A$510,$A82,'5. Detail'!$F$31:$F$510,"TE01")</f>
        <v>0</v>
      </c>
      <c r="Y82" s="294">
        <f t="shared" si="55"/>
        <v>0</v>
      </c>
      <c r="Z82" s="294">
        <f t="shared" si="44"/>
        <v>0</v>
      </c>
      <c r="AA82" s="294">
        <f>SUMIFS('5. Detail'!$I$31:$I$510,'5. Detail'!$E$31:$E$510,$B82,'5. Detail'!$A$31:$A$510,$A82,'5. Detail'!$J$31:$J$510,923,'5. Detail'!$F$31:$F$510,"CE01")+SUMIFS('5. Detail'!$I$31:$I$510,'5. Detail'!$E$31:$E$510,$B82,'5. Detail'!$A$31:$A$510,$A82,'5. Detail'!$J$31:$J$510,107,'5. Detail'!$F$31:$F$510,"CE01")</f>
        <v>0</v>
      </c>
      <c r="AB82" s="294">
        <f>SUMIFS('5. Detail'!$I$31:$I$510,'5. Detail'!$E$31:$E$510,$B82,'5. Detail'!$A$31:$A$510,$A82,'5. Detail'!$J$31:$J$510,923,'5. Detail'!$F$31:$F$510,"OE01")+SUMIFS('5. Detail'!$I$31:$I$510,'5. Detail'!$E$31:$E$510,$B82,'5. Detail'!$A$31:$A$510,$A82,'5. Detail'!$J$31:$J$510,107,'5. Detail'!$F$31:$F$510,"OE01")</f>
        <v>0</v>
      </c>
      <c r="AC82" s="294">
        <f>SUMIFS('5. Detail'!$I$31:$I$510,'5. Detail'!$E$31:$E$510,$B82,'5. Detail'!$A$31:$A$510,$A82,'5. Detail'!$J$31:$J$510,923,'5. Detail'!$F$31:$F$510,"TE01")+SUMIFS('5. Detail'!$I$31:$I$510,'5. Detail'!$E$31:$E$510,$B82,'5. Detail'!$A$31:$A$510,$A82,'5. Detail'!$J$31:$J$510,107,'5. Detail'!$F$31:$F$510,"TE01")</f>
        <v>0</v>
      </c>
      <c r="AD82" s="294">
        <f t="shared" si="56"/>
        <v>0</v>
      </c>
      <c r="AE82" s="295">
        <f>'3. Total $ Recalc.'!R78</f>
        <v>0</v>
      </c>
      <c r="AF82" s="294">
        <f t="shared" si="45"/>
        <v>-279436.07897206699</v>
      </c>
      <c r="AG82" s="296">
        <v>0</v>
      </c>
      <c r="AH82" s="294">
        <f t="shared" si="46"/>
        <v>0</v>
      </c>
      <c r="AI82" s="294">
        <f t="shared" si="47"/>
        <v>0</v>
      </c>
      <c r="AJ82" s="293">
        <v>0</v>
      </c>
      <c r="AK82" s="293">
        <v>0</v>
      </c>
      <c r="AL82" s="293">
        <v>0</v>
      </c>
      <c r="AM82" s="294">
        <f t="shared" si="57"/>
        <v>0</v>
      </c>
      <c r="AN82" s="294">
        <f t="shared" si="48"/>
        <v>-279436.07897206699</v>
      </c>
      <c r="AO82" s="293">
        <v>279436.07897206699</v>
      </c>
      <c r="AP82" s="294">
        <f t="shared" si="58"/>
        <v>-279436.07897206699</v>
      </c>
      <c r="AQ82" s="294">
        <f t="shared" si="49"/>
        <v>-279436.07897206699</v>
      </c>
      <c r="AR82" s="296"/>
      <c r="AS82" s="294">
        <f t="shared" si="59"/>
        <v>0</v>
      </c>
      <c r="AT82" s="294">
        <f t="shared" si="50"/>
        <v>0</v>
      </c>
      <c r="AU82" s="293">
        <v>0</v>
      </c>
      <c r="AV82" s="294">
        <f t="shared" si="60"/>
        <v>-279436.07897206699</v>
      </c>
      <c r="AW82" s="294">
        <f t="shared" si="61"/>
        <v>-279436.07897206699</v>
      </c>
      <c r="AX82" s="294">
        <f>SUMIFS('5. Detail'!$I$31:$I$510,'5. Detail'!$E$31:$E$510,$B82,'5. Detail'!$A$31:$A$510,$A82,'5. Detail'!$J$31:$J$510,426.4)</f>
        <v>0</v>
      </c>
      <c r="AY82" s="294">
        <f>SUMIFS('5. Detail'!$I$31:$I$510,'5. Detail'!$E$31:$E$510,$B82,'5. Detail'!$A$31:$A$510,$A82,'5. Detail'!$J$31:$J$510,426.5)+AO82</f>
        <v>279436.07897206699</v>
      </c>
      <c r="AZ82" s="294">
        <f>SUMIFS('5. Detail'!$I$31:$I$510,'5. Detail'!$E$31:$E$510,$B82,'5. Detail'!$A$31:$A$510,$A82,'5. Detail'!$J$31:$J$510,923)</f>
        <v>0</v>
      </c>
      <c r="BA82" s="294">
        <f>SUMIFS('5. Detail'!$I$31:$I$510,'5. Detail'!$E$31:$E$510,$B82,'5. Detail'!$A$31:$A$510,$A82,'5. Detail'!$J$31:$J$510,107)</f>
        <v>0</v>
      </c>
      <c r="BB82" s="294">
        <f t="shared" si="62"/>
        <v>0</v>
      </c>
      <c r="BC82" s="294">
        <f>SUMIFS('5. Detail'!$K$31:$K$510,'5. Detail'!$E$31:$E$510,$B82,'5. Detail'!$A$31:$A$510,$A82,'5. Detail'!$F$31:$F$510,"CE01")</f>
        <v>0</v>
      </c>
      <c r="BD82" s="294">
        <f>SUMIFS('5. Detail'!$K$31:$K$510,'5. Detail'!$E$31:$E$510,$B82,'5. Detail'!$A$31:$A$510,$A82,'5. Detail'!$F$31:$F$510,"OE01")</f>
        <v>0</v>
      </c>
      <c r="BE82" s="294">
        <f>SUMIFS('5. Detail'!$K$31:$K$510,'5. Detail'!$E$31:$E$510,$B82,'5. Detail'!$A$31:$A$510,$A82,'5. Detail'!$F$31:$F$510,"TE01")</f>
        <v>0</v>
      </c>
      <c r="BF82" s="294">
        <f t="shared" si="63"/>
        <v>0</v>
      </c>
      <c r="BG82" s="294">
        <f t="shared" si="64"/>
        <v>0</v>
      </c>
      <c r="BH82" s="294">
        <f>SUMIFS('5. Detail'!$K$31:$K$510,'5. Detail'!$E$31:$E$510,$B82,'5. Detail'!$A$31:$A$510,$A82,'5. Detail'!$J$31:$J$510,923,'5. Detail'!$F$31:$F$510,"CE01")+SUMIFS('5. Detail'!$K$31:$K$510,'5. Detail'!$E$31:$E$510,$B82,'5. Detail'!$A$31:$A$510,$A82,'5. Detail'!$J$31:$J$510,107,'5. Detail'!$F$31:$F$510,"CE01")</f>
        <v>0</v>
      </c>
      <c r="BI82" s="294">
        <f>SUMIFS('5. Detail'!$K$31:$K$510,'5. Detail'!$E$31:$E$510,$B82,'5. Detail'!$A$31:$A$510,$A82,'5. Detail'!$J$31:$J$510,923,'5. Detail'!$F$31:$F$510,"OE01")+SUMIFS('5. Detail'!$K$31:$K$510,'5. Detail'!$E$31:$E$510,$B82,'5. Detail'!$A$31:$A$510,$A82,'5. Detail'!$J$31:$J$510,107,'5. Detail'!$F$31:$F$510,"OE01")</f>
        <v>0</v>
      </c>
      <c r="BJ82" s="294">
        <f>SUMIFS('5. Detail'!$K$31:$K$510,'5. Detail'!$E$31:$E$510,$B82,'5. Detail'!$A$31:$A$510,$A82,'5. Detail'!$J$31:$J$510,923,'5. Detail'!$F$31:$F$510,"TE01")+SUMIFS('5. Detail'!$K$31:$K$510,'5. Detail'!$E$31:$E$510,$B82,'5. Detail'!$A$31:$A$510,$A82,'5. Detail'!$J$31:$J$510,107,'5. Detail'!$F$31:$F$510,"TE01")</f>
        <v>0</v>
      </c>
      <c r="BK82" s="294">
        <f t="shared" si="65"/>
        <v>0</v>
      </c>
      <c r="BL82" s="294">
        <f t="shared" si="66"/>
        <v>0</v>
      </c>
      <c r="BM82" s="297"/>
    </row>
    <row r="83" spans="1:65" x14ac:dyDescent="0.3">
      <c r="A83" s="291"/>
      <c r="B83" s="292">
        <v>2015</v>
      </c>
      <c r="C83" s="293">
        <v>222133.14965262695</v>
      </c>
      <c r="D83" s="293">
        <v>222133.14965262695</v>
      </c>
      <c r="E83" s="293">
        <v>0</v>
      </c>
      <c r="F83" s="293">
        <v>0</v>
      </c>
      <c r="G83" s="293">
        <v>0</v>
      </c>
      <c r="H83" s="293">
        <v>0</v>
      </c>
      <c r="I83" s="294">
        <f t="shared" si="51"/>
        <v>0</v>
      </c>
      <c r="J83" s="293">
        <v>0</v>
      </c>
      <c r="K83" s="294">
        <f t="shared" si="52"/>
        <v>0</v>
      </c>
      <c r="L83" s="293">
        <v>0</v>
      </c>
      <c r="M83" s="293"/>
      <c r="N83" s="294">
        <f t="shared" si="53"/>
        <v>0</v>
      </c>
      <c r="O83" s="294">
        <f t="shared" si="42"/>
        <v>0</v>
      </c>
      <c r="P83" s="294">
        <f t="shared" si="54"/>
        <v>0</v>
      </c>
      <c r="Q83" s="294">
        <f>SUMIFS('5. Detail'!$I$31:$I$510,'5. Detail'!$E$31:$E$510,$B83,'5. Detail'!$A$31:$A$510,$A83,'5. Detail'!$J$31:$J$510,426.4)</f>
        <v>0</v>
      </c>
      <c r="R83" s="294">
        <f>SUMIFS('5. Detail'!$I$31:$I$510,'5. Detail'!$E$31:$E$510,$B83,'5. Detail'!$A$31:$A$510,$A83,'5. Detail'!$J$31:$J$510,426.5)+J83</f>
        <v>0</v>
      </c>
      <c r="S83" s="294">
        <f>SUMIFS('5. Detail'!$I$31:$I$510,'5. Detail'!$E$31:$E$510,$B83,'5. Detail'!$A$31:$A$510,$A83,'5. Detail'!$J$31:$J$510,923)</f>
        <v>0</v>
      </c>
      <c r="T83" s="294">
        <f>SUMIFS('5. Detail'!$I$31:$I$510,'5. Detail'!$E$31:$E$510,$B83,'5. Detail'!$A$31:$A$510,$A83,'5. Detail'!$J$31:$J$510,107)</f>
        <v>0</v>
      </c>
      <c r="U83" s="294">
        <f t="shared" si="43"/>
        <v>0</v>
      </c>
      <c r="V83" s="294">
        <f>SUMIFS('5. Detail'!$I$31:$I$510,'5. Detail'!$E$31:$E$510,$B83,'5. Detail'!$A$31:$A$510,$A83,'5. Detail'!$F$31:$F$510,"CE01")</f>
        <v>0</v>
      </c>
      <c r="W83" s="294">
        <f>SUMIFS('5. Detail'!$I$31:$I$510,'5. Detail'!$E$31:$E$510,$B83,'5. Detail'!$A$31:$A$510,$A83,'5. Detail'!$F$31:$F$510,"OE01")</f>
        <v>0</v>
      </c>
      <c r="X83" s="294">
        <f>SUMIFS('5. Detail'!$I$31:$I$510,'5. Detail'!$E$31:$E$510,$B83,'5. Detail'!$A$31:$A$510,$A83,'5. Detail'!$F$31:$F$510,"TE01")</f>
        <v>0</v>
      </c>
      <c r="Y83" s="294">
        <f t="shared" si="55"/>
        <v>0</v>
      </c>
      <c r="Z83" s="294">
        <f t="shared" si="44"/>
        <v>0</v>
      </c>
      <c r="AA83" s="294">
        <f>SUMIFS('5. Detail'!$I$31:$I$510,'5. Detail'!$E$31:$E$510,$B83,'5. Detail'!$A$31:$A$510,$A83,'5. Detail'!$J$31:$J$510,923,'5. Detail'!$F$31:$F$510,"CE01")+SUMIFS('5. Detail'!$I$31:$I$510,'5. Detail'!$E$31:$E$510,$B83,'5. Detail'!$A$31:$A$510,$A83,'5. Detail'!$J$31:$J$510,107,'5. Detail'!$F$31:$F$510,"CE01")</f>
        <v>0</v>
      </c>
      <c r="AB83" s="294">
        <f>SUMIFS('5. Detail'!$I$31:$I$510,'5. Detail'!$E$31:$E$510,$B83,'5. Detail'!$A$31:$A$510,$A83,'5. Detail'!$J$31:$J$510,923,'5. Detail'!$F$31:$F$510,"OE01")+SUMIFS('5. Detail'!$I$31:$I$510,'5. Detail'!$E$31:$E$510,$B83,'5. Detail'!$A$31:$A$510,$A83,'5. Detail'!$J$31:$J$510,107,'5. Detail'!$F$31:$F$510,"OE01")</f>
        <v>0</v>
      </c>
      <c r="AC83" s="294">
        <f>SUMIFS('5. Detail'!$I$31:$I$510,'5. Detail'!$E$31:$E$510,$B83,'5. Detail'!$A$31:$A$510,$A83,'5. Detail'!$J$31:$J$510,923,'5. Detail'!$F$31:$F$510,"TE01")+SUMIFS('5. Detail'!$I$31:$I$510,'5. Detail'!$E$31:$E$510,$B83,'5. Detail'!$A$31:$A$510,$A83,'5. Detail'!$J$31:$J$510,107,'5. Detail'!$F$31:$F$510,"TE01")</f>
        <v>0</v>
      </c>
      <c r="AD83" s="294">
        <f t="shared" si="56"/>
        <v>0</v>
      </c>
      <c r="AE83" s="295">
        <f>'3. Total $ Recalc.'!R79</f>
        <v>0</v>
      </c>
      <c r="AF83" s="294">
        <f t="shared" si="45"/>
        <v>-222133.14965262695</v>
      </c>
      <c r="AG83" s="296">
        <v>1</v>
      </c>
      <c r="AH83" s="294">
        <f t="shared" si="46"/>
        <v>0</v>
      </c>
      <c r="AI83" s="294">
        <f t="shared" si="47"/>
        <v>-222133.14965262695</v>
      </c>
      <c r="AJ83" s="293">
        <v>0</v>
      </c>
      <c r="AK83" s="293">
        <v>0</v>
      </c>
      <c r="AL83" s="293">
        <v>0</v>
      </c>
      <c r="AM83" s="294">
        <f t="shared" si="57"/>
        <v>0</v>
      </c>
      <c r="AN83" s="294">
        <f t="shared" si="48"/>
        <v>0</v>
      </c>
      <c r="AO83" s="293">
        <v>0</v>
      </c>
      <c r="AP83" s="294">
        <f t="shared" si="58"/>
        <v>0</v>
      </c>
      <c r="AQ83" s="294">
        <f t="shared" si="49"/>
        <v>0</v>
      </c>
      <c r="AR83" s="296"/>
      <c r="AS83" s="294">
        <f t="shared" si="59"/>
        <v>0</v>
      </c>
      <c r="AT83" s="294">
        <f t="shared" si="50"/>
        <v>0</v>
      </c>
      <c r="AU83" s="293">
        <v>0</v>
      </c>
      <c r="AV83" s="294">
        <f t="shared" si="60"/>
        <v>0</v>
      </c>
      <c r="AW83" s="294">
        <f t="shared" si="61"/>
        <v>0</v>
      </c>
      <c r="AX83" s="294">
        <f>SUMIFS('5. Detail'!$I$31:$I$510,'5. Detail'!$E$31:$E$510,$B83,'5. Detail'!$A$31:$A$510,$A83,'5. Detail'!$J$31:$J$510,426.4)</f>
        <v>0</v>
      </c>
      <c r="AY83" s="294">
        <f>SUMIFS('5. Detail'!$I$31:$I$510,'5. Detail'!$E$31:$E$510,$B83,'5. Detail'!$A$31:$A$510,$A83,'5. Detail'!$J$31:$J$510,426.5)+AO83</f>
        <v>0</v>
      </c>
      <c r="AZ83" s="294">
        <f>SUMIFS('5. Detail'!$I$31:$I$510,'5. Detail'!$E$31:$E$510,$B83,'5. Detail'!$A$31:$A$510,$A83,'5. Detail'!$J$31:$J$510,923)</f>
        <v>0</v>
      </c>
      <c r="BA83" s="294">
        <f>SUMIFS('5. Detail'!$I$31:$I$510,'5. Detail'!$E$31:$E$510,$B83,'5. Detail'!$A$31:$A$510,$A83,'5. Detail'!$J$31:$J$510,107)</f>
        <v>0</v>
      </c>
      <c r="BB83" s="294">
        <f t="shared" si="62"/>
        <v>0</v>
      </c>
      <c r="BC83" s="294">
        <f>SUMIFS('5. Detail'!$K$31:$K$510,'5. Detail'!$E$31:$E$510,$B83,'5. Detail'!$A$31:$A$510,$A83,'5. Detail'!$F$31:$F$510,"CE01")</f>
        <v>0</v>
      </c>
      <c r="BD83" s="294">
        <f>SUMIFS('5. Detail'!$K$31:$K$510,'5. Detail'!$E$31:$E$510,$B83,'5. Detail'!$A$31:$A$510,$A83,'5. Detail'!$F$31:$F$510,"OE01")</f>
        <v>0</v>
      </c>
      <c r="BE83" s="294">
        <f>SUMIFS('5. Detail'!$K$31:$K$510,'5. Detail'!$E$31:$E$510,$B83,'5. Detail'!$A$31:$A$510,$A83,'5. Detail'!$F$31:$F$510,"TE01")</f>
        <v>0</v>
      </c>
      <c r="BF83" s="294">
        <f t="shared" si="63"/>
        <v>0</v>
      </c>
      <c r="BG83" s="294">
        <f t="shared" si="64"/>
        <v>0</v>
      </c>
      <c r="BH83" s="294">
        <f>SUMIFS('5. Detail'!$K$31:$K$510,'5. Detail'!$E$31:$E$510,$B83,'5. Detail'!$A$31:$A$510,$A83,'5. Detail'!$J$31:$J$510,923,'5. Detail'!$F$31:$F$510,"CE01")+SUMIFS('5. Detail'!$K$31:$K$510,'5. Detail'!$E$31:$E$510,$B83,'5. Detail'!$A$31:$A$510,$A83,'5. Detail'!$J$31:$J$510,107,'5. Detail'!$F$31:$F$510,"CE01")</f>
        <v>0</v>
      </c>
      <c r="BI83" s="294">
        <f>SUMIFS('5. Detail'!$K$31:$K$510,'5. Detail'!$E$31:$E$510,$B83,'5. Detail'!$A$31:$A$510,$A83,'5. Detail'!$J$31:$J$510,923,'5. Detail'!$F$31:$F$510,"OE01")+SUMIFS('5. Detail'!$K$31:$K$510,'5. Detail'!$E$31:$E$510,$B83,'5. Detail'!$A$31:$A$510,$A83,'5. Detail'!$J$31:$J$510,107,'5. Detail'!$F$31:$F$510,"OE01")</f>
        <v>0</v>
      </c>
      <c r="BJ83" s="294">
        <f>SUMIFS('5. Detail'!$K$31:$K$510,'5. Detail'!$E$31:$E$510,$B83,'5. Detail'!$A$31:$A$510,$A83,'5. Detail'!$J$31:$J$510,923,'5. Detail'!$F$31:$F$510,"TE01")+SUMIFS('5. Detail'!$K$31:$K$510,'5. Detail'!$E$31:$E$510,$B83,'5. Detail'!$A$31:$A$510,$A83,'5. Detail'!$J$31:$J$510,107,'5. Detail'!$F$31:$F$510,"TE01")</f>
        <v>0</v>
      </c>
      <c r="BK83" s="294">
        <f t="shared" si="65"/>
        <v>0</v>
      </c>
      <c r="BL83" s="294">
        <f t="shared" si="66"/>
        <v>0</v>
      </c>
      <c r="BM83" s="297"/>
    </row>
    <row r="84" spans="1:65" x14ac:dyDescent="0.3">
      <c r="A84" s="291"/>
      <c r="B84" s="292">
        <v>2016</v>
      </c>
      <c r="C84" s="293">
        <v>221205.17778183008</v>
      </c>
      <c r="D84" s="293">
        <v>221205.17778183008</v>
      </c>
      <c r="E84" s="293">
        <v>0</v>
      </c>
      <c r="F84" s="293">
        <v>0</v>
      </c>
      <c r="G84" s="293">
        <v>0</v>
      </c>
      <c r="H84" s="293">
        <v>0</v>
      </c>
      <c r="I84" s="294">
        <f t="shared" si="51"/>
        <v>0</v>
      </c>
      <c r="J84" s="293">
        <v>0</v>
      </c>
      <c r="K84" s="294">
        <f t="shared" si="52"/>
        <v>0</v>
      </c>
      <c r="L84" s="293">
        <v>0</v>
      </c>
      <c r="M84" s="293"/>
      <c r="N84" s="294">
        <f t="shared" si="53"/>
        <v>0</v>
      </c>
      <c r="O84" s="294">
        <f t="shared" si="42"/>
        <v>0</v>
      </c>
      <c r="P84" s="294">
        <f t="shared" si="54"/>
        <v>0</v>
      </c>
      <c r="Q84" s="294">
        <f>SUMIFS('5. Detail'!$I$31:$I$510,'5. Detail'!$E$31:$E$510,$B84,'5. Detail'!$A$31:$A$510,$A84,'5. Detail'!$J$31:$J$510,426.4)</f>
        <v>0</v>
      </c>
      <c r="R84" s="294">
        <f>SUMIFS('5. Detail'!$I$31:$I$510,'5. Detail'!$E$31:$E$510,$B84,'5. Detail'!$A$31:$A$510,$A84,'5. Detail'!$J$31:$J$510,426.5)+J84</f>
        <v>0</v>
      </c>
      <c r="S84" s="294">
        <f>SUMIFS('5. Detail'!$I$31:$I$510,'5. Detail'!$E$31:$E$510,$B84,'5. Detail'!$A$31:$A$510,$A84,'5. Detail'!$J$31:$J$510,923)</f>
        <v>0</v>
      </c>
      <c r="T84" s="294">
        <f>SUMIFS('5. Detail'!$I$31:$I$510,'5. Detail'!$E$31:$E$510,$B84,'5. Detail'!$A$31:$A$510,$A84,'5. Detail'!$J$31:$J$510,107)</f>
        <v>0</v>
      </c>
      <c r="U84" s="294">
        <f t="shared" si="43"/>
        <v>0</v>
      </c>
      <c r="V84" s="294">
        <f>SUMIFS('5. Detail'!$I$31:$I$510,'5. Detail'!$E$31:$E$510,$B84,'5. Detail'!$A$31:$A$510,$A84,'5. Detail'!$F$31:$F$510,"CE01")</f>
        <v>0</v>
      </c>
      <c r="W84" s="294">
        <f>SUMIFS('5. Detail'!$I$31:$I$510,'5. Detail'!$E$31:$E$510,$B84,'5. Detail'!$A$31:$A$510,$A84,'5. Detail'!$F$31:$F$510,"OE01")</f>
        <v>0</v>
      </c>
      <c r="X84" s="294">
        <f>SUMIFS('5. Detail'!$I$31:$I$510,'5. Detail'!$E$31:$E$510,$B84,'5. Detail'!$A$31:$A$510,$A84,'5. Detail'!$F$31:$F$510,"TE01")</f>
        <v>0</v>
      </c>
      <c r="Y84" s="294">
        <f t="shared" si="55"/>
        <v>0</v>
      </c>
      <c r="Z84" s="294">
        <f t="shared" si="44"/>
        <v>0</v>
      </c>
      <c r="AA84" s="294">
        <f>SUMIFS('5. Detail'!$I$31:$I$510,'5. Detail'!$E$31:$E$510,$B84,'5. Detail'!$A$31:$A$510,$A84,'5. Detail'!$J$31:$J$510,923,'5. Detail'!$F$31:$F$510,"CE01")+SUMIFS('5. Detail'!$I$31:$I$510,'5. Detail'!$E$31:$E$510,$B84,'5. Detail'!$A$31:$A$510,$A84,'5. Detail'!$J$31:$J$510,107,'5. Detail'!$F$31:$F$510,"CE01")</f>
        <v>0</v>
      </c>
      <c r="AB84" s="294">
        <f>SUMIFS('5. Detail'!$I$31:$I$510,'5. Detail'!$E$31:$E$510,$B84,'5. Detail'!$A$31:$A$510,$A84,'5. Detail'!$J$31:$J$510,923,'5. Detail'!$F$31:$F$510,"OE01")+SUMIFS('5. Detail'!$I$31:$I$510,'5. Detail'!$E$31:$E$510,$B84,'5. Detail'!$A$31:$A$510,$A84,'5. Detail'!$J$31:$J$510,107,'5. Detail'!$F$31:$F$510,"OE01")</f>
        <v>0</v>
      </c>
      <c r="AC84" s="294">
        <f>SUMIFS('5. Detail'!$I$31:$I$510,'5. Detail'!$E$31:$E$510,$B84,'5. Detail'!$A$31:$A$510,$A84,'5. Detail'!$J$31:$J$510,923,'5. Detail'!$F$31:$F$510,"TE01")+SUMIFS('5. Detail'!$I$31:$I$510,'5. Detail'!$E$31:$E$510,$B84,'5. Detail'!$A$31:$A$510,$A84,'5. Detail'!$J$31:$J$510,107,'5. Detail'!$F$31:$F$510,"TE01")</f>
        <v>0</v>
      </c>
      <c r="AD84" s="294">
        <f t="shared" si="56"/>
        <v>0</v>
      </c>
      <c r="AE84" s="295">
        <f>'3. Total $ Recalc.'!R80</f>
        <v>0</v>
      </c>
      <c r="AF84" s="294">
        <f t="shared" si="45"/>
        <v>-221205.17778183008</v>
      </c>
      <c r="AG84" s="296">
        <v>1</v>
      </c>
      <c r="AH84" s="294">
        <f t="shared" si="46"/>
        <v>0</v>
      </c>
      <c r="AI84" s="294">
        <f t="shared" si="47"/>
        <v>-221205.17778183008</v>
      </c>
      <c r="AJ84" s="293">
        <v>0</v>
      </c>
      <c r="AK84" s="293">
        <v>0</v>
      </c>
      <c r="AL84" s="293">
        <v>0</v>
      </c>
      <c r="AM84" s="294">
        <f t="shared" si="57"/>
        <v>0</v>
      </c>
      <c r="AN84" s="294">
        <f t="shared" si="48"/>
        <v>0</v>
      </c>
      <c r="AO84" s="293">
        <v>0</v>
      </c>
      <c r="AP84" s="294">
        <f t="shared" si="58"/>
        <v>0</v>
      </c>
      <c r="AQ84" s="294">
        <f t="shared" si="49"/>
        <v>0</v>
      </c>
      <c r="AR84" s="296"/>
      <c r="AS84" s="294">
        <f t="shared" si="59"/>
        <v>0</v>
      </c>
      <c r="AT84" s="294">
        <f t="shared" si="50"/>
        <v>0</v>
      </c>
      <c r="AU84" s="293">
        <v>0</v>
      </c>
      <c r="AV84" s="294">
        <f t="shared" si="60"/>
        <v>0</v>
      </c>
      <c r="AW84" s="294">
        <f t="shared" si="61"/>
        <v>0</v>
      </c>
      <c r="AX84" s="294">
        <f>SUMIFS('5. Detail'!$I$31:$I$510,'5. Detail'!$E$31:$E$510,$B84,'5. Detail'!$A$31:$A$510,$A84,'5. Detail'!$J$31:$J$510,426.4)</f>
        <v>0</v>
      </c>
      <c r="AY84" s="294">
        <f>SUMIFS('5. Detail'!$I$31:$I$510,'5. Detail'!$E$31:$E$510,$B84,'5. Detail'!$A$31:$A$510,$A84,'5. Detail'!$J$31:$J$510,426.5)+AO84</f>
        <v>0</v>
      </c>
      <c r="AZ84" s="294">
        <f>SUMIFS('5. Detail'!$I$31:$I$510,'5. Detail'!$E$31:$E$510,$B84,'5. Detail'!$A$31:$A$510,$A84,'5. Detail'!$J$31:$J$510,923)</f>
        <v>0</v>
      </c>
      <c r="BA84" s="294">
        <f>SUMIFS('5. Detail'!$I$31:$I$510,'5. Detail'!$E$31:$E$510,$B84,'5. Detail'!$A$31:$A$510,$A84,'5. Detail'!$J$31:$J$510,107)</f>
        <v>0</v>
      </c>
      <c r="BB84" s="294">
        <f t="shared" si="62"/>
        <v>0</v>
      </c>
      <c r="BC84" s="294">
        <f>SUMIFS('5. Detail'!$K$31:$K$510,'5. Detail'!$E$31:$E$510,$B84,'5. Detail'!$A$31:$A$510,$A84,'5. Detail'!$F$31:$F$510,"CE01")</f>
        <v>0</v>
      </c>
      <c r="BD84" s="294">
        <f>SUMIFS('5. Detail'!$K$31:$K$510,'5. Detail'!$E$31:$E$510,$B84,'5. Detail'!$A$31:$A$510,$A84,'5. Detail'!$F$31:$F$510,"OE01")</f>
        <v>0</v>
      </c>
      <c r="BE84" s="294">
        <f>SUMIFS('5. Detail'!$K$31:$K$510,'5. Detail'!$E$31:$E$510,$B84,'5. Detail'!$A$31:$A$510,$A84,'5. Detail'!$F$31:$F$510,"TE01")</f>
        <v>0</v>
      </c>
      <c r="BF84" s="294">
        <f t="shared" si="63"/>
        <v>0</v>
      </c>
      <c r="BG84" s="294">
        <f t="shared" si="64"/>
        <v>0</v>
      </c>
      <c r="BH84" s="294">
        <f>SUMIFS('5. Detail'!$K$31:$K$510,'5. Detail'!$E$31:$E$510,$B84,'5. Detail'!$A$31:$A$510,$A84,'5. Detail'!$J$31:$J$510,923,'5. Detail'!$F$31:$F$510,"CE01")+SUMIFS('5. Detail'!$K$31:$K$510,'5. Detail'!$E$31:$E$510,$B84,'5. Detail'!$A$31:$A$510,$A84,'5. Detail'!$J$31:$J$510,107,'5. Detail'!$F$31:$F$510,"CE01")</f>
        <v>0</v>
      </c>
      <c r="BI84" s="294">
        <f>SUMIFS('5. Detail'!$K$31:$K$510,'5. Detail'!$E$31:$E$510,$B84,'5. Detail'!$A$31:$A$510,$A84,'5. Detail'!$J$31:$J$510,923,'5. Detail'!$F$31:$F$510,"OE01")+SUMIFS('5. Detail'!$K$31:$K$510,'5. Detail'!$E$31:$E$510,$B84,'5. Detail'!$A$31:$A$510,$A84,'5. Detail'!$J$31:$J$510,107,'5. Detail'!$F$31:$F$510,"OE01")</f>
        <v>0</v>
      </c>
      <c r="BJ84" s="294">
        <f>SUMIFS('5. Detail'!$K$31:$K$510,'5. Detail'!$E$31:$E$510,$B84,'5. Detail'!$A$31:$A$510,$A84,'5. Detail'!$J$31:$J$510,923,'5. Detail'!$F$31:$F$510,"TE01")+SUMIFS('5. Detail'!$K$31:$K$510,'5. Detail'!$E$31:$E$510,$B84,'5. Detail'!$A$31:$A$510,$A84,'5. Detail'!$J$31:$J$510,107,'5. Detail'!$F$31:$F$510,"TE01")</f>
        <v>0</v>
      </c>
      <c r="BK84" s="294">
        <f t="shared" si="65"/>
        <v>0</v>
      </c>
      <c r="BL84" s="294">
        <f t="shared" si="66"/>
        <v>0</v>
      </c>
      <c r="BM84" s="297"/>
    </row>
    <row r="85" spans="1:65" x14ac:dyDescent="0.3">
      <c r="A85" s="291"/>
      <c r="B85" s="292">
        <v>2017</v>
      </c>
      <c r="C85" s="293">
        <v>237804.35892156666</v>
      </c>
      <c r="D85" s="293">
        <v>237804.35892156666</v>
      </c>
      <c r="E85" s="293">
        <v>0</v>
      </c>
      <c r="F85" s="293">
        <v>0</v>
      </c>
      <c r="G85" s="293">
        <v>0</v>
      </c>
      <c r="H85" s="293">
        <v>0</v>
      </c>
      <c r="I85" s="294">
        <f t="shared" si="51"/>
        <v>0</v>
      </c>
      <c r="J85" s="293">
        <v>0</v>
      </c>
      <c r="K85" s="294">
        <f t="shared" si="52"/>
        <v>0</v>
      </c>
      <c r="L85" s="293">
        <v>0</v>
      </c>
      <c r="M85" s="293"/>
      <c r="N85" s="294">
        <f t="shared" si="53"/>
        <v>0</v>
      </c>
      <c r="O85" s="294">
        <f t="shared" si="42"/>
        <v>0</v>
      </c>
      <c r="P85" s="294">
        <f t="shared" si="54"/>
        <v>0</v>
      </c>
      <c r="Q85" s="294">
        <f>SUMIFS('5. Detail'!$I$31:$I$510,'5. Detail'!$E$31:$E$510,$B85,'5. Detail'!$A$31:$A$510,$A85,'5. Detail'!$J$31:$J$510,426.4)</f>
        <v>0</v>
      </c>
      <c r="R85" s="294">
        <f>SUMIFS('5. Detail'!$I$31:$I$510,'5. Detail'!$E$31:$E$510,$B85,'5. Detail'!$A$31:$A$510,$A85,'5. Detail'!$J$31:$J$510,426.5)+J85</f>
        <v>0</v>
      </c>
      <c r="S85" s="294">
        <f>SUMIFS('5. Detail'!$I$31:$I$510,'5. Detail'!$E$31:$E$510,$B85,'5. Detail'!$A$31:$A$510,$A85,'5. Detail'!$J$31:$J$510,923)</f>
        <v>0</v>
      </c>
      <c r="T85" s="294">
        <f>SUMIFS('5. Detail'!$I$31:$I$510,'5. Detail'!$E$31:$E$510,$B85,'5. Detail'!$A$31:$A$510,$A85,'5. Detail'!$J$31:$J$510,107)</f>
        <v>0</v>
      </c>
      <c r="U85" s="294">
        <f t="shared" si="43"/>
        <v>0</v>
      </c>
      <c r="V85" s="294">
        <f>SUMIFS('5. Detail'!$I$31:$I$510,'5. Detail'!$E$31:$E$510,$B85,'5. Detail'!$A$31:$A$510,$A85,'5. Detail'!$F$31:$F$510,"CE01")</f>
        <v>0</v>
      </c>
      <c r="W85" s="294">
        <f>SUMIFS('5. Detail'!$I$31:$I$510,'5. Detail'!$E$31:$E$510,$B85,'5. Detail'!$A$31:$A$510,$A85,'5. Detail'!$F$31:$F$510,"OE01")</f>
        <v>0</v>
      </c>
      <c r="X85" s="294">
        <f>SUMIFS('5. Detail'!$I$31:$I$510,'5. Detail'!$E$31:$E$510,$B85,'5. Detail'!$A$31:$A$510,$A85,'5. Detail'!$F$31:$F$510,"TE01")</f>
        <v>0</v>
      </c>
      <c r="Y85" s="294">
        <f t="shared" si="55"/>
        <v>0</v>
      </c>
      <c r="Z85" s="294">
        <f t="shared" si="44"/>
        <v>0</v>
      </c>
      <c r="AA85" s="294">
        <f>SUMIFS('5. Detail'!$I$31:$I$510,'5. Detail'!$E$31:$E$510,$B85,'5. Detail'!$A$31:$A$510,$A85,'5. Detail'!$J$31:$J$510,923,'5. Detail'!$F$31:$F$510,"CE01")+SUMIFS('5. Detail'!$I$31:$I$510,'5. Detail'!$E$31:$E$510,$B85,'5. Detail'!$A$31:$A$510,$A85,'5. Detail'!$J$31:$J$510,107,'5. Detail'!$F$31:$F$510,"CE01")</f>
        <v>0</v>
      </c>
      <c r="AB85" s="294">
        <f>SUMIFS('5. Detail'!$I$31:$I$510,'5. Detail'!$E$31:$E$510,$B85,'5. Detail'!$A$31:$A$510,$A85,'5. Detail'!$J$31:$J$510,923,'5. Detail'!$F$31:$F$510,"OE01")+SUMIFS('5. Detail'!$I$31:$I$510,'5. Detail'!$E$31:$E$510,$B85,'5. Detail'!$A$31:$A$510,$A85,'5. Detail'!$J$31:$J$510,107,'5. Detail'!$F$31:$F$510,"OE01")</f>
        <v>0</v>
      </c>
      <c r="AC85" s="294">
        <f>SUMIFS('5. Detail'!$I$31:$I$510,'5. Detail'!$E$31:$E$510,$B85,'5. Detail'!$A$31:$A$510,$A85,'5. Detail'!$J$31:$J$510,923,'5. Detail'!$F$31:$F$510,"TE01")+SUMIFS('5. Detail'!$I$31:$I$510,'5. Detail'!$E$31:$E$510,$B85,'5. Detail'!$A$31:$A$510,$A85,'5. Detail'!$J$31:$J$510,107,'5. Detail'!$F$31:$F$510,"TE01")</f>
        <v>0</v>
      </c>
      <c r="AD85" s="294">
        <f t="shared" si="56"/>
        <v>0</v>
      </c>
      <c r="AE85" s="295">
        <f>'3. Total $ Recalc.'!R81</f>
        <v>0</v>
      </c>
      <c r="AF85" s="294">
        <f t="shared" si="45"/>
        <v>-237804.35892156666</v>
      </c>
      <c r="AG85" s="296">
        <v>1</v>
      </c>
      <c r="AH85" s="294">
        <f t="shared" si="46"/>
        <v>0</v>
      </c>
      <c r="AI85" s="294">
        <f t="shared" si="47"/>
        <v>-237804.35892156666</v>
      </c>
      <c r="AJ85" s="293">
        <v>0</v>
      </c>
      <c r="AK85" s="293">
        <v>0</v>
      </c>
      <c r="AL85" s="293">
        <v>0</v>
      </c>
      <c r="AM85" s="294">
        <f t="shared" si="57"/>
        <v>0</v>
      </c>
      <c r="AN85" s="294">
        <f t="shared" si="48"/>
        <v>0</v>
      </c>
      <c r="AO85" s="293">
        <v>0</v>
      </c>
      <c r="AP85" s="294">
        <f t="shared" si="58"/>
        <v>0</v>
      </c>
      <c r="AQ85" s="294">
        <f t="shared" si="49"/>
        <v>0</v>
      </c>
      <c r="AR85" s="296"/>
      <c r="AS85" s="294">
        <f t="shared" si="59"/>
        <v>0</v>
      </c>
      <c r="AT85" s="294">
        <f t="shared" si="50"/>
        <v>0</v>
      </c>
      <c r="AU85" s="293">
        <v>0</v>
      </c>
      <c r="AV85" s="294">
        <f t="shared" si="60"/>
        <v>0</v>
      </c>
      <c r="AW85" s="294">
        <f t="shared" si="61"/>
        <v>0</v>
      </c>
      <c r="AX85" s="294">
        <f>SUMIFS('5. Detail'!$I$31:$I$510,'5. Detail'!$E$31:$E$510,$B85,'5. Detail'!$A$31:$A$510,$A85,'5. Detail'!$J$31:$J$510,426.4)</f>
        <v>0</v>
      </c>
      <c r="AY85" s="294">
        <f>SUMIFS('5. Detail'!$I$31:$I$510,'5. Detail'!$E$31:$E$510,$B85,'5. Detail'!$A$31:$A$510,$A85,'5. Detail'!$J$31:$J$510,426.5)+AO85</f>
        <v>0</v>
      </c>
      <c r="AZ85" s="294">
        <f>SUMIFS('5. Detail'!$I$31:$I$510,'5. Detail'!$E$31:$E$510,$B85,'5. Detail'!$A$31:$A$510,$A85,'5. Detail'!$J$31:$J$510,923)</f>
        <v>0</v>
      </c>
      <c r="BA85" s="294">
        <f>SUMIFS('5. Detail'!$I$31:$I$510,'5. Detail'!$E$31:$E$510,$B85,'5. Detail'!$A$31:$A$510,$A85,'5. Detail'!$J$31:$J$510,107)</f>
        <v>0</v>
      </c>
      <c r="BB85" s="294">
        <f t="shared" si="62"/>
        <v>0</v>
      </c>
      <c r="BC85" s="294">
        <f>SUMIFS('5. Detail'!$K$31:$K$510,'5. Detail'!$E$31:$E$510,$B85,'5. Detail'!$A$31:$A$510,$A85,'5. Detail'!$F$31:$F$510,"CE01")</f>
        <v>0</v>
      </c>
      <c r="BD85" s="294">
        <f>SUMIFS('5. Detail'!$K$31:$K$510,'5. Detail'!$E$31:$E$510,$B85,'5. Detail'!$A$31:$A$510,$A85,'5. Detail'!$F$31:$F$510,"OE01")</f>
        <v>0</v>
      </c>
      <c r="BE85" s="294">
        <f>SUMIFS('5. Detail'!$K$31:$K$510,'5. Detail'!$E$31:$E$510,$B85,'5. Detail'!$A$31:$A$510,$A85,'5. Detail'!$F$31:$F$510,"TE01")</f>
        <v>0</v>
      </c>
      <c r="BF85" s="294">
        <f t="shared" si="63"/>
        <v>0</v>
      </c>
      <c r="BG85" s="294">
        <f t="shared" si="64"/>
        <v>0</v>
      </c>
      <c r="BH85" s="294">
        <f>SUMIFS('5. Detail'!$K$31:$K$510,'5. Detail'!$E$31:$E$510,$B85,'5. Detail'!$A$31:$A$510,$A85,'5. Detail'!$J$31:$J$510,923,'5. Detail'!$F$31:$F$510,"CE01")+SUMIFS('5. Detail'!$K$31:$K$510,'5. Detail'!$E$31:$E$510,$B85,'5. Detail'!$A$31:$A$510,$A85,'5. Detail'!$J$31:$J$510,107,'5. Detail'!$F$31:$F$510,"CE01")</f>
        <v>0</v>
      </c>
      <c r="BI85" s="294">
        <f>SUMIFS('5. Detail'!$K$31:$K$510,'5. Detail'!$E$31:$E$510,$B85,'5. Detail'!$A$31:$A$510,$A85,'5. Detail'!$J$31:$J$510,923,'5. Detail'!$F$31:$F$510,"OE01")+SUMIFS('5. Detail'!$K$31:$K$510,'5. Detail'!$E$31:$E$510,$B85,'5. Detail'!$A$31:$A$510,$A85,'5. Detail'!$J$31:$J$510,107,'5. Detail'!$F$31:$F$510,"OE01")</f>
        <v>0</v>
      </c>
      <c r="BJ85" s="294">
        <f>SUMIFS('5. Detail'!$K$31:$K$510,'5. Detail'!$E$31:$E$510,$B85,'5. Detail'!$A$31:$A$510,$A85,'5. Detail'!$J$31:$J$510,923,'5. Detail'!$F$31:$F$510,"TE01")+SUMIFS('5. Detail'!$K$31:$K$510,'5. Detail'!$E$31:$E$510,$B85,'5. Detail'!$A$31:$A$510,$A85,'5. Detail'!$J$31:$J$510,107,'5. Detail'!$F$31:$F$510,"TE01")</f>
        <v>0</v>
      </c>
      <c r="BK85" s="294">
        <f t="shared" si="65"/>
        <v>0</v>
      </c>
      <c r="BL85" s="294">
        <f t="shared" si="66"/>
        <v>0</v>
      </c>
      <c r="BM85" s="297"/>
    </row>
    <row r="86" spans="1:65" x14ac:dyDescent="0.3">
      <c r="A86" s="291"/>
      <c r="B86" s="292">
        <v>2018</v>
      </c>
      <c r="C86" s="293">
        <v>248412.73497489799</v>
      </c>
      <c r="D86" s="293">
        <v>248412.73497489799</v>
      </c>
      <c r="E86" s="293">
        <v>0</v>
      </c>
      <c r="F86" s="293">
        <v>0</v>
      </c>
      <c r="G86" s="293">
        <v>0</v>
      </c>
      <c r="H86" s="293">
        <v>0</v>
      </c>
      <c r="I86" s="294">
        <f t="shared" si="51"/>
        <v>0</v>
      </c>
      <c r="J86" s="293">
        <v>0</v>
      </c>
      <c r="K86" s="294">
        <f t="shared" si="52"/>
        <v>0</v>
      </c>
      <c r="L86" s="293">
        <v>0</v>
      </c>
      <c r="M86" s="293"/>
      <c r="N86" s="294">
        <f t="shared" si="53"/>
        <v>0</v>
      </c>
      <c r="O86" s="294">
        <f t="shared" si="42"/>
        <v>0</v>
      </c>
      <c r="P86" s="294">
        <f t="shared" si="54"/>
        <v>0</v>
      </c>
      <c r="Q86" s="294">
        <f>SUMIFS('5. Detail'!$I$31:$I$510,'5. Detail'!$E$31:$E$510,$B86,'5. Detail'!$A$31:$A$510,$A86,'5. Detail'!$J$31:$J$510,426.4)</f>
        <v>0</v>
      </c>
      <c r="R86" s="294">
        <f>SUMIFS('5. Detail'!$I$31:$I$510,'5. Detail'!$E$31:$E$510,$B86,'5. Detail'!$A$31:$A$510,$A86,'5. Detail'!$J$31:$J$510,426.5)+J86</f>
        <v>0</v>
      </c>
      <c r="S86" s="294">
        <f>SUMIFS('5. Detail'!$I$31:$I$510,'5. Detail'!$E$31:$E$510,$B86,'5. Detail'!$A$31:$A$510,$A86,'5. Detail'!$J$31:$J$510,923)</f>
        <v>0</v>
      </c>
      <c r="T86" s="294">
        <f>SUMIFS('5. Detail'!$I$31:$I$510,'5. Detail'!$E$31:$E$510,$B86,'5. Detail'!$A$31:$A$510,$A86,'5. Detail'!$J$31:$J$510,107)</f>
        <v>0</v>
      </c>
      <c r="U86" s="294">
        <f t="shared" si="43"/>
        <v>0</v>
      </c>
      <c r="V86" s="294">
        <f>SUMIFS('5. Detail'!$I$31:$I$510,'5. Detail'!$E$31:$E$510,$B86,'5. Detail'!$A$31:$A$510,$A86,'5. Detail'!$F$31:$F$510,"CE01")</f>
        <v>0</v>
      </c>
      <c r="W86" s="294">
        <f>SUMIFS('5. Detail'!$I$31:$I$510,'5. Detail'!$E$31:$E$510,$B86,'5. Detail'!$A$31:$A$510,$A86,'5. Detail'!$F$31:$F$510,"OE01")</f>
        <v>0</v>
      </c>
      <c r="X86" s="294">
        <f>SUMIFS('5. Detail'!$I$31:$I$510,'5. Detail'!$E$31:$E$510,$B86,'5. Detail'!$A$31:$A$510,$A86,'5. Detail'!$F$31:$F$510,"TE01")</f>
        <v>0</v>
      </c>
      <c r="Y86" s="294">
        <f t="shared" si="55"/>
        <v>0</v>
      </c>
      <c r="Z86" s="294">
        <f t="shared" si="44"/>
        <v>0</v>
      </c>
      <c r="AA86" s="294">
        <f>SUMIFS('5. Detail'!$I$31:$I$510,'5. Detail'!$E$31:$E$510,$B86,'5. Detail'!$A$31:$A$510,$A86,'5. Detail'!$J$31:$J$510,923,'5. Detail'!$F$31:$F$510,"CE01")+SUMIFS('5. Detail'!$I$31:$I$510,'5. Detail'!$E$31:$E$510,$B86,'5. Detail'!$A$31:$A$510,$A86,'5. Detail'!$J$31:$J$510,107,'5. Detail'!$F$31:$F$510,"CE01")</f>
        <v>0</v>
      </c>
      <c r="AB86" s="294">
        <f>SUMIFS('5. Detail'!$I$31:$I$510,'5. Detail'!$E$31:$E$510,$B86,'5. Detail'!$A$31:$A$510,$A86,'5. Detail'!$J$31:$J$510,923,'5. Detail'!$F$31:$F$510,"OE01")+SUMIFS('5. Detail'!$I$31:$I$510,'5. Detail'!$E$31:$E$510,$B86,'5. Detail'!$A$31:$A$510,$A86,'5. Detail'!$J$31:$J$510,107,'5. Detail'!$F$31:$F$510,"OE01")</f>
        <v>0</v>
      </c>
      <c r="AC86" s="294">
        <f>SUMIFS('5. Detail'!$I$31:$I$510,'5. Detail'!$E$31:$E$510,$B86,'5. Detail'!$A$31:$A$510,$A86,'5. Detail'!$J$31:$J$510,923,'5. Detail'!$F$31:$F$510,"TE01")+SUMIFS('5. Detail'!$I$31:$I$510,'5. Detail'!$E$31:$E$510,$B86,'5. Detail'!$A$31:$A$510,$A86,'5. Detail'!$J$31:$J$510,107,'5. Detail'!$F$31:$F$510,"TE01")</f>
        <v>0</v>
      </c>
      <c r="AD86" s="294">
        <f t="shared" si="56"/>
        <v>0</v>
      </c>
      <c r="AE86" s="295">
        <f>'3. Total $ Recalc.'!R82</f>
        <v>0</v>
      </c>
      <c r="AF86" s="294">
        <f t="shared" si="45"/>
        <v>-248412.73497489799</v>
      </c>
      <c r="AG86" s="296">
        <v>1</v>
      </c>
      <c r="AH86" s="294">
        <f t="shared" si="46"/>
        <v>0</v>
      </c>
      <c r="AI86" s="294">
        <f t="shared" si="47"/>
        <v>-248412.73497489799</v>
      </c>
      <c r="AJ86" s="293">
        <v>0</v>
      </c>
      <c r="AK86" s="293">
        <v>0</v>
      </c>
      <c r="AL86" s="293">
        <v>0</v>
      </c>
      <c r="AM86" s="294">
        <f t="shared" si="57"/>
        <v>0</v>
      </c>
      <c r="AN86" s="294">
        <f t="shared" si="48"/>
        <v>0</v>
      </c>
      <c r="AO86" s="293">
        <v>0</v>
      </c>
      <c r="AP86" s="294">
        <f t="shared" si="58"/>
        <v>0</v>
      </c>
      <c r="AQ86" s="294">
        <f t="shared" si="49"/>
        <v>0</v>
      </c>
      <c r="AR86" s="296"/>
      <c r="AS86" s="294">
        <f t="shared" si="59"/>
        <v>0</v>
      </c>
      <c r="AT86" s="294">
        <f t="shared" si="50"/>
        <v>0</v>
      </c>
      <c r="AU86" s="293">
        <v>0</v>
      </c>
      <c r="AV86" s="294">
        <f t="shared" si="60"/>
        <v>0</v>
      </c>
      <c r="AW86" s="294">
        <f t="shared" si="61"/>
        <v>0</v>
      </c>
      <c r="AX86" s="294">
        <f>SUMIFS('5. Detail'!$I$31:$I$510,'5. Detail'!$E$31:$E$510,$B86,'5. Detail'!$A$31:$A$510,$A86,'5. Detail'!$J$31:$J$510,426.4)</f>
        <v>0</v>
      </c>
      <c r="AY86" s="294">
        <f>SUMIFS('5. Detail'!$I$31:$I$510,'5. Detail'!$E$31:$E$510,$B86,'5. Detail'!$A$31:$A$510,$A86,'5. Detail'!$J$31:$J$510,426.5)+AO86</f>
        <v>0</v>
      </c>
      <c r="AZ86" s="294">
        <f>SUMIFS('5. Detail'!$I$31:$I$510,'5. Detail'!$E$31:$E$510,$B86,'5. Detail'!$A$31:$A$510,$A86,'5. Detail'!$J$31:$J$510,923)</f>
        <v>0</v>
      </c>
      <c r="BA86" s="294">
        <f>SUMIFS('5. Detail'!$I$31:$I$510,'5. Detail'!$E$31:$E$510,$B86,'5. Detail'!$A$31:$A$510,$A86,'5. Detail'!$J$31:$J$510,107)</f>
        <v>0</v>
      </c>
      <c r="BB86" s="294">
        <f t="shared" si="62"/>
        <v>0</v>
      </c>
      <c r="BC86" s="294">
        <f>SUMIFS('5. Detail'!$K$31:$K$510,'5. Detail'!$E$31:$E$510,$B86,'5. Detail'!$A$31:$A$510,$A86,'5. Detail'!$F$31:$F$510,"CE01")</f>
        <v>0</v>
      </c>
      <c r="BD86" s="294">
        <f>SUMIFS('5. Detail'!$K$31:$K$510,'5. Detail'!$E$31:$E$510,$B86,'5. Detail'!$A$31:$A$510,$A86,'5. Detail'!$F$31:$F$510,"OE01")</f>
        <v>0</v>
      </c>
      <c r="BE86" s="294">
        <f>SUMIFS('5. Detail'!$K$31:$K$510,'5. Detail'!$E$31:$E$510,$B86,'5. Detail'!$A$31:$A$510,$A86,'5. Detail'!$F$31:$F$510,"TE01")</f>
        <v>0</v>
      </c>
      <c r="BF86" s="294">
        <f t="shared" si="63"/>
        <v>0</v>
      </c>
      <c r="BG86" s="294">
        <f t="shared" si="64"/>
        <v>0</v>
      </c>
      <c r="BH86" s="294">
        <f>SUMIFS('5. Detail'!$K$31:$K$510,'5. Detail'!$E$31:$E$510,$B86,'5. Detail'!$A$31:$A$510,$A86,'5. Detail'!$J$31:$J$510,923,'5. Detail'!$F$31:$F$510,"CE01")+SUMIFS('5. Detail'!$K$31:$K$510,'5. Detail'!$E$31:$E$510,$B86,'5. Detail'!$A$31:$A$510,$A86,'5. Detail'!$J$31:$J$510,107,'5. Detail'!$F$31:$F$510,"CE01")</f>
        <v>0</v>
      </c>
      <c r="BI86" s="294">
        <f>SUMIFS('5. Detail'!$K$31:$K$510,'5. Detail'!$E$31:$E$510,$B86,'5. Detail'!$A$31:$A$510,$A86,'5. Detail'!$J$31:$J$510,923,'5. Detail'!$F$31:$F$510,"OE01")+SUMIFS('5. Detail'!$K$31:$K$510,'5. Detail'!$E$31:$E$510,$B86,'5. Detail'!$A$31:$A$510,$A86,'5. Detail'!$J$31:$J$510,107,'5. Detail'!$F$31:$F$510,"OE01")</f>
        <v>0</v>
      </c>
      <c r="BJ86" s="294">
        <f>SUMIFS('5. Detail'!$K$31:$K$510,'5. Detail'!$E$31:$E$510,$B86,'5. Detail'!$A$31:$A$510,$A86,'5. Detail'!$J$31:$J$510,923,'5. Detail'!$F$31:$F$510,"TE01")+SUMIFS('5. Detail'!$K$31:$K$510,'5. Detail'!$E$31:$E$510,$B86,'5. Detail'!$A$31:$A$510,$A86,'5. Detail'!$J$31:$J$510,107,'5. Detail'!$F$31:$F$510,"TE01")</f>
        <v>0</v>
      </c>
      <c r="BK86" s="294">
        <f t="shared" si="65"/>
        <v>0</v>
      </c>
      <c r="BL86" s="294">
        <f t="shared" si="66"/>
        <v>0</v>
      </c>
      <c r="BM86" s="297"/>
    </row>
    <row r="87" spans="1:65" x14ac:dyDescent="0.3">
      <c r="A87" s="291"/>
      <c r="B87" s="292">
        <v>2019</v>
      </c>
      <c r="C87" s="293">
        <v>0</v>
      </c>
      <c r="D87" s="293">
        <v>0</v>
      </c>
      <c r="E87" s="293">
        <v>0</v>
      </c>
      <c r="F87" s="293">
        <v>0</v>
      </c>
      <c r="G87" s="293">
        <v>0</v>
      </c>
      <c r="H87" s="293">
        <v>0</v>
      </c>
      <c r="I87" s="294">
        <f t="shared" si="51"/>
        <v>0</v>
      </c>
      <c r="J87" s="293">
        <v>0</v>
      </c>
      <c r="K87" s="294">
        <f t="shared" si="52"/>
        <v>0</v>
      </c>
      <c r="L87" s="293">
        <v>0</v>
      </c>
      <c r="M87" s="293"/>
      <c r="N87" s="294">
        <f t="shared" si="53"/>
        <v>0</v>
      </c>
      <c r="O87" s="294">
        <f t="shared" si="42"/>
        <v>0</v>
      </c>
      <c r="P87" s="294">
        <f t="shared" si="54"/>
        <v>0</v>
      </c>
      <c r="Q87" s="294">
        <f>SUMIFS('5. Detail'!$I$31:$I$510,'5. Detail'!$E$31:$E$510,$B87,'5. Detail'!$A$31:$A$510,$A87,'5. Detail'!$J$31:$J$510,426.4)</f>
        <v>0</v>
      </c>
      <c r="R87" s="294">
        <f>SUMIFS('5. Detail'!$I$31:$I$510,'5. Detail'!$E$31:$E$510,$B87,'5. Detail'!$A$31:$A$510,$A87,'5. Detail'!$J$31:$J$510,426.5)+J87</f>
        <v>0</v>
      </c>
      <c r="S87" s="294">
        <f>SUMIFS('5. Detail'!$I$31:$I$510,'5. Detail'!$E$31:$E$510,$B87,'5. Detail'!$A$31:$A$510,$A87,'5. Detail'!$J$31:$J$510,923)</f>
        <v>0</v>
      </c>
      <c r="T87" s="294">
        <f>SUMIFS('5. Detail'!$I$31:$I$510,'5. Detail'!$E$31:$E$510,$B87,'5. Detail'!$A$31:$A$510,$A87,'5. Detail'!$J$31:$J$510,107)</f>
        <v>0</v>
      </c>
      <c r="U87" s="294">
        <f t="shared" si="43"/>
        <v>0</v>
      </c>
      <c r="V87" s="294">
        <f>SUMIFS('5. Detail'!$I$31:$I$510,'5. Detail'!$E$31:$E$510,$B87,'5. Detail'!$A$31:$A$510,$A87,'5. Detail'!$F$31:$F$510,"CE01")</f>
        <v>0</v>
      </c>
      <c r="W87" s="294">
        <f>SUMIFS('5. Detail'!$I$31:$I$510,'5. Detail'!$E$31:$E$510,$B87,'5. Detail'!$A$31:$A$510,$A87,'5. Detail'!$F$31:$F$510,"OE01")</f>
        <v>0</v>
      </c>
      <c r="X87" s="294">
        <f>SUMIFS('5. Detail'!$I$31:$I$510,'5. Detail'!$E$31:$E$510,$B87,'5. Detail'!$A$31:$A$510,$A87,'5. Detail'!$F$31:$F$510,"TE01")</f>
        <v>0</v>
      </c>
      <c r="Y87" s="294">
        <f t="shared" si="55"/>
        <v>0</v>
      </c>
      <c r="Z87" s="294">
        <f t="shared" si="44"/>
        <v>0</v>
      </c>
      <c r="AA87" s="294">
        <f>SUMIFS('5. Detail'!$I$31:$I$510,'5. Detail'!$E$31:$E$510,$B87,'5. Detail'!$A$31:$A$510,$A87,'5. Detail'!$J$31:$J$510,923,'5. Detail'!$F$31:$F$510,"CE01")+SUMIFS('5. Detail'!$I$31:$I$510,'5. Detail'!$E$31:$E$510,$B87,'5. Detail'!$A$31:$A$510,$A87,'5. Detail'!$J$31:$J$510,107,'5. Detail'!$F$31:$F$510,"CE01")</f>
        <v>0</v>
      </c>
      <c r="AB87" s="294">
        <f>SUMIFS('5. Detail'!$I$31:$I$510,'5. Detail'!$E$31:$E$510,$B87,'5. Detail'!$A$31:$A$510,$A87,'5. Detail'!$J$31:$J$510,923,'5. Detail'!$F$31:$F$510,"OE01")+SUMIFS('5. Detail'!$I$31:$I$510,'5. Detail'!$E$31:$E$510,$B87,'5. Detail'!$A$31:$A$510,$A87,'5. Detail'!$J$31:$J$510,107,'5. Detail'!$F$31:$F$510,"OE01")</f>
        <v>0</v>
      </c>
      <c r="AC87" s="294">
        <f>SUMIFS('5. Detail'!$I$31:$I$510,'5. Detail'!$E$31:$E$510,$B87,'5. Detail'!$A$31:$A$510,$A87,'5. Detail'!$J$31:$J$510,923,'5. Detail'!$F$31:$F$510,"TE01")+SUMIFS('5. Detail'!$I$31:$I$510,'5. Detail'!$E$31:$E$510,$B87,'5. Detail'!$A$31:$A$510,$A87,'5. Detail'!$J$31:$J$510,107,'5. Detail'!$F$31:$F$510,"TE01")</f>
        <v>0</v>
      </c>
      <c r="AD87" s="294">
        <f t="shared" si="56"/>
        <v>0</v>
      </c>
      <c r="AE87" s="295">
        <f>'3. Total $ Recalc.'!R83</f>
        <v>0</v>
      </c>
      <c r="AF87" s="294">
        <f t="shared" si="45"/>
        <v>0</v>
      </c>
      <c r="AG87" s="296">
        <v>1</v>
      </c>
      <c r="AH87" s="294">
        <f t="shared" si="46"/>
        <v>0</v>
      </c>
      <c r="AI87" s="294">
        <f t="shared" si="47"/>
        <v>0</v>
      </c>
      <c r="AJ87" s="293">
        <v>0</v>
      </c>
      <c r="AK87" s="293">
        <v>0</v>
      </c>
      <c r="AL87" s="293">
        <v>0</v>
      </c>
      <c r="AM87" s="294">
        <f t="shared" si="57"/>
        <v>0</v>
      </c>
      <c r="AN87" s="294">
        <f t="shared" si="48"/>
        <v>0</v>
      </c>
      <c r="AO87" s="293">
        <v>0</v>
      </c>
      <c r="AP87" s="294">
        <f t="shared" si="58"/>
        <v>0</v>
      </c>
      <c r="AQ87" s="294">
        <f t="shared" si="49"/>
        <v>0</v>
      </c>
      <c r="AR87" s="296"/>
      <c r="AS87" s="294">
        <f t="shared" si="59"/>
        <v>0</v>
      </c>
      <c r="AT87" s="294">
        <f t="shared" si="50"/>
        <v>0</v>
      </c>
      <c r="AU87" s="293">
        <v>0</v>
      </c>
      <c r="AV87" s="294">
        <f t="shared" si="60"/>
        <v>0</v>
      </c>
      <c r="AW87" s="294">
        <f t="shared" si="61"/>
        <v>0</v>
      </c>
      <c r="AX87" s="294">
        <f>SUMIFS('5. Detail'!$I$31:$I$510,'5. Detail'!$E$31:$E$510,$B87,'5. Detail'!$A$31:$A$510,$A87,'5. Detail'!$J$31:$J$510,426.4)</f>
        <v>0</v>
      </c>
      <c r="AY87" s="294">
        <f>SUMIFS('5. Detail'!$I$31:$I$510,'5. Detail'!$E$31:$E$510,$B87,'5. Detail'!$A$31:$A$510,$A87,'5. Detail'!$J$31:$J$510,426.5)+AO87</f>
        <v>0</v>
      </c>
      <c r="AZ87" s="294">
        <f>SUMIFS('5. Detail'!$I$31:$I$510,'5. Detail'!$E$31:$E$510,$B87,'5. Detail'!$A$31:$A$510,$A87,'5. Detail'!$J$31:$J$510,923)</f>
        <v>0</v>
      </c>
      <c r="BA87" s="294">
        <f>SUMIFS('5. Detail'!$I$31:$I$510,'5. Detail'!$E$31:$E$510,$B87,'5. Detail'!$A$31:$A$510,$A87,'5. Detail'!$J$31:$J$510,107)</f>
        <v>0</v>
      </c>
      <c r="BB87" s="294">
        <f t="shared" si="62"/>
        <v>0</v>
      </c>
      <c r="BC87" s="294">
        <f>SUMIFS('5. Detail'!$K$31:$K$510,'5. Detail'!$E$31:$E$510,$B87,'5. Detail'!$A$31:$A$510,$A87,'5. Detail'!$F$31:$F$510,"CE01")</f>
        <v>0</v>
      </c>
      <c r="BD87" s="294">
        <f>SUMIFS('5. Detail'!$K$31:$K$510,'5. Detail'!$E$31:$E$510,$B87,'5. Detail'!$A$31:$A$510,$A87,'5. Detail'!$F$31:$F$510,"OE01")</f>
        <v>0</v>
      </c>
      <c r="BE87" s="294">
        <f>SUMIFS('5. Detail'!$K$31:$K$510,'5. Detail'!$E$31:$E$510,$B87,'5. Detail'!$A$31:$A$510,$A87,'5. Detail'!$F$31:$F$510,"TE01")</f>
        <v>0</v>
      </c>
      <c r="BF87" s="294">
        <f t="shared" si="63"/>
        <v>0</v>
      </c>
      <c r="BG87" s="294">
        <f t="shared" si="64"/>
        <v>0</v>
      </c>
      <c r="BH87" s="294">
        <f>SUMIFS('5. Detail'!$K$31:$K$510,'5. Detail'!$E$31:$E$510,$B87,'5. Detail'!$A$31:$A$510,$A87,'5. Detail'!$J$31:$J$510,923,'5. Detail'!$F$31:$F$510,"CE01")+SUMIFS('5. Detail'!$K$31:$K$510,'5. Detail'!$E$31:$E$510,$B87,'5. Detail'!$A$31:$A$510,$A87,'5. Detail'!$J$31:$J$510,107,'5. Detail'!$F$31:$F$510,"CE01")</f>
        <v>0</v>
      </c>
      <c r="BI87" s="294">
        <f>SUMIFS('5. Detail'!$K$31:$K$510,'5. Detail'!$E$31:$E$510,$B87,'5. Detail'!$A$31:$A$510,$A87,'5. Detail'!$J$31:$J$510,923,'5. Detail'!$F$31:$F$510,"OE01")+SUMIFS('5. Detail'!$K$31:$K$510,'5. Detail'!$E$31:$E$510,$B87,'5. Detail'!$A$31:$A$510,$A87,'5. Detail'!$J$31:$J$510,107,'5. Detail'!$F$31:$F$510,"OE01")</f>
        <v>0</v>
      </c>
      <c r="BJ87" s="294">
        <f>SUMIFS('5. Detail'!$K$31:$K$510,'5. Detail'!$E$31:$E$510,$B87,'5. Detail'!$A$31:$A$510,$A87,'5. Detail'!$J$31:$J$510,923,'5. Detail'!$F$31:$F$510,"TE01")+SUMIFS('5. Detail'!$K$31:$K$510,'5. Detail'!$E$31:$E$510,$B87,'5. Detail'!$A$31:$A$510,$A87,'5. Detail'!$J$31:$J$510,107,'5. Detail'!$F$31:$F$510,"TE01")</f>
        <v>0</v>
      </c>
      <c r="BK87" s="294">
        <f t="shared" si="65"/>
        <v>0</v>
      </c>
      <c r="BL87" s="294">
        <f t="shared" si="66"/>
        <v>0</v>
      </c>
      <c r="BM87" s="297"/>
    </row>
    <row r="88" spans="1:65" x14ac:dyDescent="0.3">
      <c r="A88" s="291"/>
      <c r="B88" s="292">
        <v>2020</v>
      </c>
      <c r="C88" s="293">
        <v>0</v>
      </c>
      <c r="D88" s="293">
        <v>0</v>
      </c>
      <c r="E88" s="293">
        <v>0</v>
      </c>
      <c r="F88" s="293">
        <v>0</v>
      </c>
      <c r="G88" s="293">
        <v>0</v>
      </c>
      <c r="H88" s="293">
        <v>0</v>
      </c>
      <c r="I88" s="294">
        <f t="shared" si="51"/>
        <v>0</v>
      </c>
      <c r="J88" s="293">
        <v>0</v>
      </c>
      <c r="K88" s="294">
        <f t="shared" si="52"/>
        <v>0</v>
      </c>
      <c r="L88" s="293">
        <v>0</v>
      </c>
      <c r="M88" s="293"/>
      <c r="N88" s="294">
        <f t="shared" si="53"/>
        <v>0</v>
      </c>
      <c r="O88" s="294">
        <f t="shared" si="42"/>
        <v>0</v>
      </c>
      <c r="P88" s="294">
        <f t="shared" si="54"/>
        <v>0</v>
      </c>
      <c r="Q88" s="294">
        <f>SUMIFS('5. Detail'!$I$31:$I$510,'5. Detail'!$E$31:$E$510,$B88,'5. Detail'!$A$31:$A$510,$A88,'5. Detail'!$J$31:$J$510,426.4)</f>
        <v>0</v>
      </c>
      <c r="R88" s="294">
        <f>SUMIFS('5. Detail'!$I$31:$I$510,'5. Detail'!$E$31:$E$510,$B88,'5. Detail'!$A$31:$A$510,$A88,'5. Detail'!$J$31:$J$510,426.5)+J88</f>
        <v>0</v>
      </c>
      <c r="S88" s="294">
        <f>SUMIFS('5. Detail'!$I$31:$I$510,'5. Detail'!$E$31:$E$510,$B88,'5. Detail'!$A$31:$A$510,$A88,'5. Detail'!$J$31:$J$510,923)</f>
        <v>0</v>
      </c>
      <c r="T88" s="294">
        <f>SUMIFS('5. Detail'!$I$31:$I$510,'5. Detail'!$E$31:$E$510,$B88,'5. Detail'!$A$31:$A$510,$A88,'5. Detail'!$J$31:$J$510,107)</f>
        <v>0</v>
      </c>
      <c r="U88" s="294">
        <f t="shared" si="43"/>
        <v>0</v>
      </c>
      <c r="V88" s="294">
        <f>SUMIFS('5. Detail'!$I$31:$I$510,'5. Detail'!$E$31:$E$510,$B88,'5. Detail'!$A$31:$A$510,$A88,'5. Detail'!$F$31:$F$510,"CE01")</f>
        <v>0</v>
      </c>
      <c r="W88" s="294">
        <f>SUMIFS('5. Detail'!$I$31:$I$510,'5. Detail'!$E$31:$E$510,$B88,'5. Detail'!$A$31:$A$510,$A88,'5. Detail'!$F$31:$F$510,"OE01")</f>
        <v>0</v>
      </c>
      <c r="X88" s="294">
        <f>SUMIFS('5. Detail'!$I$31:$I$510,'5. Detail'!$E$31:$E$510,$B88,'5. Detail'!$A$31:$A$510,$A88,'5. Detail'!$F$31:$F$510,"TE01")</f>
        <v>0</v>
      </c>
      <c r="Y88" s="294">
        <f t="shared" si="55"/>
        <v>0</v>
      </c>
      <c r="Z88" s="294">
        <f t="shared" si="44"/>
        <v>0</v>
      </c>
      <c r="AA88" s="294">
        <f>SUMIFS('5. Detail'!$I$31:$I$510,'5. Detail'!$E$31:$E$510,$B88,'5. Detail'!$A$31:$A$510,$A88,'5. Detail'!$J$31:$J$510,923,'5. Detail'!$F$31:$F$510,"CE01")+SUMIFS('5. Detail'!$I$31:$I$510,'5. Detail'!$E$31:$E$510,$B88,'5. Detail'!$A$31:$A$510,$A88,'5. Detail'!$J$31:$J$510,107,'5. Detail'!$F$31:$F$510,"CE01")</f>
        <v>0</v>
      </c>
      <c r="AB88" s="294">
        <f>SUMIFS('5. Detail'!$I$31:$I$510,'5. Detail'!$E$31:$E$510,$B88,'5. Detail'!$A$31:$A$510,$A88,'5. Detail'!$J$31:$J$510,923,'5. Detail'!$F$31:$F$510,"OE01")+SUMIFS('5. Detail'!$I$31:$I$510,'5. Detail'!$E$31:$E$510,$B88,'5. Detail'!$A$31:$A$510,$A88,'5. Detail'!$J$31:$J$510,107,'5. Detail'!$F$31:$F$510,"OE01")</f>
        <v>0</v>
      </c>
      <c r="AC88" s="294">
        <f>SUMIFS('5. Detail'!$I$31:$I$510,'5. Detail'!$E$31:$E$510,$B88,'5. Detail'!$A$31:$A$510,$A88,'5. Detail'!$J$31:$J$510,923,'5. Detail'!$F$31:$F$510,"TE01")+SUMIFS('5. Detail'!$I$31:$I$510,'5. Detail'!$E$31:$E$510,$B88,'5. Detail'!$A$31:$A$510,$A88,'5. Detail'!$J$31:$J$510,107,'5. Detail'!$F$31:$F$510,"TE01")</f>
        <v>0</v>
      </c>
      <c r="AD88" s="294">
        <f t="shared" si="56"/>
        <v>0</v>
      </c>
      <c r="AE88" s="295">
        <f>'3. Total $ Recalc.'!R84</f>
        <v>0</v>
      </c>
      <c r="AF88" s="294">
        <f t="shared" si="45"/>
        <v>0</v>
      </c>
      <c r="AG88" s="296">
        <v>1</v>
      </c>
      <c r="AH88" s="294">
        <f t="shared" si="46"/>
        <v>0</v>
      </c>
      <c r="AI88" s="294">
        <f t="shared" si="47"/>
        <v>0</v>
      </c>
      <c r="AJ88" s="293">
        <v>0</v>
      </c>
      <c r="AK88" s="293">
        <v>0</v>
      </c>
      <c r="AL88" s="293">
        <v>0</v>
      </c>
      <c r="AM88" s="294">
        <f t="shared" si="57"/>
        <v>0</v>
      </c>
      <c r="AN88" s="294">
        <f t="shared" si="48"/>
        <v>0</v>
      </c>
      <c r="AO88" s="293">
        <v>0</v>
      </c>
      <c r="AP88" s="294">
        <f t="shared" si="58"/>
        <v>0</v>
      </c>
      <c r="AQ88" s="294">
        <f t="shared" si="49"/>
        <v>0</v>
      </c>
      <c r="AR88" s="296"/>
      <c r="AS88" s="294">
        <f t="shared" si="59"/>
        <v>0</v>
      </c>
      <c r="AT88" s="294">
        <f t="shared" si="50"/>
        <v>0</v>
      </c>
      <c r="AU88" s="293">
        <v>0</v>
      </c>
      <c r="AV88" s="294">
        <f t="shared" si="60"/>
        <v>0</v>
      </c>
      <c r="AW88" s="294">
        <f t="shared" si="61"/>
        <v>0</v>
      </c>
      <c r="AX88" s="294">
        <f>SUMIFS('5. Detail'!$I$31:$I$510,'5. Detail'!$E$31:$E$510,$B88,'5. Detail'!$A$31:$A$510,$A88,'5. Detail'!$J$31:$J$510,426.4)</f>
        <v>0</v>
      </c>
      <c r="AY88" s="294">
        <f>SUMIFS('5. Detail'!$I$31:$I$510,'5. Detail'!$E$31:$E$510,$B88,'5. Detail'!$A$31:$A$510,$A88,'5. Detail'!$J$31:$J$510,426.5)+AO88</f>
        <v>0</v>
      </c>
      <c r="AZ88" s="294">
        <f>SUMIFS('5. Detail'!$I$31:$I$510,'5. Detail'!$E$31:$E$510,$B88,'5. Detail'!$A$31:$A$510,$A88,'5. Detail'!$J$31:$J$510,923)</f>
        <v>0</v>
      </c>
      <c r="BA88" s="294">
        <f>SUMIFS('5. Detail'!$I$31:$I$510,'5. Detail'!$E$31:$E$510,$B88,'5. Detail'!$A$31:$A$510,$A88,'5. Detail'!$J$31:$J$510,107)</f>
        <v>0</v>
      </c>
      <c r="BB88" s="294">
        <f t="shared" si="62"/>
        <v>0</v>
      </c>
      <c r="BC88" s="294">
        <f>SUMIFS('5. Detail'!$K$31:$K$510,'5. Detail'!$E$31:$E$510,$B88,'5. Detail'!$A$31:$A$510,$A88,'5. Detail'!$F$31:$F$510,"CE01")</f>
        <v>0</v>
      </c>
      <c r="BD88" s="294">
        <f>SUMIFS('5. Detail'!$K$31:$K$510,'5. Detail'!$E$31:$E$510,$B88,'5. Detail'!$A$31:$A$510,$A88,'5. Detail'!$F$31:$F$510,"OE01")</f>
        <v>0</v>
      </c>
      <c r="BE88" s="294">
        <f>SUMIFS('5. Detail'!$K$31:$K$510,'5. Detail'!$E$31:$E$510,$B88,'5. Detail'!$A$31:$A$510,$A88,'5. Detail'!$F$31:$F$510,"TE01")</f>
        <v>0</v>
      </c>
      <c r="BF88" s="294">
        <f t="shared" si="63"/>
        <v>0</v>
      </c>
      <c r="BG88" s="294">
        <f t="shared" si="64"/>
        <v>0</v>
      </c>
      <c r="BH88" s="294">
        <f>SUMIFS('5. Detail'!$K$31:$K$510,'5. Detail'!$E$31:$E$510,$B88,'5. Detail'!$A$31:$A$510,$A88,'5. Detail'!$J$31:$J$510,923,'5. Detail'!$F$31:$F$510,"CE01")+SUMIFS('5. Detail'!$K$31:$K$510,'5. Detail'!$E$31:$E$510,$B88,'5. Detail'!$A$31:$A$510,$A88,'5. Detail'!$J$31:$J$510,107,'5. Detail'!$F$31:$F$510,"CE01")</f>
        <v>0</v>
      </c>
      <c r="BI88" s="294">
        <f>SUMIFS('5. Detail'!$K$31:$K$510,'5. Detail'!$E$31:$E$510,$B88,'5. Detail'!$A$31:$A$510,$A88,'5. Detail'!$J$31:$J$510,923,'5. Detail'!$F$31:$F$510,"OE01")+SUMIFS('5. Detail'!$K$31:$K$510,'5. Detail'!$E$31:$E$510,$B88,'5. Detail'!$A$31:$A$510,$A88,'5. Detail'!$J$31:$J$510,107,'5. Detail'!$F$31:$F$510,"OE01")</f>
        <v>0</v>
      </c>
      <c r="BJ88" s="294">
        <f>SUMIFS('5. Detail'!$K$31:$K$510,'5. Detail'!$E$31:$E$510,$B88,'5. Detail'!$A$31:$A$510,$A88,'5. Detail'!$J$31:$J$510,923,'5. Detail'!$F$31:$F$510,"TE01")+SUMIFS('5. Detail'!$K$31:$K$510,'5. Detail'!$E$31:$E$510,$B88,'5. Detail'!$A$31:$A$510,$A88,'5. Detail'!$J$31:$J$510,107,'5. Detail'!$F$31:$F$510,"TE01")</f>
        <v>0</v>
      </c>
      <c r="BK88" s="294">
        <f t="shared" si="65"/>
        <v>0</v>
      </c>
      <c r="BL88" s="294">
        <f t="shared" si="66"/>
        <v>0</v>
      </c>
      <c r="BM88" s="297"/>
    </row>
    <row r="89" spans="1:65" x14ac:dyDescent="0.3">
      <c r="A89" s="291"/>
      <c r="B89" s="292">
        <v>2021</v>
      </c>
      <c r="C89" s="293">
        <v>0</v>
      </c>
      <c r="D89" s="293">
        <v>0</v>
      </c>
      <c r="E89" s="293">
        <v>0</v>
      </c>
      <c r="F89" s="293">
        <v>0</v>
      </c>
      <c r="G89" s="293">
        <v>0</v>
      </c>
      <c r="H89" s="293">
        <v>0</v>
      </c>
      <c r="I89" s="294">
        <f t="shared" si="51"/>
        <v>0</v>
      </c>
      <c r="J89" s="293">
        <v>0</v>
      </c>
      <c r="K89" s="294">
        <f t="shared" si="52"/>
        <v>0</v>
      </c>
      <c r="L89" s="293">
        <v>0</v>
      </c>
      <c r="M89" s="293"/>
      <c r="N89" s="294">
        <f t="shared" si="53"/>
        <v>0</v>
      </c>
      <c r="O89" s="294">
        <f t="shared" si="42"/>
        <v>0</v>
      </c>
      <c r="P89" s="294">
        <f t="shared" si="54"/>
        <v>0</v>
      </c>
      <c r="Q89" s="294">
        <f>SUMIFS('5. Detail'!$I$31:$I$510,'5. Detail'!$E$31:$E$510,$B89,'5. Detail'!$A$31:$A$510,$A89,'5. Detail'!$J$31:$J$510,426.4)</f>
        <v>0</v>
      </c>
      <c r="R89" s="294">
        <f>SUMIFS('5. Detail'!$I$31:$I$510,'5. Detail'!$E$31:$E$510,$B89,'5. Detail'!$A$31:$A$510,$A89,'5. Detail'!$J$31:$J$510,426.5)+J89</f>
        <v>0</v>
      </c>
      <c r="S89" s="294">
        <f>SUMIFS('5. Detail'!$I$31:$I$510,'5. Detail'!$E$31:$E$510,$B89,'5. Detail'!$A$31:$A$510,$A89,'5. Detail'!$J$31:$J$510,923)</f>
        <v>0</v>
      </c>
      <c r="T89" s="294">
        <f>SUMIFS('5. Detail'!$I$31:$I$510,'5. Detail'!$E$31:$E$510,$B89,'5. Detail'!$A$31:$A$510,$A89,'5. Detail'!$J$31:$J$510,107)</f>
        <v>0</v>
      </c>
      <c r="U89" s="294">
        <f t="shared" si="43"/>
        <v>0</v>
      </c>
      <c r="V89" s="294">
        <f>SUMIFS('5. Detail'!$I$31:$I$510,'5. Detail'!$E$31:$E$510,$B89,'5. Detail'!$A$31:$A$510,$A89,'5. Detail'!$F$31:$F$510,"CE01")</f>
        <v>0</v>
      </c>
      <c r="W89" s="294">
        <f>SUMIFS('5. Detail'!$I$31:$I$510,'5. Detail'!$E$31:$E$510,$B89,'5. Detail'!$A$31:$A$510,$A89,'5. Detail'!$F$31:$F$510,"OE01")</f>
        <v>0</v>
      </c>
      <c r="X89" s="294">
        <f>SUMIFS('5. Detail'!$I$31:$I$510,'5. Detail'!$E$31:$E$510,$B89,'5. Detail'!$A$31:$A$510,$A89,'5. Detail'!$F$31:$F$510,"TE01")</f>
        <v>0</v>
      </c>
      <c r="Y89" s="294">
        <f t="shared" si="55"/>
        <v>0</v>
      </c>
      <c r="Z89" s="294">
        <f t="shared" si="44"/>
        <v>0</v>
      </c>
      <c r="AA89" s="294">
        <f>SUMIFS('5. Detail'!$I$31:$I$510,'5. Detail'!$E$31:$E$510,$B89,'5. Detail'!$A$31:$A$510,$A89,'5. Detail'!$J$31:$J$510,923,'5. Detail'!$F$31:$F$510,"CE01")+SUMIFS('5. Detail'!$I$31:$I$510,'5. Detail'!$E$31:$E$510,$B89,'5. Detail'!$A$31:$A$510,$A89,'5. Detail'!$J$31:$J$510,107,'5. Detail'!$F$31:$F$510,"CE01")</f>
        <v>0</v>
      </c>
      <c r="AB89" s="294">
        <f>SUMIFS('5. Detail'!$I$31:$I$510,'5. Detail'!$E$31:$E$510,$B89,'5. Detail'!$A$31:$A$510,$A89,'5. Detail'!$J$31:$J$510,923,'5. Detail'!$F$31:$F$510,"OE01")+SUMIFS('5. Detail'!$I$31:$I$510,'5. Detail'!$E$31:$E$510,$B89,'5. Detail'!$A$31:$A$510,$A89,'5. Detail'!$J$31:$J$510,107,'5. Detail'!$F$31:$F$510,"OE01")</f>
        <v>0</v>
      </c>
      <c r="AC89" s="294">
        <f>SUMIFS('5. Detail'!$I$31:$I$510,'5. Detail'!$E$31:$E$510,$B89,'5. Detail'!$A$31:$A$510,$A89,'5. Detail'!$J$31:$J$510,923,'5. Detail'!$F$31:$F$510,"TE01")+SUMIFS('5. Detail'!$I$31:$I$510,'5. Detail'!$E$31:$E$510,$B89,'5. Detail'!$A$31:$A$510,$A89,'5. Detail'!$J$31:$J$510,107,'5. Detail'!$F$31:$F$510,"TE01")</f>
        <v>0</v>
      </c>
      <c r="AD89" s="294">
        <f t="shared" si="56"/>
        <v>0</v>
      </c>
      <c r="AE89" s="295">
        <f>'3. Total $ Recalc.'!R85</f>
        <v>0</v>
      </c>
      <c r="AF89" s="294">
        <f t="shared" si="45"/>
        <v>0</v>
      </c>
      <c r="AG89" s="296">
        <v>1</v>
      </c>
      <c r="AH89" s="294">
        <f t="shared" si="46"/>
        <v>0</v>
      </c>
      <c r="AI89" s="294">
        <f t="shared" si="47"/>
        <v>0</v>
      </c>
      <c r="AJ89" s="293">
        <v>0</v>
      </c>
      <c r="AK89" s="293">
        <v>0</v>
      </c>
      <c r="AL89" s="293">
        <v>0</v>
      </c>
      <c r="AM89" s="294">
        <f t="shared" si="57"/>
        <v>0</v>
      </c>
      <c r="AN89" s="294">
        <f t="shared" si="48"/>
        <v>0</v>
      </c>
      <c r="AO89" s="293">
        <v>0</v>
      </c>
      <c r="AP89" s="294">
        <f t="shared" si="58"/>
        <v>0</v>
      </c>
      <c r="AQ89" s="294">
        <f t="shared" si="49"/>
        <v>0</v>
      </c>
      <c r="AR89" s="296"/>
      <c r="AS89" s="294">
        <f t="shared" si="59"/>
        <v>0</v>
      </c>
      <c r="AT89" s="294">
        <f t="shared" si="50"/>
        <v>0</v>
      </c>
      <c r="AU89" s="293">
        <v>0</v>
      </c>
      <c r="AV89" s="294">
        <f t="shared" si="60"/>
        <v>0</v>
      </c>
      <c r="AW89" s="294">
        <f t="shared" si="61"/>
        <v>0</v>
      </c>
      <c r="AX89" s="294">
        <f>SUMIFS('5. Detail'!$I$31:$I$510,'5. Detail'!$E$31:$E$510,$B89,'5. Detail'!$A$31:$A$510,$A89,'5. Detail'!$J$31:$J$510,426.4)</f>
        <v>0</v>
      </c>
      <c r="AY89" s="294">
        <f>SUMIFS('5. Detail'!$I$31:$I$510,'5. Detail'!$E$31:$E$510,$B89,'5. Detail'!$A$31:$A$510,$A89,'5. Detail'!$J$31:$J$510,426.5)+AO89</f>
        <v>0</v>
      </c>
      <c r="AZ89" s="294">
        <f>SUMIFS('5. Detail'!$I$31:$I$510,'5. Detail'!$E$31:$E$510,$B89,'5. Detail'!$A$31:$A$510,$A89,'5. Detail'!$J$31:$J$510,923)</f>
        <v>0</v>
      </c>
      <c r="BA89" s="294">
        <f>SUMIFS('5. Detail'!$I$31:$I$510,'5. Detail'!$E$31:$E$510,$B89,'5. Detail'!$A$31:$A$510,$A89,'5. Detail'!$J$31:$J$510,107)</f>
        <v>0</v>
      </c>
      <c r="BB89" s="294">
        <f t="shared" si="62"/>
        <v>0</v>
      </c>
      <c r="BC89" s="294">
        <f>SUMIFS('5. Detail'!$K$31:$K$510,'5. Detail'!$E$31:$E$510,$B89,'5. Detail'!$A$31:$A$510,$A89,'5. Detail'!$F$31:$F$510,"CE01")</f>
        <v>0</v>
      </c>
      <c r="BD89" s="294">
        <f>SUMIFS('5. Detail'!$K$31:$K$510,'5. Detail'!$E$31:$E$510,$B89,'5. Detail'!$A$31:$A$510,$A89,'5. Detail'!$F$31:$F$510,"OE01")</f>
        <v>0</v>
      </c>
      <c r="BE89" s="294">
        <f>SUMIFS('5. Detail'!$K$31:$K$510,'5. Detail'!$E$31:$E$510,$B89,'5. Detail'!$A$31:$A$510,$A89,'5. Detail'!$F$31:$F$510,"TE01")</f>
        <v>0</v>
      </c>
      <c r="BF89" s="294">
        <f t="shared" si="63"/>
        <v>0</v>
      </c>
      <c r="BG89" s="294">
        <f t="shared" si="64"/>
        <v>0</v>
      </c>
      <c r="BH89" s="294">
        <f>SUMIFS('5. Detail'!$K$31:$K$510,'5. Detail'!$E$31:$E$510,$B89,'5. Detail'!$A$31:$A$510,$A89,'5. Detail'!$J$31:$J$510,923,'5. Detail'!$F$31:$F$510,"CE01")+SUMIFS('5. Detail'!$K$31:$K$510,'5. Detail'!$E$31:$E$510,$B89,'5. Detail'!$A$31:$A$510,$A89,'5. Detail'!$J$31:$J$510,107,'5. Detail'!$F$31:$F$510,"CE01")</f>
        <v>0</v>
      </c>
      <c r="BI89" s="294">
        <f>SUMIFS('5. Detail'!$K$31:$K$510,'5. Detail'!$E$31:$E$510,$B89,'5. Detail'!$A$31:$A$510,$A89,'5. Detail'!$J$31:$J$510,923,'5. Detail'!$F$31:$F$510,"OE01")+SUMIFS('5. Detail'!$K$31:$K$510,'5. Detail'!$E$31:$E$510,$B89,'5. Detail'!$A$31:$A$510,$A89,'5. Detail'!$J$31:$J$510,107,'5. Detail'!$F$31:$F$510,"OE01")</f>
        <v>0</v>
      </c>
      <c r="BJ89" s="294">
        <f>SUMIFS('5. Detail'!$K$31:$K$510,'5. Detail'!$E$31:$E$510,$B89,'5. Detail'!$A$31:$A$510,$A89,'5. Detail'!$J$31:$J$510,923,'5. Detail'!$F$31:$F$510,"TE01")+SUMIFS('5. Detail'!$K$31:$K$510,'5. Detail'!$E$31:$E$510,$B89,'5. Detail'!$A$31:$A$510,$A89,'5. Detail'!$J$31:$J$510,107,'5. Detail'!$F$31:$F$510,"TE01")</f>
        <v>0</v>
      </c>
      <c r="BK89" s="294">
        <f t="shared" si="65"/>
        <v>0</v>
      </c>
      <c r="BL89" s="294">
        <f t="shared" si="66"/>
        <v>0</v>
      </c>
      <c r="BM89" s="297"/>
    </row>
    <row r="90" spans="1:65" x14ac:dyDescent="0.3">
      <c r="A90" s="291"/>
      <c r="B90" s="292">
        <v>2015</v>
      </c>
      <c r="C90" s="293">
        <v>178871.26282889437</v>
      </c>
      <c r="D90" s="293">
        <v>178871.26282889437</v>
      </c>
      <c r="E90" s="293">
        <v>0</v>
      </c>
      <c r="F90" s="293">
        <v>0</v>
      </c>
      <c r="G90" s="293">
        <v>0</v>
      </c>
      <c r="H90" s="293">
        <v>0</v>
      </c>
      <c r="I90" s="294">
        <f t="shared" si="51"/>
        <v>0</v>
      </c>
      <c r="J90" s="293">
        <v>0</v>
      </c>
      <c r="K90" s="294">
        <f t="shared" si="52"/>
        <v>0</v>
      </c>
      <c r="L90" s="293">
        <v>0</v>
      </c>
      <c r="M90" s="293"/>
      <c r="N90" s="294">
        <f t="shared" si="53"/>
        <v>0</v>
      </c>
      <c r="O90" s="294">
        <f t="shared" si="42"/>
        <v>0</v>
      </c>
      <c r="P90" s="294">
        <f t="shared" si="54"/>
        <v>0</v>
      </c>
      <c r="Q90" s="294">
        <f>SUMIFS('5. Detail'!$I$31:$I$510,'5. Detail'!$E$31:$E$510,$B90,'5. Detail'!$A$31:$A$510,$A90,'5. Detail'!$J$31:$J$510,426.4)</f>
        <v>0</v>
      </c>
      <c r="R90" s="294">
        <f>SUMIFS('5. Detail'!$I$31:$I$510,'5. Detail'!$E$31:$E$510,$B90,'5. Detail'!$A$31:$A$510,$A90,'5. Detail'!$J$31:$J$510,426.5)+J90</f>
        <v>0</v>
      </c>
      <c r="S90" s="294">
        <f>SUMIFS('5. Detail'!$I$31:$I$510,'5. Detail'!$E$31:$E$510,$B90,'5. Detail'!$A$31:$A$510,$A90,'5. Detail'!$J$31:$J$510,923)</f>
        <v>0</v>
      </c>
      <c r="T90" s="294">
        <f>SUMIFS('5. Detail'!$I$31:$I$510,'5. Detail'!$E$31:$E$510,$B90,'5. Detail'!$A$31:$A$510,$A90,'5. Detail'!$J$31:$J$510,107)</f>
        <v>0</v>
      </c>
      <c r="U90" s="294">
        <f t="shared" si="43"/>
        <v>0</v>
      </c>
      <c r="V90" s="294">
        <f>SUMIFS('5. Detail'!$I$31:$I$510,'5. Detail'!$E$31:$E$510,$B90,'5. Detail'!$A$31:$A$510,$A90,'5. Detail'!$F$31:$F$510,"CE01")</f>
        <v>0</v>
      </c>
      <c r="W90" s="294">
        <f>SUMIFS('5. Detail'!$I$31:$I$510,'5. Detail'!$E$31:$E$510,$B90,'5. Detail'!$A$31:$A$510,$A90,'5. Detail'!$F$31:$F$510,"OE01")</f>
        <v>0</v>
      </c>
      <c r="X90" s="294">
        <f>SUMIFS('5. Detail'!$I$31:$I$510,'5. Detail'!$E$31:$E$510,$B90,'5. Detail'!$A$31:$A$510,$A90,'5. Detail'!$F$31:$F$510,"TE01")</f>
        <v>0</v>
      </c>
      <c r="Y90" s="294">
        <f t="shared" si="55"/>
        <v>0</v>
      </c>
      <c r="Z90" s="294">
        <f t="shared" si="44"/>
        <v>0</v>
      </c>
      <c r="AA90" s="294">
        <f>SUMIFS('5. Detail'!$I$31:$I$510,'5. Detail'!$E$31:$E$510,$B90,'5. Detail'!$A$31:$A$510,$A90,'5. Detail'!$J$31:$J$510,923,'5. Detail'!$F$31:$F$510,"CE01")+SUMIFS('5. Detail'!$I$31:$I$510,'5. Detail'!$E$31:$E$510,$B90,'5. Detail'!$A$31:$A$510,$A90,'5. Detail'!$J$31:$J$510,107,'5. Detail'!$F$31:$F$510,"CE01")</f>
        <v>0</v>
      </c>
      <c r="AB90" s="294">
        <f>SUMIFS('5. Detail'!$I$31:$I$510,'5. Detail'!$E$31:$E$510,$B90,'5. Detail'!$A$31:$A$510,$A90,'5. Detail'!$J$31:$J$510,923,'5. Detail'!$F$31:$F$510,"OE01")+SUMIFS('5. Detail'!$I$31:$I$510,'5. Detail'!$E$31:$E$510,$B90,'5. Detail'!$A$31:$A$510,$A90,'5. Detail'!$J$31:$J$510,107,'5. Detail'!$F$31:$F$510,"OE01")</f>
        <v>0</v>
      </c>
      <c r="AC90" s="294">
        <f>SUMIFS('5. Detail'!$I$31:$I$510,'5. Detail'!$E$31:$E$510,$B90,'5. Detail'!$A$31:$A$510,$A90,'5. Detail'!$J$31:$J$510,923,'5. Detail'!$F$31:$F$510,"TE01")+SUMIFS('5. Detail'!$I$31:$I$510,'5. Detail'!$E$31:$E$510,$B90,'5. Detail'!$A$31:$A$510,$A90,'5. Detail'!$J$31:$J$510,107,'5. Detail'!$F$31:$F$510,"TE01")</f>
        <v>0</v>
      </c>
      <c r="AD90" s="294">
        <f t="shared" si="56"/>
        <v>0</v>
      </c>
      <c r="AE90" s="295">
        <f>'3. Total $ Recalc.'!R86</f>
        <v>0</v>
      </c>
      <c r="AF90" s="294">
        <f t="shared" si="45"/>
        <v>-178871.26282889437</v>
      </c>
      <c r="AG90" s="296">
        <v>1</v>
      </c>
      <c r="AH90" s="294">
        <f t="shared" si="46"/>
        <v>0</v>
      </c>
      <c r="AI90" s="294">
        <f t="shared" si="47"/>
        <v>-178871.26282889437</v>
      </c>
      <c r="AJ90" s="293">
        <v>0</v>
      </c>
      <c r="AK90" s="293">
        <v>0</v>
      </c>
      <c r="AL90" s="293">
        <v>0</v>
      </c>
      <c r="AM90" s="294">
        <f t="shared" si="57"/>
        <v>0</v>
      </c>
      <c r="AN90" s="294">
        <f t="shared" si="48"/>
        <v>0</v>
      </c>
      <c r="AO90" s="293">
        <v>0</v>
      </c>
      <c r="AP90" s="294">
        <f t="shared" si="58"/>
        <v>0</v>
      </c>
      <c r="AQ90" s="294">
        <f t="shared" si="49"/>
        <v>0</v>
      </c>
      <c r="AR90" s="296"/>
      <c r="AS90" s="294">
        <f t="shared" si="59"/>
        <v>0</v>
      </c>
      <c r="AT90" s="294">
        <f t="shared" si="50"/>
        <v>0</v>
      </c>
      <c r="AU90" s="293">
        <v>0</v>
      </c>
      <c r="AV90" s="294">
        <f t="shared" si="60"/>
        <v>0</v>
      </c>
      <c r="AW90" s="294">
        <f t="shared" si="61"/>
        <v>0</v>
      </c>
      <c r="AX90" s="294">
        <f>SUMIFS('5. Detail'!$I$31:$I$510,'5. Detail'!$E$31:$E$510,$B90,'5. Detail'!$A$31:$A$510,$A90,'5. Detail'!$J$31:$J$510,426.4)</f>
        <v>0</v>
      </c>
      <c r="AY90" s="294">
        <f>SUMIFS('5. Detail'!$I$31:$I$510,'5. Detail'!$E$31:$E$510,$B90,'5. Detail'!$A$31:$A$510,$A90,'5. Detail'!$J$31:$J$510,426.5)+AO90</f>
        <v>0</v>
      </c>
      <c r="AZ90" s="294">
        <f>SUMIFS('5. Detail'!$I$31:$I$510,'5. Detail'!$E$31:$E$510,$B90,'5. Detail'!$A$31:$A$510,$A90,'5. Detail'!$J$31:$J$510,923)</f>
        <v>0</v>
      </c>
      <c r="BA90" s="294">
        <f>SUMIFS('5. Detail'!$I$31:$I$510,'5. Detail'!$E$31:$E$510,$B90,'5. Detail'!$A$31:$A$510,$A90,'5. Detail'!$J$31:$J$510,107)</f>
        <v>0</v>
      </c>
      <c r="BB90" s="294">
        <f t="shared" si="62"/>
        <v>0</v>
      </c>
      <c r="BC90" s="294">
        <f>SUMIFS('5. Detail'!$K$31:$K$510,'5. Detail'!$E$31:$E$510,$B90,'5. Detail'!$A$31:$A$510,$A90,'5. Detail'!$F$31:$F$510,"CE01")</f>
        <v>0</v>
      </c>
      <c r="BD90" s="294">
        <f>SUMIFS('5. Detail'!$K$31:$K$510,'5. Detail'!$E$31:$E$510,$B90,'5. Detail'!$A$31:$A$510,$A90,'5. Detail'!$F$31:$F$510,"OE01")</f>
        <v>0</v>
      </c>
      <c r="BE90" s="294">
        <f>SUMIFS('5. Detail'!$K$31:$K$510,'5. Detail'!$E$31:$E$510,$B90,'5. Detail'!$A$31:$A$510,$A90,'5. Detail'!$F$31:$F$510,"TE01")</f>
        <v>0</v>
      </c>
      <c r="BF90" s="294">
        <f t="shared" si="63"/>
        <v>0</v>
      </c>
      <c r="BG90" s="294">
        <f t="shared" si="64"/>
        <v>0</v>
      </c>
      <c r="BH90" s="294">
        <f>SUMIFS('5. Detail'!$K$31:$K$510,'5. Detail'!$E$31:$E$510,$B90,'5. Detail'!$A$31:$A$510,$A90,'5. Detail'!$J$31:$J$510,923,'5. Detail'!$F$31:$F$510,"CE01")+SUMIFS('5. Detail'!$K$31:$K$510,'5. Detail'!$E$31:$E$510,$B90,'5. Detail'!$A$31:$A$510,$A90,'5. Detail'!$J$31:$J$510,107,'5. Detail'!$F$31:$F$510,"CE01")</f>
        <v>0</v>
      </c>
      <c r="BI90" s="294">
        <f>SUMIFS('5. Detail'!$K$31:$K$510,'5. Detail'!$E$31:$E$510,$B90,'5. Detail'!$A$31:$A$510,$A90,'5. Detail'!$J$31:$J$510,923,'5. Detail'!$F$31:$F$510,"OE01")+SUMIFS('5. Detail'!$K$31:$K$510,'5. Detail'!$E$31:$E$510,$B90,'5. Detail'!$A$31:$A$510,$A90,'5. Detail'!$J$31:$J$510,107,'5. Detail'!$F$31:$F$510,"OE01")</f>
        <v>0</v>
      </c>
      <c r="BJ90" s="294">
        <f>SUMIFS('5. Detail'!$K$31:$K$510,'5. Detail'!$E$31:$E$510,$B90,'5. Detail'!$A$31:$A$510,$A90,'5. Detail'!$J$31:$J$510,923,'5. Detail'!$F$31:$F$510,"TE01")+SUMIFS('5. Detail'!$K$31:$K$510,'5. Detail'!$E$31:$E$510,$B90,'5. Detail'!$A$31:$A$510,$A90,'5. Detail'!$J$31:$J$510,107,'5. Detail'!$F$31:$F$510,"TE01")</f>
        <v>0</v>
      </c>
      <c r="BK90" s="294">
        <f t="shared" si="65"/>
        <v>0</v>
      </c>
      <c r="BL90" s="294">
        <f t="shared" si="66"/>
        <v>0</v>
      </c>
      <c r="BM90" s="297"/>
    </row>
    <row r="91" spans="1:65" x14ac:dyDescent="0.3">
      <c r="A91" s="291"/>
      <c r="B91" s="292">
        <v>2016</v>
      </c>
      <c r="C91" s="293">
        <v>197231.27294387689</v>
      </c>
      <c r="D91" s="293">
        <v>197231.27294387689</v>
      </c>
      <c r="E91" s="293">
        <v>0</v>
      </c>
      <c r="F91" s="293">
        <v>0</v>
      </c>
      <c r="G91" s="293">
        <v>0</v>
      </c>
      <c r="H91" s="293">
        <v>0</v>
      </c>
      <c r="I91" s="294">
        <f t="shared" si="51"/>
        <v>0</v>
      </c>
      <c r="J91" s="293">
        <v>0</v>
      </c>
      <c r="K91" s="294">
        <f t="shared" si="52"/>
        <v>0</v>
      </c>
      <c r="L91" s="293">
        <v>0</v>
      </c>
      <c r="M91" s="293"/>
      <c r="N91" s="294">
        <f t="shared" si="53"/>
        <v>0</v>
      </c>
      <c r="O91" s="294">
        <f t="shared" si="42"/>
        <v>0</v>
      </c>
      <c r="P91" s="294">
        <f t="shared" si="54"/>
        <v>0</v>
      </c>
      <c r="Q91" s="294">
        <f>SUMIFS('5. Detail'!$I$31:$I$510,'5. Detail'!$E$31:$E$510,$B91,'5. Detail'!$A$31:$A$510,$A91,'5. Detail'!$J$31:$J$510,426.4)</f>
        <v>0</v>
      </c>
      <c r="R91" s="294">
        <f>SUMIFS('5. Detail'!$I$31:$I$510,'5. Detail'!$E$31:$E$510,$B91,'5. Detail'!$A$31:$A$510,$A91,'5. Detail'!$J$31:$J$510,426.5)+J91</f>
        <v>0</v>
      </c>
      <c r="S91" s="294">
        <f>SUMIFS('5. Detail'!$I$31:$I$510,'5. Detail'!$E$31:$E$510,$B91,'5. Detail'!$A$31:$A$510,$A91,'5. Detail'!$J$31:$J$510,923)</f>
        <v>0</v>
      </c>
      <c r="T91" s="294">
        <f>SUMIFS('5. Detail'!$I$31:$I$510,'5. Detail'!$E$31:$E$510,$B91,'5. Detail'!$A$31:$A$510,$A91,'5. Detail'!$J$31:$J$510,107)</f>
        <v>0</v>
      </c>
      <c r="U91" s="294">
        <f t="shared" si="43"/>
        <v>0</v>
      </c>
      <c r="V91" s="294">
        <f>SUMIFS('5. Detail'!$I$31:$I$510,'5. Detail'!$E$31:$E$510,$B91,'5. Detail'!$A$31:$A$510,$A91,'5. Detail'!$F$31:$F$510,"CE01")</f>
        <v>0</v>
      </c>
      <c r="W91" s="294">
        <f>SUMIFS('5. Detail'!$I$31:$I$510,'5. Detail'!$E$31:$E$510,$B91,'5. Detail'!$A$31:$A$510,$A91,'5. Detail'!$F$31:$F$510,"OE01")</f>
        <v>0</v>
      </c>
      <c r="X91" s="294">
        <f>SUMIFS('5. Detail'!$I$31:$I$510,'5. Detail'!$E$31:$E$510,$B91,'5. Detail'!$A$31:$A$510,$A91,'5. Detail'!$F$31:$F$510,"TE01")</f>
        <v>0</v>
      </c>
      <c r="Y91" s="294">
        <f t="shared" si="55"/>
        <v>0</v>
      </c>
      <c r="Z91" s="294">
        <f t="shared" si="44"/>
        <v>0</v>
      </c>
      <c r="AA91" s="294">
        <f>SUMIFS('5. Detail'!$I$31:$I$510,'5. Detail'!$E$31:$E$510,$B91,'5. Detail'!$A$31:$A$510,$A91,'5. Detail'!$J$31:$J$510,923,'5. Detail'!$F$31:$F$510,"CE01")+SUMIFS('5. Detail'!$I$31:$I$510,'5. Detail'!$E$31:$E$510,$B91,'5. Detail'!$A$31:$A$510,$A91,'5. Detail'!$J$31:$J$510,107,'5. Detail'!$F$31:$F$510,"CE01")</f>
        <v>0</v>
      </c>
      <c r="AB91" s="294">
        <f>SUMIFS('5. Detail'!$I$31:$I$510,'5. Detail'!$E$31:$E$510,$B91,'5. Detail'!$A$31:$A$510,$A91,'5. Detail'!$J$31:$J$510,923,'5. Detail'!$F$31:$F$510,"OE01")+SUMIFS('5. Detail'!$I$31:$I$510,'5. Detail'!$E$31:$E$510,$B91,'5. Detail'!$A$31:$A$510,$A91,'5. Detail'!$J$31:$J$510,107,'5. Detail'!$F$31:$F$510,"OE01")</f>
        <v>0</v>
      </c>
      <c r="AC91" s="294">
        <f>SUMIFS('5. Detail'!$I$31:$I$510,'5. Detail'!$E$31:$E$510,$B91,'5. Detail'!$A$31:$A$510,$A91,'5. Detail'!$J$31:$J$510,923,'5. Detail'!$F$31:$F$510,"TE01")+SUMIFS('5. Detail'!$I$31:$I$510,'5. Detail'!$E$31:$E$510,$B91,'5. Detail'!$A$31:$A$510,$A91,'5. Detail'!$J$31:$J$510,107,'5. Detail'!$F$31:$F$510,"TE01")</f>
        <v>0</v>
      </c>
      <c r="AD91" s="294">
        <f t="shared" si="56"/>
        <v>0</v>
      </c>
      <c r="AE91" s="295">
        <f>'3. Total $ Recalc.'!R87</f>
        <v>0</v>
      </c>
      <c r="AF91" s="294">
        <f t="shared" si="45"/>
        <v>-197231.27294387689</v>
      </c>
      <c r="AG91" s="296">
        <v>1</v>
      </c>
      <c r="AH91" s="294">
        <f t="shared" si="46"/>
        <v>0</v>
      </c>
      <c r="AI91" s="294">
        <f t="shared" si="47"/>
        <v>-197231.27294387689</v>
      </c>
      <c r="AJ91" s="293">
        <v>0</v>
      </c>
      <c r="AK91" s="293">
        <v>0</v>
      </c>
      <c r="AL91" s="293">
        <v>0</v>
      </c>
      <c r="AM91" s="294">
        <f t="shared" si="57"/>
        <v>0</v>
      </c>
      <c r="AN91" s="294">
        <f t="shared" si="48"/>
        <v>0</v>
      </c>
      <c r="AO91" s="293">
        <v>0</v>
      </c>
      <c r="AP91" s="294">
        <f t="shared" si="58"/>
        <v>0</v>
      </c>
      <c r="AQ91" s="294">
        <f t="shared" si="49"/>
        <v>0</v>
      </c>
      <c r="AR91" s="296"/>
      <c r="AS91" s="294">
        <f t="shared" si="59"/>
        <v>0</v>
      </c>
      <c r="AT91" s="294">
        <f t="shared" si="50"/>
        <v>0</v>
      </c>
      <c r="AU91" s="293">
        <v>0</v>
      </c>
      <c r="AV91" s="294">
        <f t="shared" si="60"/>
        <v>0</v>
      </c>
      <c r="AW91" s="294">
        <f t="shared" si="61"/>
        <v>0</v>
      </c>
      <c r="AX91" s="294">
        <f>SUMIFS('5. Detail'!$I$31:$I$510,'5. Detail'!$E$31:$E$510,$B91,'5. Detail'!$A$31:$A$510,$A91,'5. Detail'!$J$31:$J$510,426.4)</f>
        <v>0</v>
      </c>
      <c r="AY91" s="294">
        <f>SUMIFS('5. Detail'!$I$31:$I$510,'5. Detail'!$E$31:$E$510,$B91,'5. Detail'!$A$31:$A$510,$A91,'5. Detail'!$J$31:$J$510,426.5)+AO91</f>
        <v>0</v>
      </c>
      <c r="AZ91" s="294">
        <f>SUMIFS('5. Detail'!$I$31:$I$510,'5. Detail'!$E$31:$E$510,$B91,'5. Detail'!$A$31:$A$510,$A91,'5. Detail'!$J$31:$J$510,923)</f>
        <v>0</v>
      </c>
      <c r="BA91" s="294">
        <f>SUMIFS('5. Detail'!$I$31:$I$510,'5. Detail'!$E$31:$E$510,$B91,'5. Detail'!$A$31:$A$510,$A91,'5. Detail'!$J$31:$J$510,107)</f>
        <v>0</v>
      </c>
      <c r="BB91" s="294">
        <f t="shared" si="62"/>
        <v>0</v>
      </c>
      <c r="BC91" s="294">
        <f>SUMIFS('5. Detail'!$K$31:$K$510,'5. Detail'!$E$31:$E$510,$B91,'5. Detail'!$A$31:$A$510,$A91,'5. Detail'!$F$31:$F$510,"CE01")</f>
        <v>0</v>
      </c>
      <c r="BD91" s="294">
        <f>SUMIFS('5. Detail'!$K$31:$K$510,'5. Detail'!$E$31:$E$510,$B91,'5. Detail'!$A$31:$A$510,$A91,'5. Detail'!$F$31:$F$510,"OE01")</f>
        <v>0</v>
      </c>
      <c r="BE91" s="294">
        <f>SUMIFS('5. Detail'!$K$31:$K$510,'5. Detail'!$E$31:$E$510,$B91,'5. Detail'!$A$31:$A$510,$A91,'5. Detail'!$F$31:$F$510,"TE01")</f>
        <v>0</v>
      </c>
      <c r="BF91" s="294">
        <f t="shared" si="63"/>
        <v>0</v>
      </c>
      <c r="BG91" s="294">
        <f t="shared" si="64"/>
        <v>0</v>
      </c>
      <c r="BH91" s="294">
        <f>SUMIFS('5. Detail'!$K$31:$K$510,'5. Detail'!$E$31:$E$510,$B91,'5. Detail'!$A$31:$A$510,$A91,'5. Detail'!$J$31:$J$510,923,'5. Detail'!$F$31:$F$510,"CE01")+SUMIFS('5. Detail'!$K$31:$K$510,'5. Detail'!$E$31:$E$510,$B91,'5. Detail'!$A$31:$A$510,$A91,'5. Detail'!$J$31:$J$510,107,'5. Detail'!$F$31:$F$510,"CE01")</f>
        <v>0</v>
      </c>
      <c r="BI91" s="294">
        <f>SUMIFS('5. Detail'!$K$31:$K$510,'5. Detail'!$E$31:$E$510,$B91,'5. Detail'!$A$31:$A$510,$A91,'5. Detail'!$J$31:$J$510,923,'5. Detail'!$F$31:$F$510,"OE01")+SUMIFS('5. Detail'!$K$31:$K$510,'5. Detail'!$E$31:$E$510,$B91,'5. Detail'!$A$31:$A$510,$A91,'5. Detail'!$J$31:$J$510,107,'5. Detail'!$F$31:$F$510,"OE01")</f>
        <v>0</v>
      </c>
      <c r="BJ91" s="294">
        <f>SUMIFS('5. Detail'!$K$31:$K$510,'5. Detail'!$E$31:$E$510,$B91,'5. Detail'!$A$31:$A$510,$A91,'5. Detail'!$J$31:$J$510,923,'5. Detail'!$F$31:$F$510,"TE01")+SUMIFS('5. Detail'!$K$31:$K$510,'5. Detail'!$E$31:$E$510,$B91,'5. Detail'!$A$31:$A$510,$A91,'5. Detail'!$J$31:$J$510,107,'5. Detail'!$F$31:$F$510,"TE01")</f>
        <v>0</v>
      </c>
      <c r="BK91" s="294">
        <f t="shared" si="65"/>
        <v>0</v>
      </c>
      <c r="BL91" s="294">
        <f t="shared" si="66"/>
        <v>0</v>
      </c>
      <c r="BM91" s="297"/>
    </row>
    <row r="92" spans="1:65" x14ac:dyDescent="0.3">
      <c r="A92" s="291"/>
      <c r="B92" s="292">
        <v>2017</v>
      </c>
      <c r="C92" s="293">
        <v>250530.94462744892</v>
      </c>
      <c r="D92" s="293">
        <v>250530.94462744892</v>
      </c>
      <c r="E92" s="293">
        <v>0</v>
      </c>
      <c r="F92" s="293">
        <v>0</v>
      </c>
      <c r="G92" s="293">
        <v>0</v>
      </c>
      <c r="H92" s="293">
        <v>0</v>
      </c>
      <c r="I92" s="294">
        <f t="shared" si="51"/>
        <v>0</v>
      </c>
      <c r="J92" s="293">
        <v>0</v>
      </c>
      <c r="K92" s="294">
        <f t="shared" si="52"/>
        <v>0</v>
      </c>
      <c r="L92" s="293">
        <v>0</v>
      </c>
      <c r="M92" s="293"/>
      <c r="N92" s="294">
        <f t="shared" si="53"/>
        <v>0</v>
      </c>
      <c r="O92" s="294">
        <f t="shared" si="42"/>
        <v>0</v>
      </c>
      <c r="P92" s="294">
        <f t="shared" si="54"/>
        <v>0</v>
      </c>
      <c r="Q92" s="294">
        <f>SUMIFS('5. Detail'!$I$31:$I$510,'5. Detail'!$E$31:$E$510,$B92,'5. Detail'!$A$31:$A$510,$A92,'5. Detail'!$J$31:$J$510,426.4)</f>
        <v>0</v>
      </c>
      <c r="R92" s="294">
        <f>SUMIFS('5. Detail'!$I$31:$I$510,'5. Detail'!$E$31:$E$510,$B92,'5. Detail'!$A$31:$A$510,$A92,'5. Detail'!$J$31:$J$510,426.5)+J92</f>
        <v>0</v>
      </c>
      <c r="S92" s="294">
        <f>SUMIFS('5. Detail'!$I$31:$I$510,'5. Detail'!$E$31:$E$510,$B92,'5. Detail'!$A$31:$A$510,$A92,'5. Detail'!$J$31:$J$510,923)</f>
        <v>0</v>
      </c>
      <c r="T92" s="294">
        <f>SUMIFS('5. Detail'!$I$31:$I$510,'5. Detail'!$E$31:$E$510,$B92,'5. Detail'!$A$31:$A$510,$A92,'5. Detail'!$J$31:$J$510,107)</f>
        <v>0</v>
      </c>
      <c r="U92" s="294">
        <f t="shared" si="43"/>
        <v>0</v>
      </c>
      <c r="V92" s="294">
        <f>SUMIFS('5. Detail'!$I$31:$I$510,'5. Detail'!$E$31:$E$510,$B92,'5. Detail'!$A$31:$A$510,$A92,'5. Detail'!$F$31:$F$510,"CE01")</f>
        <v>0</v>
      </c>
      <c r="W92" s="294">
        <f>SUMIFS('5. Detail'!$I$31:$I$510,'5. Detail'!$E$31:$E$510,$B92,'5. Detail'!$A$31:$A$510,$A92,'5. Detail'!$F$31:$F$510,"OE01")</f>
        <v>0</v>
      </c>
      <c r="X92" s="294">
        <f>SUMIFS('5. Detail'!$I$31:$I$510,'5. Detail'!$E$31:$E$510,$B92,'5. Detail'!$A$31:$A$510,$A92,'5. Detail'!$F$31:$F$510,"TE01")</f>
        <v>0</v>
      </c>
      <c r="Y92" s="294">
        <f t="shared" si="55"/>
        <v>0</v>
      </c>
      <c r="Z92" s="294">
        <f t="shared" si="44"/>
        <v>0</v>
      </c>
      <c r="AA92" s="294">
        <f>SUMIFS('5. Detail'!$I$31:$I$510,'5. Detail'!$E$31:$E$510,$B92,'5. Detail'!$A$31:$A$510,$A92,'5. Detail'!$J$31:$J$510,923,'5. Detail'!$F$31:$F$510,"CE01")+SUMIFS('5. Detail'!$I$31:$I$510,'5. Detail'!$E$31:$E$510,$B92,'5. Detail'!$A$31:$A$510,$A92,'5. Detail'!$J$31:$J$510,107,'5. Detail'!$F$31:$F$510,"CE01")</f>
        <v>0</v>
      </c>
      <c r="AB92" s="294">
        <f>SUMIFS('5. Detail'!$I$31:$I$510,'5. Detail'!$E$31:$E$510,$B92,'5. Detail'!$A$31:$A$510,$A92,'5. Detail'!$J$31:$J$510,923,'5. Detail'!$F$31:$F$510,"OE01")+SUMIFS('5. Detail'!$I$31:$I$510,'5. Detail'!$E$31:$E$510,$B92,'5. Detail'!$A$31:$A$510,$A92,'5. Detail'!$J$31:$J$510,107,'5. Detail'!$F$31:$F$510,"OE01")</f>
        <v>0</v>
      </c>
      <c r="AC92" s="294">
        <f>SUMIFS('5. Detail'!$I$31:$I$510,'5. Detail'!$E$31:$E$510,$B92,'5. Detail'!$A$31:$A$510,$A92,'5. Detail'!$J$31:$J$510,923,'5. Detail'!$F$31:$F$510,"TE01")+SUMIFS('5. Detail'!$I$31:$I$510,'5. Detail'!$E$31:$E$510,$B92,'5. Detail'!$A$31:$A$510,$A92,'5. Detail'!$J$31:$J$510,107,'5. Detail'!$F$31:$F$510,"TE01")</f>
        <v>0</v>
      </c>
      <c r="AD92" s="294">
        <f t="shared" si="56"/>
        <v>0</v>
      </c>
      <c r="AE92" s="295">
        <f>'3. Total $ Recalc.'!R88</f>
        <v>0</v>
      </c>
      <c r="AF92" s="294">
        <f t="shared" si="45"/>
        <v>-250530.94462744892</v>
      </c>
      <c r="AG92" s="296">
        <v>1</v>
      </c>
      <c r="AH92" s="294">
        <f t="shared" si="46"/>
        <v>0</v>
      </c>
      <c r="AI92" s="294">
        <f t="shared" si="47"/>
        <v>-250530.94462744892</v>
      </c>
      <c r="AJ92" s="293">
        <v>0</v>
      </c>
      <c r="AK92" s="293">
        <v>0</v>
      </c>
      <c r="AL92" s="293">
        <v>0</v>
      </c>
      <c r="AM92" s="294">
        <f t="shared" si="57"/>
        <v>0</v>
      </c>
      <c r="AN92" s="294">
        <f t="shared" si="48"/>
        <v>0</v>
      </c>
      <c r="AO92" s="293">
        <v>0</v>
      </c>
      <c r="AP92" s="294">
        <f t="shared" si="58"/>
        <v>0</v>
      </c>
      <c r="AQ92" s="294">
        <f t="shared" si="49"/>
        <v>0</v>
      </c>
      <c r="AR92" s="296"/>
      <c r="AS92" s="294">
        <f t="shared" si="59"/>
        <v>0</v>
      </c>
      <c r="AT92" s="294">
        <f t="shared" si="50"/>
        <v>0</v>
      </c>
      <c r="AU92" s="293">
        <v>0</v>
      </c>
      <c r="AV92" s="294">
        <f t="shared" si="60"/>
        <v>0</v>
      </c>
      <c r="AW92" s="294">
        <f t="shared" si="61"/>
        <v>0</v>
      </c>
      <c r="AX92" s="294">
        <f>SUMIFS('5. Detail'!$I$31:$I$510,'5. Detail'!$E$31:$E$510,$B92,'5. Detail'!$A$31:$A$510,$A92,'5. Detail'!$J$31:$J$510,426.4)</f>
        <v>0</v>
      </c>
      <c r="AY92" s="294">
        <f>SUMIFS('5. Detail'!$I$31:$I$510,'5. Detail'!$E$31:$E$510,$B92,'5. Detail'!$A$31:$A$510,$A92,'5. Detail'!$J$31:$J$510,426.5)+AO92</f>
        <v>0</v>
      </c>
      <c r="AZ92" s="294">
        <f>SUMIFS('5. Detail'!$I$31:$I$510,'5. Detail'!$E$31:$E$510,$B92,'5. Detail'!$A$31:$A$510,$A92,'5. Detail'!$J$31:$J$510,923)</f>
        <v>0</v>
      </c>
      <c r="BA92" s="294">
        <f>SUMIFS('5. Detail'!$I$31:$I$510,'5. Detail'!$E$31:$E$510,$B92,'5. Detail'!$A$31:$A$510,$A92,'5. Detail'!$J$31:$J$510,107)</f>
        <v>0</v>
      </c>
      <c r="BB92" s="294">
        <f t="shared" si="62"/>
        <v>0</v>
      </c>
      <c r="BC92" s="294">
        <f>SUMIFS('5. Detail'!$K$31:$K$510,'5. Detail'!$E$31:$E$510,$B92,'5. Detail'!$A$31:$A$510,$A92,'5. Detail'!$F$31:$F$510,"CE01")</f>
        <v>0</v>
      </c>
      <c r="BD92" s="294">
        <f>SUMIFS('5. Detail'!$K$31:$K$510,'5. Detail'!$E$31:$E$510,$B92,'5. Detail'!$A$31:$A$510,$A92,'5. Detail'!$F$31:$F$510,"OE01")</f>
        <v>0</v>
      </c>
      <c r="BE92" s="294">
        <f>SUMIFS('5. Detail'!$K$31:$K$510,'5. Detail'!$E$31:$E$510,$B92,'5. Detail'!$A$31:$A$510,$A92,'5. Detail'!$F$31:$F$510,"TE01")</f>
        <v>0</v>
      </c>
      <c r="BF92" s="294">
        <f t="shared" si="63"/>
        <v>0</v>
      </c>
      <c r="BG92" s="294">
        <f t="shared" si="64"/>
        <v>0</v>
      </c>
      <c r="BH92" s="294">
        <f>SUMIFS('5. Detail'!$K$31:$K$510,'5. Detail'!$E$31:$E$510,$B92,'5. Detail'!$A$31:$A$510,$A92,'5. Detail'!$J$31:$J$510,923,'5. Detail'!$F$31:$F$510,"CE01")+SUMIFS('5. Detail'!$K$31:$K$510,'5. Detail'!$E$31:$E$510,$B92,'5. Detail'!$A$31:$A$510,$A92,'5. Detail'!$J$31:$J$510,107,'5. Detail'!$F$31:$F$510,"CE01")</f>
        <v>0</v>
      </c>
      <c r="BI92" s="294">
        <f>SUMIFS('5. Detail'!$K$31:$K$510,'5. Detail'!$E$31:$E$510,$B92,'5. Detail'!$A$31:$A$510,$A92,'5. Detail'!$J$31:$J$510,923,'5. Detail'!$F$31:$F$510,"OE01")+SUMIFS('5. Detail'!$K$31:$K$510,'5. Detail'!$E$31:$E$510,$B92,'5. Detail'!$A$31:$A$510,$A92,'5. Detail'!$J$31:$J$510,107,'5. Detail'!$F$31:$F$510,"OE01")</f>
        <v>0</v>
      </c>
      <c r="BJ92" s="294">
        <f>SUMIFS('5. Detail'!$K$31:$K$510,'5. Detail'!$E$31:$E$510,$B92,'5. Detail'!$A$31:$A$510,$A92,'5. Detail'!$J$31:$J$510,923,'5. Detail'!$F$31:$F$510,"TE01")+SUMIFS('5. Detail'!$K$31:$K$510,'5. Detail'!$E$31:$E$510,$B92,'5. Detail'!$A$31:$A$510,$A92,'5. Detail'!$J$31:$J$510,107,'5. Detail'!$F$31:$F$510,"TE01")</f>
        <v>0</v>
      </c>
      <c r="BK92" s="294">
        <f t="shared" si="65"/>
        <v>0</v>
      </c>
      <c r="BL92" s="294">
        <f t="shared" si="66"/>
        <v>0</v>
      </c>
      <c r="BM92" s="297"/>
    </row>
    <row r="93" spans="1:65" ht="39" x14ac:dyDescent="0.3">
      <c r="A93" s="291"/>
      <c r="B93" s="292">
        <v>2018</v>
      </c>
      <c r="C93" s="293">
        <v>194105.97989957198</v>
      </c>
      <c r="D93" s="293">
        <v>194105.97989957198</v>
      </c>
      <c r="E93" s="293">
        <v>0</v>
      </c>
      <c r="F93" s="293">
        <v>0</v>
      </c>
      <c r="G93" s="293">
        <v>0</v>
      </c>
      <c r="H93" s="293">
        <v>0</v>
      </c>
      <c r="I93" s="294">
        <f t="shared" si="51"/>
        <v>0</v>
      </c>
      <c r="J93" s="293">
        <v>0</v>
      </c>
      <c r="K93" s="294">
        <f t="shared" si="52"/>
        <v>0</v>
      </c>
      <c r="L93" s="293">
        <v>0</v>
      </c>
      <c r="M93" s="293"/>
      <c r="N93" s="294">
        <f t="shared" si="53"/>
        <v>0</v>
      </c>
      <c r="O93" s="294">
        <f t="shared" si="42"/>
        <v>0</v>
      </c>
      <c r="P93" s="294">
        <f t="shared" si="54"/>
        <v>0</v>
      </c>
      <c r="Q93" s="294">
        <f>SUMIFS('5. Detail'!$I$31:$I$510,'5. Detail'!$E$31:$E$510,$B93,'5. Detail'!$A$31:$A$510,$A93,'5. Detail'!$J$31:$J$510,426.4)</f>
        <v>0</v>
      </c>
      <c r="R93" s="294">
        <f>SUMIFS('5. Detail'!$I$31:$I$510,'5. Detail'!$E$31:$E$510,$B93,'5. Detail'!$A$31:$A$510,$A93,'5. Detail'!$J$31:$J$510,426.5)+J93</f>
        <v>0</v>
      </c>
      <c r="S93" s="294">
        <f>SUMIFS('5. Detail'!$I$31:$I$510,'5. Detail'!$E$31:$E$510,$B93,'5. Detail'!$A$31:$A$510,$A93,'5. Detail'!$J$31:$J$510,923)</f>
        <v>0</v>
      </c>
      <c r="T93" s="294">
        <f>SUMIFS('5. Detail'!$I$31:$I$510,'5. Detail'!$E$31:$E$510,$B93,'5. Detail'!$A$31:$A$510,$A93,'5. Detail'!$J$31:$J$510,107)</f>
        <v>0</v>
      </c>
      <c r="U93" s="294">
        <f t="shared" si="43"/>
        <v>0</v>
      </c>
      <c r="V93" s="294">
        <f>SUMIFS('5. Detail'!$I$31:$I$510,'5. Detail'!$E$31:$E$510,$B93,'5. Detail'!$A$31:$A$510,$A93,'5. Detail'!$F$31:$F$510,"CE01")</f>
        <v>0</v>
      </c>
      <c r="W93" s="294">
        <f>SUMIFS('5. Detail'!$I$31:$I$510,'5. Detail'!$E$31:$E$510,$B93,'5. Detail'!$A$31:$A$510,$A93,'5. Detail'!$F$31:$F$510,"OE01")</f>
        <v>0</v>
      </c>
      <c r="X93" s="294">
        <f>SUMIFS('5. Detail'!$I$31:$I$510,'5. Detail'!$E$31:$E$510,$B93,'5. Detail'!$A$31:$A$510,$A93,'5. Detail'!$F$31:$F$510,"TE01")</f>
        <v>0</v>
      </c>
      <c r="Y93" s="294">
        <f t="shared" si="55"/>
        <v>0</v>
      </c>
      <c r="Z93" s="294">
        <f t="shared" si="44"/>
        <v>0</v>
      </c>
      <c r="AA93" s="294">
        <f>SUMIFS('5. Detail'!$I$31:$I$510,'5. Detail'!$E$31:$E$510,$B93,'5. Detail'!$A$31:$A$510,$A93,'5. Detail'!$J$31:$J$510,923,'5. Detail'!$F$31:$F$510,"CE01")+SUMIFS('5. Detail'!$I$31:$I$510,'5. Detail'!$E$31:$E$510,$B93,'5. Detail'!$A$31:$A$510,$A93,'5. Detail'!$J$31:$J$510,107,'5. Detail'!$F$31:$F$510,"CE01")</f>
        <v>0</v>
      </c>
      <c r="AB93" s="294">
        <f>SUMIFS('5. Detail'!$I$31:$I$510,'5. Detail'!$E$31:$E$510,$B93,'5. Detail'!$A$31:$A$510,$A93,'5. Detail'!$J$31:$J$510,923,'5. Detail'!$F$31:$F$510,"OE01")+SUMIFS('5. Detail'!$I$31:$I$510,'5. Detail'!$E$31:$E$510,$B93,'5. Detail'!$A$31:$A$510,$A93,'5. Detail'!$J$31:$J$510,107,'5. Detail'!$F$31:$F$510,"OE01")</f>
        <v>0</v>
      </c>
      <c r="AC93" s="294">
        <f>SUMIFS('5. Detail'!$I$31:$I$510,'5. Detail'!$E$31:$E$510,$B93,'5. Detail'!$A$31:$A$510,$A93,'5. Detail'!$J$31:$J$510,923,'5. Detail'!$F$31:$F$510,"TE01")+SUMIFS('5. Detail'!$I$31:$I$510,'5. Detail'!$E$31:$E$510,$B93,'5. Detail'!$A$31:$A$510,$A93,'5. Detail'!$J$31:$J$510,107,'5. Detail'!$F$31:$F$510,"TE01")</f>
        <v>0</v>
      </c>
      <c r="AD93" s="294">
        <f t="shared" si="56"/>
        <v>0</v>
      </c>
      <c r="AE93" s="295">
        <f>'3. Total $ Recalc.'!R89</f>
        <v>0</v>
      </c>
      <c r="AF93" s="294">
        <f t="shared" si="45"/>
        <v>-194105.97989957198</v>
      </c>
      <c r="AG93" s="296">
        <v>1</v>
      </c>
      <c r="AH93" s="294">
        <f t="shared" si="46"/>
        <v>0</v>
      </c>
      <c r="AI93" s="294">
        <f t="shared" si="47"/>
        <v>-194105.97989957198</v>
      </c>
      <c r="AJ93" s="293">
        <v>0</v>
      </c>
      <c r="AK93" s="293">
        <v>0</v>
      </c>
      <c r="AL93" s="293">
        <v>0</v>
      </c>
      <c r="AM93" s="294">
        <f t="shared" si="57"/>
        <v>0</v>
      </c>
      <c r="AN93" s="294">
        <f t="shared" si="48"/>
        <v>0</v>
      </c>
      <c r="AO93" s="293">
        <v>0</v>
      </c>
      <c r="AP93" s="294">
        <f t="shared" si="58"/>
        <v>0</v>
      </c>
      <c r="AQ93" s="294">
        <f t="shared" si="49"/>
        <v>0</v>
      </c>
      <c r="AR93" s="296"/>
      <c r="AS93" s="294">
        <f t="shared" si="59"/>
        <v>0</v>
      </c>
      <c r="AT93" s="294">
        <f t="shared" si="50"/>
        <v>0</v>
      </c>
      <c r="AU93" s="293">
        <v>0</v>
      </c>
      <c r="AV93" s="294">
        <f t="shared" si="60"/>
        <v>0</v>
      </c>
      <c r="AW93" s="294">
        <f t="shared" si="61"/>
        <v>0</v>
      </c>
      <c r="AX93" s="294">
        <f>SUMIFS('5. Detail'!$I$31:$I$510,'5. Detail'!$E$31:$E$510,$B93,'5. Detail'!$A$31:$A$510,$A93,'5. Detail'!$J$31:$J$510,426.4)</f>
        <v>0</v>
      </c>
      <c r="AY93" s="294">
        <f>SUMIFS('5. Detail'!$I$31:$I$510,'5. Detail'!$E$31:$E$510,$B93,'5. Detail'!$A$31:$A$510,$A93,'5. Detail'!$J$31:$J$510,426.5)+AO93</f>
        <v>0</v>
      </c>
      <c r="AZ93" s="294">
        <f>SUMIFS('5. Detail'!$I$31:$I$510,'5. Detail'!$E$31:$E$510,$B93,'5. Detail'!$A$31:$A$510,$A93,'5. Detail'!$J$31:$J$510,923)</f>
        <v>0</v>
      </c>
      <c r="BA93" s="294">
        <f>SUMIFS('5. Detail'!$I$31:$I$510,'5. Detail'!$E$31:$E$510,$B93,'5. Detail'!$A$31:$A$510,$A93,'5. Detail'!$J$31:$J$510,107)</f>
        <v>0</v>
      </c>
      <c r="BB93" s="294">
        <f t="shared" si="62"/>
        <v>0</v>
      </c>
      <c r="BC93" s="294">
        <f>SUMIFS('5. Detail'!$K$31:$K$510,'5. Detail'!$E$31:$E$510,$B93,'5. Detail'!$A$31:$A$510,$A93,'5. Detail'!$F$31:$F$510,"CE01")</f>
        <v>0</v>
      </c>
      <c r="BD93" s="294">
        <f>SUMIFS('5. Detail'!$K$31:$K$510,'5. Detail'!$E$31:$E$510,$B93,'5. Detail'!$A$31:$A$510,$A93,'5. Detail'!$F$31:$F$510,"OE01")</f>
        <v>0</v>
      </c>
      <c r="BE93" s="294">
        <f>SUMIFS('5. Detail'!$K$31:$K$510,'5. Detail'!$E$31:$E$510,$B93,'5. Detail'!$A$31:$A$510,$A93,'5. Detail'!$F$31:$F$510,"TE01")</f>
        <v>0</v>
      </c>
      <c r="BF93" s="294">
        <f t="shared" si="63"/>
        <v>0</v>
      </c>
      <c r="BG93" s="294">
        <f t="shared" si="64"/>
        <v>0</v>
      </c>
      <c r="BH93" s="294">
        <f>SUMIFS('5. Detail'!$K$31:$K$510,'5. Detail'!$E$31:$E$510,$B93,'5. Detail'!$A$31:$A$510,$A93,'5. Detail'!$J$31:$J$510,923,'5. Detail'!$F$31:$F$510,"CE01")+SUMIFS('5. Detail'!$K$31:$K$510,'5. Detail'!$E$31:$E$510,$B93,'5. Detail'!$A$31:$A$510,$A93,'5. Detail'!$J$31:$J$510,107,'5. Detail'!$F$31:$F$510,"CE01")</f>
        <v>0</v>
      </c>
      <c r="BI93" s="294">
        <f>SUMIFS('5. Detail'!$K$31:$K$510,'5. Detail'!$E$31:$E$510,$B93,'5. Detail'!$A$31:$A$510,$A93,'5. Detail'!$J$31:$J$510,923,'5. Detail'!$F$31:$F$510,"OE01")+SUMIFS('5. Detail'!$K$31:$K$510,'5. Detail'!$E$31:$E$510,$B93,'5. Detail'!$A$31:$A$510,$A93,'5. Detail'!$J$31:$J$510,107,'5. Detail'!$F$31:$F$510,"OE01")</f>
        <v>0</v>
      </c>
      <c r="BJ93" s="294">
        <f>SUMIFS('5. Detail'!$K$31:$K$510,'5. Detail'!$E$31:$E$510,$B93,'5. Detail'!$A$31:$A$510,$A93,'5. Detail'!$J$31:$J$510,923,'5. Detail'!$F$31:$F$510,"TE01")+SUMIFS('5. Detail'!$K$31:$K$510,'5. Detail'!$E$31:$E$510,$B93,'5. Detail'!$A$31:$A$510,$A93,'5. Detail'!$J$31:$J$510,107,'5. Detail'!$F$31:$F$510,"TE01")</f>
        <v>0</v>
      </c>
      <c r="BK93" s="294">
        <f t="shared" si="65"/>
        <v>0</v>
      </c>
      <c r="BL93" s="294">
        <f t="shared" si="66"/>
        <v>0</v>
      </c>
      <c r="BM93" s="297" t="s">
        <v>147</v>
      </c>
    </row>
    <row r="94" spans="1:65" x14ac:dyDescent="0.3">
      <c r="A94" s="291"/>
      <c r="B94" s="292">
        <v>2019</v>
      </c>
      <c r="C94" s="293">
        <v>0</v>
      </c>
      <c r="D94" s="293">
        <v>0</v>
      </c>
      <c r="E94" s="293">
        <v>0</v>
      </c>
      <c r="F94" s="293">
        <v>0</v>
      </c>
      <c r="G94" s="293">
        <v>0</v>
      </c>
      <c r="H94" s="293">
        <v>0</v>
      </c>
      <c r="I94" s="294">
        <f t="shared" si="51"/>
        <v>0</v>
      </c>
      <c r="J94" s="293">
        <v>0</v>
      </c>
      <c r="K94" s="294">
        <f t="shared" si="52"/>
        <v>0</v>
      </c>
      <c r="L94" s="293">
        <v>0</v>
      </c>
      <c r="M94" s="293"/>
      <c r="N94" s="294">
        <f t="shared" si="53"/>
        <v>0</v>
      </c>
      <c r="O94" s="294">
        <f t="shared" si="42"/>
        <v>0</v>
      </c>
      <c r="P94" s="294">
        <f t="shared" si="54"/>
        <v>0</v>
      </c>
      <c r="Q94" s="294">
        <f>SUMIFS('5. Detail'!$I$31:$I$510,'5. Detail'!$E$31:$E$510,$B94,'5. Detail'!$A$31:$A$510,$A94,'5. Detail'!$J$31:$J$510,426.4)</f>
        <v>0</v>
      </c>
      <c r="R94" s="294">
        <f>SUMIFS('5. Detail'!$I$31:$I$510,'5. Detail'!$E$31:$E$510,$B94,'5. Detail'!$A$31:$A$510,$A94,'5. Detail'!$J$31:$J$510,426.5)+J94</f>
        <v>0</v>
      </c>
      <c r="S94" s="294">
        <f>SUMIFS('5. Detail'!$I$31:$I$510,'5. Detail'!$E$31:$E$510,$B94,'5. Detail'!$A$31:$A$510,$A94,'5. Detail'!$J$31:$J$510,923)</f>
        <v>0</v>
      </c>
      <c r="T94" s="294">
        <f>SUMIFS('5. Detail'!$I$31:$I$510,'5. Detail'!$E$31:$E$510,$B94,'5. Detail'!$A$31:$A$510,$A94,'5. Detail'!$J$31:$J$510,107)</f>
        <v>0</v>
      </c>
      <c r="U94" s="294">
        <f t="shared" si="43"/>
        <v>0</v>
      </c>
      <c r="V94" s="294">
        <f>SUMIFS('5. Detail'!$I$31:$I$510,'5. Detail'!$E$31:$E$510,$B94,'5. Detail'!$A$31:$A$510,$A94,'5. Detail'!$F$31:$F$510,"CE01")</f>
        <v>0</v>
      </c>
      <c r="W94" s="294">
        <f>SUMIFS('5. Detail'!$I$31:$I$510,'5. Detail'!$E$31:$E$510,$B94,'5. Detail'!$A$31:$A$510,$A94,'5. Detail'!$F$31:$F$510,"OE01")</f>
        <v>0</v>
      </c>
      <c r="X94" s="294">
        <f>SUMIFS('5. Detail'!$I$31:$I$510,'5. Detail'!$E$31:$E$510,$B94,'5. Detail'!$A$31:$A$510,$A94,'5. Detail'!$F$31:$F$510,"TE01")</f>
        <v>0</v>
      </c>
      <c r="Y94" s="294">
        <f t="shared" si="55"/>
        <v>0</v>
      </c>
      <c r="Z94" s="294">
        <f t="shared" si="44"/>
        <v>0</v>
      </c>
      <c r="AA94" s="294">
        <f>SUMIFS('5. Detail'!$I$31:$I$510,'5. Detail'!$E$31:$E$510,$B94,'5. Detail'!$A$31:$A$510,$A94,'5. Detail'!$J$31:$J$510,923,'5. Detail'!$F$31:$F$510,"CE01")+SUMIFS('5. Detail'!$I$31:$I$510,'5. Detail'!$E$31:$E$510,$B94,'5. Detail'!$A$31:$A$510,$A94,'5. Detail'!$J$31:$J$510,107,'5. Detail'!$F$31:$F$510,"CE01")</f>
        <v>0</v>
      </c>
      <c r="AB94" s="294">
        <f>SUMIFS('5. Detail'!$I$31:$I$510,'5. Detail'!$E$31:$E$510,$B94,'5. Detail'!$A$31:$A$510,$A94,'5. Detail'!$J$31:$J$510,923,'5. Detail'!$F$31:$F$510,"OE01")+SUMIFS('5. Detail'!$I$31:$I$510,'5. Detail'!$E$31:$E$510,$B94,'5. Detail'!$A$31:$A$510,$A94,'5. Detail'!$J$31:$J$510,107,'5. Detail'!$F$31:$F$510,"OE01")</f>
        <v>0</v>
      </c>
      <c r="AC94" s="294">
        <f>SUMIFS('5. Detail'!$I$31:$I$510,'5. Detail'!$E$31:$E$510,$B94,'5. Detail'!$A$31:$A$510,$A94,'5. Detail'!$J$31:$J$510,923,'5. Detail'!$F$31:$F$510,"TE01")+SUMIFS('5. Detail'!$I$31:$I$510,'5. Detail'!$E$31:$E$510,$B94,'5. Detail'!$A$31:$A$510,$A94,'5. Detail'!$J$31:$J$510,107,'5. Detail'!$F$31:$F$510,"TE01")</f>
        <v>0</v>
      </c>
      <c r="AD94" s="294">
        <f t="shared" si="56"/>
        <v>0</v>
      </c>
      <c r="AE94" s="295">
        <f>'3. Total $ Recalc.'!R90</f>
        <v>0</v>
      </c>
      <c r="AF94" s="294">
        <f t="shared" si="45"/>
        <v>0</v>
      </c>
      <c r="AG94" s="296">
        <v>1</v>
      </c>
      <c r="AH94" s="294">
        <f t="shared" si="46"/>
        <v>0</v>
      </c>
      <c r="AI94" s="294">
        <f t="shared" si="47"/>
        <v>0</v>
      </c>
      <c r="AJ94" s="293">
        <v>0</v>
      </c>
      <c r="AK94" s="293">
        <v>0</v>
      </c>
      <c r="AL94" s="293">
        <v>0</v>
      </c>
      <c r="AM94" s="294">
        <f t="shared" si="57"/>
        <v>0</v>
      </c>
      <c r="AN94" s="294">
        <f t="shared" si="48"/>
        <v>0</v>
      </c>
      <c r="AO94" s="293">
        <v>0</v>
      </c>
      <c r="AP94" s="294">
        <f t="shared" si="58"/>
        <v>0</v>
      </c>
      <c r="AQ94" s="294">
        <f t="shared" si="49"/>
        <v>0</v>
      </c>
      <c r="AR94" s="296"/>
      <c r="AS94" s="294">
        <f t="shared" si="59"/>
        <v>0</v>
      </c>
      <c r="AT94" s="294">
        <f t="shared" si="50"/>
        <v>0</v>
      </c>
      <c r="AU94" s="293">
        <v>0</v>
      </c>
      <c r="AV94" s="294">
        <f t="shared" si="60"/>
        <v>0</v>
      </c>
      <c r="AW94" s="294">
        <f t="shared" si="61"/>
        <v>0</v>
      </c>
      <c r="AX94" s="294">
        <f>SUMIFS('5. Detail'!$I$31:$I$510,'5. Detail'!$E$31:$E$510,$B94,'5. Detail'!$A$31:$A$510,$A94,'5. Detail'!$J$31:$J$510,426.4)</f>
        <v>0</v>
      </c>
      <c r="AY94" s="294">
        <f>SUMIFS('5. Detail'!$I$31:$I$510,'5. Detail'!$E$31:$E$510,$B94,'5. Detail'!$A$31:$A$510,$A94,'5. Detail'!$J$31:$J$510,426.5)+AO94</f>
        <v>0</v>
      </c>
      <c r="AZ94" s="294">
        <f>SUMIFS('5. Detail'!$I$31:$I$510,'5. Detail'!$E$31:$E$510,$B94,'5. Detail'!$A$31:$A$510,$A94,'5. Detail'!$J$31:$J$510,923)</f>
        <v>0</v>
      </c>
      <c r="BA94" s="294">
        <f>SUMIFS('5. Detail'!$I$31:$I$510,'5. Detail'!$E$31:$E$510,$B94,'5. Detail'!$A$31:$A$510,$A94,'5. Detail'!$J$31:$J$510,107)</f>
        <v>0</v>
      </c>
      <c r="BB94" s="294">
        <f t="shared" si="62"/>
        <v>0</v>
      </c>
      <c r="BC94" s="294">
        <f>SUMIFS('5. Detail'!$K$31:$K$510,'5. Detail'!$E$31:$E$510,$B94,'5. Detail'!$A$31:$A$510,$A94,'5. Detail'!$F$31:$F$510,"CE01")</f>
        <v>0</v>
      </c>
      <c r="BD94" s="294">
        <f>SUMIFS('5. Detail'!$K$31:$K$510,'5. Detail'!$E$31:$E$510,$B94,'5. Detail'!$A$31:$A$510,$A94,'5. Detail'!$F$31:$F$510,"OE01")</f>
        <v>0</v>
      </c>
      <c r="BE94" s="294">
        <f>SUMIFS('5. Detail'!$K$31:$K$510,'5. Detail'!$E$31:$E$510,$B94,'5. Detail'!$A$31:$A$510,$A94,'5. Detail'!$F$31:$F$510,"TE01")</f>
        <v>0</v>
      </c>
      <c r="BF94" s="294">
        <f t="shared" si="63"/>
        <v>0</v>
      </c>
      <c r="BG94" s="294">
        <f t="shared" si="64"/>
        <v>0</v>
      </c>
      <c r="BH94" s="294">
        <f>SUMIFS('5. Detail'!$K$31:$K$510,'5. Detail'!$E$31:$E$510,$B94,'5. Detail'!$A$31:$A$510,$A94,'5. Detail'!$J$31:$J$510,923,'5. Detail'!$F$31:$F$510,"CE01")+SUMIFS('5. Detail'!$K$31:$K$510,'5. Detail'!$E$31:$E$510,$B94,'5. Detail'!$A$31:$A$510,$A94,'5. Detail'!$J$31:$J$510,107,'5. Detail'!$F$31:$F$510,"CE01")</f>
        <v>0</v>
      </c>
      <c r="BI94" s="294">
        <f>SUMIFS('5. Detail'!$K$31:$K$510,'5. Detail'!$E$31:$E$510,$B94,'5. Detail'!$A$31:$A$510,$A94,'5. Detail'!$J$31:$J$510,923,'5. Detail'!$F$31:$F$510,"OE01")+SUMIFS('5. Detail'!$K$31:$K$510,'5. Detail'!$E$31:$E$510,$B94,'5. Detail'!$A$31:$A$510,$A94,'5. Detail'!$J$31:$J$510,107,'5. Detail'!$F$31:$F$510,"OE01")</f>
        <v>0</v>
      </c>
      <c r="BJ94" s="294">
        <f>SUMIFS('5. Detail'!$K$31:$K$510,'5. Detail'!$E$31:$E$510,$B94,'5. Detail'!$A$31:$A$510,$A94,'5. Detail'!$J$31:$J$510,923,'5. Detail'!$F$31:$F$510,"TE01")+SUMIFS('5. Detail'!$K$31:$K$510,'5. Detail'!$E$31:$E$510,$B94,'5. Detail'!$A$31:$A$510,$A94,'5. Detail'!$J$31:$J$510,107,'5. Detail'!$F$31:$F$510,"TE01")</f>
        <v>0</v>
      </c>
      <c r="BK94" s="294">
        <f t="shared" si="65"/>
        <v>0</v>
      </c>
      <c r="BL94" s="294">
        <f t="shared" si="66"/>
        <v>0</v>
      </c>
      <c r="BM94" s="297"/>
    </row>
    <row r="95" spans="1:65" x14ac:dyDescent="0.3">
      <c r="A95" s="291"/>
      <c r="B95" s="292">
        <v>2020</v>
      </c>
      <c r="C95" s="293">
        <v>0</v>
      </c>
      <c r="D95" s="293">
        <v>0</v>
      </c>
      <c r="E95" s="293">
        <v>0</v>
      </c>
      <c r="F95" s="293">
        <v>0</v>
      </c>
      <c r="G95" s="293">
        <v>0</v>
      </c>
      <c r="H95" s="293">
        <v>0</v>
      </c>
      <c r="I95" s="294">
        <f t="shared" si="51"/>
        <v>0</v>
      </c>
      <c r="J95" s="293">
        <v>0</v>
      </c>
      <c r="K95" s="294">
        <f t="shared" si="52"/>
        <v>0</v>
      </c>
      <c r="L95" s="293">
        <v>0</v>
      </c>
      <c r="M95" s="293"/>
      <c r="N95" s="294">
        <f t="shared" si="53"/>
        <v>0</v>
      </c>
      <c r="O95" s="294">
        <f t="shared" si="42"/>
        <v>0</v>
      </c>
      <c r="P95" s="294">
        <f t="shared" si="54"/>
        <v>0</v>
      </c>
      <c r="Q95" s="294">
        <f>SUMIFS('5. Detail'!$I$31:$I$510,'5. Detail'!$E$31:$E$510,$B95,'5. Detail'!$A$31:$A$510,$A95,'5. Detail'!$J$31:$J$510,426.4)</f>
        <v>0</v>
      </c>
      <c r="R95" s="294">
        <f>SUMIFS('5. Detail'!$I$31:$I$510,'5. Detail'!$E$31:$E$510,$B95,'5. Detail'!$A$31:$A$510,$A95,'5. Detail'!$J$31:$J$510,426.5)+J95</f>
        <v>0</v>
      </c>
      <c r="S95" s="294">
        <f>SUMIFS('5. Detail'!$I$31:$I$510,'5. Detail'!$E$31:$E$510,$B95,'5. Detail'!$A$31:$A$510,$A95,'5. Detail'!$J$31:$J$510,923)</f>
        <v>0</v>
      </c>
      <c r="T95" s="294">
        <f>SUMIFS('5. Detail'!$I$31:$I$510,'5. Detail'!$E$31:$E$510,$B95,'5. Detail'!$A$31:$A$510,$A95,'5. Detail'!$J$31:$J$510,107)</f>
        <v>0</v>
      </c>
      <c r="U95" s="294">
        <f t="shared" si="43"/>
        <v>0</v>
      </c>
      <c r="V95" s="294">
        <f>SUMIFS('5. Detail'!$I$31:$I$510,'5. Detail'!$E$31:$E$510,$B95,'5. Detail'!$A$31:$A$510,$A95,'5. Detail'!$F$31:$F$510,"CE01")</f>
        <v>0</v>
      </c>
      <c r="W95" s="294">
        <f>SUMIFS('5. Detail'!$I$31:$I$510,'5. Detail'!$E$31:$E$510,$B95,'5. Detail'!$A$31:$A$510,$A95,'5. Detail'!$F$31:$F$510,"OE01")</f>
        <v>0</v>
      </c>
      <c r="X95" s="294">
        <f>SUMIFS('5. Detail'!$I$31:$I$510,'5. Detail'!$E$31:$E$510,$B95,'5. Detail'!$A$31:$A$510,$A95,'5. Detail'!$F$31:$F$510,"TE01")</f>
        <v>0</v>
      </c>
      <c r="Y95" s="294">
        <f t="shared" si="55"/>
        <v>0</v>
      </c>
      <c r="Z95" s="294">
        <f t="shared" si="44"/>
        <v>0</v>
      </c>
      <c r="AA95" s="294">
        <f>SUMIFS('5. Detail'!$I$31:$I$510,'5. Detail'!$E$31:$E$510,$B95,'5. Detail'!$A$31:$A$510,$A95,'5. Detail'!$J$31:$J$510,923,'5. Detail'!$F$31:$F$510,"CE01")+SUMIFS('5. Detail'!$I$31:$I$510,'5. Detail'!$E$31:$E$510,$B95,'5. Detail'!$A$31:$A$510,$A95,'5. Detail'!$J$31:$J$510,107,'5. Detail'!$F$31:$F$510,"CE01")</f>
        <v>0</v>
      </c>
      <c r="AB95" s="294">
        <f>SUMIFS('5. Detail'!$I$31:$I$510,'5. Detail'!$E$31:$E$510,$B95,'5. Detail'!$A$31:$A$510,$A95,'5. Detail'!$J$31:$J$510,923,'5. Detail'!$F$31:$F$510,"OE01")+SUMIFS('5. Detail'!$I$31:$I$510,'5. Detail'!$E$31:$E$510,$B95,'5. Detail'!$A$31:$A$510,$A95,'5. Detail'!$J$31:$J$510,107,'5. Detail'!$F$31:$F$510,"OE01")</f>
        <v>0</v>
      </c>
      <c r="AC95" s="294">
        <f>SUMIFS('5. Detail'!$I$31:$I$510,'5. Detail'!$E$31:$E$510,$B95,'5. Detail'!$A$31:$A$510,$A95,'5. Detail'!$J$31:$J$510,923,'5. Detail'!$F$31:$F$510,"TE01")+SUMIFS('5. Detail'!$I$31:$I$510,'5. Detail'!$E$31:$E$510,$B95,'5. Detail'!$A$31:$A$510,$A95,'5. Detail'!$J$31:$J$510,107,'5. Detail'!$F$31:$F$510,"TE01")</f>
        <v>0</v>
      </c>
      <c r="AD95" s="294">
        <f t="shared" si="56"/>
        <v>0</v>
      </c>
      <c r="AE95" s="295">
        <f>'3. Total $ Recalc.'!R91</f>
        <v>0</v>
      </c>
      <c r="AF95" s="294">
        <f t="shared" si="45"/>
        <v>0</v>
      </c>
      <c r="AG95" s="296">
        <v>1</v>
      </c>
      <c r="AH95" s="294">
        <f t="shared" si="46"/>
        <v>0</v>
      </c>
      <c r="AI95" s="294">
        <f t="shared" si="47"/>
        <v>0</v>
      </c>
      <c r="AJ95" s="293">
        <v>0</v>
      </c>
      <c r="AK95" s="293">
        <v>0</v>
      </c>
      <c r="AL95" s="293">
        <v>0</v>
      </c>
      <c r="AM95" s="294">
        <f t="shared" si="57"/>
        <v>0</v>
      </c>
      <c r="AN95" s="294">
        <f t="shared" si="48"/>
        <v>0</v>
      </c>
      <c r="AO95" s="293">
        <v>0</v>
      </c>
      <c r="AP95" s="294">
        <f t="shared" si="58"/>
        <v>0</v>
      </c>
      <c r="AQ95" s="294">
        <f t="shared" si="49"/>
        <v>0</v>
      </c>
      <c r="AR95" s="296"/>
      <c r="AS95" s="294">
        <f t="shared" si="59"/>
        <v>0</v>
      </c>
      <c r="AT95" s="294">
        <f t="shared" si="50"/>
        <v>0</v>
      </c>
      <c r="AU95" s="293">
        <v>0</v>
      </c>
      <c r="AV95" s="294">
        <f t="shared" si="60"/>
        <v>0</v>
      </c>
      <c r="AW95" s="294">
        <f t="shared" si="61"/>
        <v>0</v>
      </c>
      <c r="AX95" s="294">
        <f>SUMIFS('5. Detail'!$I$31:$I$510,'5. Detail'!$E$31:$E$510,$B95,'5. Detail'!$A$31:$A$510,$A95,'5. Detail'!$J$31:$J$510,426.4)</f>
        <v>0</v>
      </c>
      <c r="AY95" s="294">
        <f>SUMIFS('5. Detail'!$I$31:$I$510,'5. Detail'!$E$31:$E$510,$B95,'5. Detail'!$A$31:$A$510,$A95,'5. Detail'!$J$31:$J$510,426.5)+AO95</f>
        <v>0</v>
      </c>
      <c r="AZ95" s="294">
        <f>SUMIFS('5. Detail'!$I$31:$I$510,'5. Detail'!$E$31:$E$510,$B95,'5. Detail'!$A$31:$A$510,$A95,'5. Detail'!$J$31:$J$510,923)</f>
        <v>0</v>
      </c>
      <c r="BA95" s="294">
        <f>SUMIFS('5. Detail'!$I$31:$I$510,'5. Detail'!$E$31:$E$510,$B95,'5. Detail'!$A$31:$A$510,$A95,'5. Detail'!$J$31:$J$510,107)</f>
        <v>0</v>
      </c>
      <c r="BB95" s="294">
        <f t="shared" si="62"/>
        <v>0</v>
      </c>
      <c r="BC95" s="294">
        <f>SUMIFS('5. Detail'!$K$31:$K$510,'5. Detail'!$E$31:$E$510,$B95,'5. Detail'!$A$31:$A$510,$A95,'5. Detail'!$F$31:$F$510,"CE01")</f>
        <v>0</v>
      </c>
      <c r="BD95" s="294">
        <f>SUMIFS('5. Detail'!$K$31:$K$510,'5. Detail'!$E$31:$E$510,$B95,'5. Detail'!$A$31:$A$510,$A95,'5. Detail'!$F$31:$F$510,"OE01")</f>
        <v>0</v>
      </c>
      <c r="BE95" s="294">
        <f>SUMIFS('5. Detail'!$K$31:$K$510,'5. Detail'!$E$31:$E$510,$B95,'5. Detail'!$A$31:$A$510,$A95,'5. Detail'!$F$31:$F$510,"TE01")</f>
        <v>0</v>
      </c>
      <c r="BF95" s="294">
        <f t="shared" si="63"/>
        <v>0</v>
      </c>
      <c r="BG95" s="294">
        <f t="shared" si="64"/>
        <v>0</v>
      </c>
      <c r="BH95" s="294">
        <f>SUMIFS('5. Detail'!$K$31:$K$510,'5. Detail'!$E$31:$E$510,$B95,'5. Detail'!$A$31:$A$510,$A95,'5. Detail'!$J$31:$J$510,923,'5. Detail'!$F$31:$F$510,"CE01")+SUMIFS('5. Detail'!$K$31:$K$510,'5. Detail'!$E$31:$E$510,$B95,'5. Detail'!$A$31:$A$510,$A95,'5. Detail'!$J$31:$J$510,107,'5. Detail'!$F$31:$F$510,"CE01")</f>
        <v>0</v>
      </c>
      <c r="BI95" s="294">
        <f>SUMIFS('5. Detail'!$K$31:$K$510,'5. Detail'!$E$31:$E$510,$B95,'5. Detail'!$A$31:$A$510,$A95,'5. Detail'!$J$31:$J$510,923,'5. Detail'!$F$31:$F$510,"OE01")+SUMIFS('5. Detail'!$K$31:$K$510,'5. Detail'!$E$31:$E$510,$B95,'5. Detail'!$A$31:$A$510,$A95,'5. Detail'!$J$31:$J$510,107,'5. Detail'!$F$31:$F$510,"OE01")</f>
        <v>0</v>
      </c>
      <c r="BJ95" s="294">
        <f>SUMIFS('5. Detail'!$K$31:$K$510,'5. Detail'!$E$31:$E$510,$B95,'5. Detail'!$A$31:$A$510,$A95,'5. Detail'!$J$31:$J$510,923,'5. Detail'!$F$31:$F$510,"TE01")+SUMIFS('5. Detail'!$K$31:$K$510,'5. Detail'!$E$31:$E$510,$B95,'5. Detail'!$A$31:$A$510,$A95,'5. Detail'!$J$31:$J$510,107,'5. Detail'!$F$31:$F$510,"TE01")</f>
        <v>0</v>
      </c>
      <c r="BK95" s="294">
        <f t="shared" si="65"/>
        <v>0</v>
      </c>
      <c r="BL95" s="294">
        <f t="shared" si="66"/>
        <v>0</v>
      </c>
      <c r="BM95" s="297"/>
    </row>
    <row r="96" spans="1:65" x14ac:dyDescent="0.3">
      <c r="A96" s="291"/>
      <c r="B96" s="292">
        <v>2021</v>
      </c>
      <c r="C96" s="293">
        <v>0</v>
      </c>
      <c r="D96" s="293">
        <v>0</v>
      </c>
      <c r="E96" s="293">
        <v>0</v>
      </c>
      <c r="F96" s="293">
        <v>0</v>
      </c>
      <c r="G96" s="293">
        <v>0</v>
      </c>
      <c r="H96" s="293">
        <v>0</v>
      </c>
      <c r="I96" s="294">
        <f t="shared" si="51"/>
        <v>0</v>
      </c>
      <c r="J96" s="293">
        <v>0</v>
      </c>
      <c r="K96" s="294">
        <f t="shared" si="52"/>
        <v>0</v>
      </c>
      <c r="L96" s="293">
        <v>0</v>
      </c>
      <c r="M96" s="293"/>
      <c r="N96" s="294">
        <f t="shared" si="53"/>
        <v>0</v>
      </c>
      <c r="O96" s="294">
        <f t="shared" si="42"/>
        <v>0</v>
      </c>
      <c r="P96" s="294">
        <f t="shared" si="54"/>
        <v>0</v>
      </c>
      <c r="Q96" s="294">
        <f>SUMIFS('5. Detail'!$I$31:$I$510,'5. Detail'!$E$31:$E$510,$B96,'5. Detail'!$A$31:$A$510,$A96,'5. Detail'!$J$31:$J$510,426.4)</f>
        <v>0</v>
      </c>
      <c r="R96" s="294">
        <f>SUMIFS('5. Detail'!$I$31:$I$510,'5. Detail'!$E$31:$E$510,$B96,'5. Detail'!$A$31:$A$510,$A96,'5. Detail'!$J$31:$J$510,426.5)+J96</f>
        <v>0</v>
      </c>
      <c r="S96" s="294">
        <f>SUMIFS('5. Detail'!$I$31:$I$510,'5. Detail'!$E$31:$E$510,$B96,'5. Detail'!$A$31:$A$510,$A96,'5. Detail'!$J$31:$J$510,923)</f>
        <v>0</v>
      </c>
      <c r="T96" s="294">
        <f>SUMIFS('5. Detail'!$I$31:$I$510,'5. Detail'!$E$31:$E$510,$B96,'5. Detail'!$A$31:$A$510,$A96,'5. Detail'!$J$31:$J$510,107)</f>
        <v>0</v>
      </c>
      <c r="U96" s="294">
        <f t="shared" si="43"/>
        <v>0</v>
      </c>
      <c r="V96" s="294">
        <f>SUMIFS('5. Detail'!$I$31:$I$510,'5. Detail'!$E$31:$E$510,$B96,'5. Detail'!$A$31:$A$510,$A96,'5. Detail'!$F$31:$F$510,"CE01")</f>
        <v>0</v>
      </c>
      <c r="W96" s="294">
        <f>SUMIFS('5. Detail'!$I$31:$I$510,'5. Detail'!$E$31:$E$510,$B96,'5. Detail'!$A$31:$A$510,$A96,'5. Detail'!$F$31:$F$510,"OE01")</f>
        <v>0</v>
      </c>
      <c r="X96" s="294">
        <f>SUMIFS('5. Detail'!$I$31:$I$510,'5. Detail'!$E$31:$E$510,$B96,'5. Detail'!$A$31:$A$510,$A96,'5. Detail'!$F$31:$F$510,"TE01")</f>
        <v>0</v>
      </c>
      <c r="Y96" s="294">
        <f t="shared" si="55"/>
        <v>0</v>
      </c>
      <c r="Z96" s="294">
        <f t="shared" si="44"/>
        <v>0</v>
      </c>
      <c r="AA96" s="294">
        <f>SUMIFS('5. Detail'!$I$31:$I$510,'5. Detail'!$E$31:$E$510,$B96,'5. Detail'!$A$31:$A$510,$A96,'5. Detail'!$J$31:$J$510,923,'5. Detail'!$F$31:$F$510,"CE01")+SUMIFS('5. Detail'!$I$31:$I$510,'5. Detail'!$E$31:$E$510,$B96,'5. Detail'!$A$31:$A$510,$A96,'5. Detail'!$J$31:$J$510,107,'5. Detail'!$F$31:$F$510,"CE01")</f>
        <v>0</v>
      </c>
      <c r="AB96" s="294">
        <f>SUMIFS('5. Detail'!$I$31:$I$510,'5. Detail'!$E$31:$E$510,$B96,'5. Detail'!$A$31:$A$510,$A96,'5. Detail'!$J$31:$J$510,923,'5. Detail'!$F$31:$F$510,"OE01")+SUMIFS('5. Detail'!$I$31:$I$510,'5. Detail'!$E$31:$E$510,$B96,'5. Detail'!$A$31:$A$510,$A96,'5. Detail'!$J$31:$J$510,107,'5. Detail'!$F$31:$F$510,"OE01")</f>
        <v>0</v>
      </c>
      <c r="AC96" s="294">
        <f>SUMIFS('5. Detail'!$I$31:$I$510,'5. Detail'!$E$31:$E$510,$B96,'5. Detail'!$A$31:$A$510,$A96,'5. Detail'!$J$31:$J$510,923,'5. Detail'!$F$31:$F$510,"TE01")+SUMIFS('5. Detail'!$I$31:$I$510,'5. Detail'!$E$31:$E$510,$B96,'5. Detail'!$A$31:$A$510,$A96,'5. Detail'!$J$31:$J$510,107,'5. Detail'!$F$31:$F$510,"TE01")</f>
        <v>0</v>
      </c>
      <c r="AD96" s="294">
        <f t="shared" si="56"/>
        <v>0</v>
      </c>
      <c r="AE96" s="295">
        <f>'3. Total $ Recalc.'!R92</f>
        <v>0</v>
      </c>
      <c r="AF96" s="294">
        <f t="shared" si="45"/>
        <v>0</v>
      </c>
      <c r="AG96" s="296">
        <v>1</v>
      </c>
      <c r="AH96" s="294">
        <f t="shared" si="46"/>
        <v>0</v>
      </c>
      <c r="AI96" s="294">
        <f t="shared" si="47"/>
        <v>0</v>
      </c>
      <c r="AJ96" s="293">
        <v>0</v>
      </c>
      <c r="AK96" s="293">
        <v>0</v>
      </c>
      <c r="AL96" s="293">
        <v>0</v>
      </c>
      <c r="AM96" s="294">
        <f t="shared" si="57"/>
        <v>0</v>
      </c>
      <c r="AN96" s="294">
        <f t="shared" si="48"/>
        <v>0</v>
      </c>
      <c r="AO96" s="293">
        <v>0</v>
      </c>
      <c r="AP96" s="294">
        <f t="shared" si="58"/>
        <v>0</v>
      </c>
      <c r="AQ96" s="294">
        <f t="shared" si="49"/>
        <v>0</v>
      </c>
      <c r="AR96" s="296"/>
      <c r="AS96" s="294">
        <f t="shared" si="59"/>
        <v>0</v>
      </c>
      <c r="AT96" s="294">
        <f t="shared" si="50"/>
        <v>0</v>
      </c>
      <c r="AU96" s="293">
        <v>0</v>
      </c>
      <c r="AV96" s="294">
        <f t="shared" si="60"/>
        <v>0</v>
      </c>
      <c r="AW96" s="294">
        <f t="shared" si="61"/>
        <v>0</v>
      </c>
      <c r="AX96" s="294">
        <f>SUMIFS('5. Detail'!$I$31:$I$510,'5. Detail'!$E$31:$E$510,$B96,'5. Detail'!$A$31:$A$510,$A96,'5. Detail'!$J$31:$J$510,426.4)</f>
        <v>0</v>
      </c>
      <c r="AY96" s="294">
        <f>SUMIFS('5. Detail'!$I$31:$I$510,'5. Detail'!$E$31:$E$510,$B96,'5. Detail'!$A$31:$A$510,$A96,'5. Detail'!$J$31:$J$510,426.5)+AO96</f>
        <v>0</v>
      </c>
      <c r="AZ96" s="294">
        <f>SUMIFS('5. Detail'!$I$31:$I$510,'5. Detail'!$E$31:$E$510,$B96,'5. Detail'!$A$31:$A$510,$A96,'5. Detail'!$J$31:$J$510,923)</f>
        <v>0</v>
      </c>
      <c r="BA96" s="294">
        <f>SUMIFS('5. Detail'!$I$31:$I$510,'5. Detail'!$E$31:$E$510,$B96,'5. Detail'!$A$31:$A$510,$A96,'5. Detail'!$J$31:$J$510,107)</f>
        <v>0</v>
      </c>
      <c r="BB96" s="294">
        <f t="shared" si="62"/>
        <v>0</v>
      </c>
      <c r="BC96" s="294">
        <f>SUMIFS('5. Detail'!$K$31:$K$510,'5. Detail'!$E$31:$E$510,$B96,'5. Detail'!$A$31:$A$510,$A96,'5. Detail'!$F$31:$F$510,"CE01")</f>
        <v>0</v>
      </c>
      <c r="BD96" s="294">
        <f>SUMIFS('5. Detail'!$K$31:$K$510,'5. Detail'!$E$31:$E$510,$B96,'5. Detail'!$A$31:$A$510,$A96,'5. Detail'!$F$31:$F$510,"OE01")</f>
        <v>0</v>
      </c>
      <c r="BE96" s="294">
        <f>SUMIFS('5. Detail'!$K$31:$K$510,'5. Detail'!$E$31:$E$510,$B96,'5. Detail'!$A$31:$A$510,$A96,'5. Detail'!$F$31:$F$510,"TE01")</f>
        <v>0</v>
      </c>
      <c r="BF96" s="294">
        <f t="shared" si="63"/>
        <v>0</v>
      </c>
      <c r="BG96" s="294">
        <f t="shared" si="64"/>
        <v>0</v>
      </c>
      <c r="BH96" s="294">
        <f>SUMIFS('5. Detail'!$K$31:$K$510,'5. Detail'!$E$31:$E$510,$B96,'5. Detail'!$A$31:$A$510,$A96,'5. Detail'!$J$31:$J$510,923,'5. Detail'!$F$31:$F$510,"CE01")+SUMIFS('5. Detail'!$K$31:$K$510,'5. Detail'!$E$31:$E$510,$B96,'5. Detail'!$A$31:$A$510,$A96,'5. Detail'!$J$31:$J$510,107,'5. Detail'!$F$31:$F$510,"CE01")</f>
        <v>0</v>
      </c>
      <c r="BI96" s="294">
        <f>SUMIFS('5. Detail'!$K$31:$K$510,'5. Detail'!$E$31:$E$510,$B96,'5. Detail'!$A$31:$A$510,$A96,'5. Detail'!$J$31:$J$510,923,'5. Detail'!$F$31:$F$510,"OE01")+SUMIFS('5. Detail'!$K$31:$K$510,'5. Detail'!$E$31:$E$510,$B96,'5. Detail'!$A$31:$A$510,$A96,'5. Detail'!$J$31:$J$510,107,'5. Detail'!$F$31:$F$510,"OE01")</f>
        <v>0</v>
      </c>
      <c r="BJ96" s="294">
        <f>SUMIFS('5. Detail'!$K$31:$K$510,'5. Detail'!$E$31:$E$510,$B96,'5. Detail'!$A$31:$A$510,$A96,'5. Detail'!$J$31:$J$510,923,'5. Detail'!$F$31:$F$510,"TE01")+SUMIFS('5. Detail'!$K$31:$K$510,'5. Detail'!$E$31:$E$510,$B96,'5. Detail'!$A$31:$A$510,$A96,'5. Detail'!$J$31:$J$510,107,'5. Detail'!$F$31:$F$510,"TE01")</f>
        <v>0</v>
      </c>
      <c r="BK96" s="294">
        <f t="shared" si="65"/>
        <v>0</v>
      </c>
      <c r="BL96" s="294">
        <f t="shared" si="66"/>
        <v>0</v>
      </c>
      <c r="BM96" s="297"/>
    </row>
    <row r="97" spans="1:65" x14ac:dyDescent="0.3">
      <c r="A97" s="291"/>
      <c r="B97" s="292">
        <v>2015</v>
      </c>
      <c r="C97" s="293">
        <v>202871.48181513732</v>
      </c>
      <c r="D97" s="293">
        <v>202871.48181513732</v>
      </c>
      <c r="E97" s="293">
        <v>0</v>
      </c>
      <c r="F97" s="293">
        <v>0</v>
      </c>
      <c r="G97" s="293">
        <v>0</v>
      </c>
      <c r="H97" s="293">
        <v>0</v>
      </c>
      <c r="I97" s="294">
        <f t="shared" si="51"/>
        <v>0</v>
      </c>
      <c r="J97" s="293">
        <v>0</v>
      </c>
      <c r="K97" s="294">
        <f t="shared" si="52"/>
        <v>0</v>
      </c>
      <c r="L97" s="293">
        <v>0</v>
      </c>
      <c r="M97" s="293"/>
      <c r="N97" s="294">
        <f t="shared" si="53"/>
        <v>0</v>
      </c>
      <c r="O97" s="294">
        <f t="shared" si="42"/>
        <v>0</v>
      </c>
      <c r="P97" s="294">
        <f t="shared" si="54"/>
        <v>0</v>
      </c>
      <c r="Q97" s="294">
        <f>SUMIFS('5. Detail'!$I$31:$I$510,'5. Detail'!$E$31:$E$510,$B97,'5. Detail'!$A$31:$A$510,$A97,'5. Detail'!$J$31:$J$510,426.4)</f>
        <v>0</v>
      </c>
      <c r="R97" s="294">
        <f>SUMIFS('5. Detail'!$I$31:$I$510,'5. Detail'!$E$31:$E$510,$B97,'5. Detail'!$A$31:$A$510,$A97,'5. Detail'!$J$31:$J$510,426.5)+J97</f>
        <v>0</v>
      </c>
      <c r="S97" s="294">
        <f>SUMIFS('5. Detail'!$I$31:$I$510,'5. Detail'!$E$31:$E$510,$B97,'5. Detail'!$A$31:$A$510,$A97,'5. Detail'!$J$31:$J$510,923)</f>
        <v>0</v>
      </c>
      <c r="T97" s="294">
        <f>SUMIFS('5. Detail'!$I$31:$I$510,'5. Detail'!$E$31:$E$510,$B97,'5. Detail'!$A$31:$A$510,$A97,'5. Detail'!$J$31:$J$510,107)</f>
        <v>0</v>
      </c>
      <c r="U97" s="294">
        <f t="shared" si="43"/>
        <v>0</v>
      </c>
      <c r="V97" s="294">
        <f>SUMIFS('5. Detail'!$I$31:$I$510,'5. Detail'!$E$31:$E$510,$B97,'5. Detail'!$A$31:$A$510,$A97,'5. Detail'!$F$31:$F$510,"CE01")</f>
        <v>0</v>
      </c>
      <c r="W97" s="294">
        <f>SUMIFS('5. Detail'!$I$31:$I$510,'5. Detail'!$E$31:$E$510,$B97,'5. Detail'!$A$31:$A$510,$A97,'5. Detail'!$F$31:$F$510,"OE01")</f>
        <v>0</v>
      </c>
      <c r="X97" s="294">
        <f>SUMIFS('5. Detail'!$I$31:$I$510,'5. Detail'!$E$31:$E$510,$B97,'5. Detail'!$A$31:$A$510,$A97,'5. Detail'!$F$31:$F$510,"TE01")</f>
        <v>0</v>
      </c>
      <c r="Y97" s="294">
        <f t="shared" si="55"/>
        <v>0</v>
      </c>
      <c r="Z97" s="294">
        <f t="shared" si="44"/>
        <v>0</v>
      </c>
      <c r="AA97" s="294">
        <f>SUMIFS('5. Detail'!$I$31:$I$510,'5. Detail'!$E$31:$E$510,$B97,'5. Detail'!$A$31:$A$510,$A97,'5. Detail'!$J$31:$J$510,923,'5. Detail'!$F$31:$F$510,"CE01")+SUMIFS('5. Detail'!$I$31:$I$510,'5. Detail'!$E$31:$E$510,$B97,'5. Detail'!$A$31:$A$510,$A97,'5. Detail'!$J$31:$J$510,107,'5. Detail'!$F$31:$F$510,"CE01")</f>
        <v>0</v>
      </c>
      <c r="AB97" s="294">
        <f>SUMIFS('5. Detail'!$I$31:$I$510,'5. Detail'!$E$31:$E$510,$B97,'5. Detail'!$A$31:$A$510,$A97,'5. Detail'!$J$31:$J$510,923,'5. Detail'!$F$31:$F$510,"OE01")+SUMIFS('5. Detail'!$I$31:$I$510,'5. Detail'!$E$31:$E$510,$B97,'5. Detail'!$A$31:$A$510,$A97,'5. Detail'!$J$31:$J$510,107,'5. Detail'!$F$31:$F$510,"OE01")</f>
        <v>0</v>
      </c>
      <c r="AC97" s="294">
        <f>SUMIFS('5. Detail'!$I$31:$I$510,'5. Detail'!$E$31:$E$510,$B97,'5. Detail'!$A$31:$A$510,$A97,'5. Detail'!$J$31:$J$510,923,'5. Detail'!$F$31:$F$510,"TE01")+SUMIFS('5. Detail'!$I$31:$I$510,'5. Detail'!$E$31:$E$510,$B97,'5. Detail'!$A$31:$A$510,$A97,'5. Detail'!$J$31:$J$510,107,'5. Detail'!$F$31:$F$510,"TE01")</f>
        <v>0</v>
      </c>
      <c r="AD97" s="294">
        <f t="shared" si="56"/>
        <v>0</v>
      </c>
      <c r="AE97" s="295">
        <f>'3. Total $ Recalc.'!R93</f>
        <v>0</v>
      </c>
      <c r="AF97" s="294">
        <f t="shared" si="45"/>
        <v>-202871.48181513732</v>
      </c>
      <c r="AG97" s="296">
        <v>1</v>
      </c>
      <c r="AH97" s="294">
        <f t="shared" si="46"/>
        <v>0</v>
      </c>
      <c r="AI97" s="294">
        <f t="shared" si="47"/>
        <v>-202871.48181513732</v>
      </c>
      <c r="AJ97" s="293">
        <v>0</v>
      </c>
      <c r="AK97" s="293">
        <v>0</v>
      </c>
      <c r="AL97" s="293">
        <v>0</v>
      </c>
      <c r="AM97" s="294">
        <f t="shared" si="57"/>
        <v>0</v>
      </c>
      <c r="AN97" s="294">
        <f t="shared" si="48"/>
        <v>0</v>
      </c>
      <c r="AO97" s="293">
        <v>0</v>
      </c>
      <c r="AP97" s="294">
        <f t="shared" si="58"/>
        <v>0</v>
      </c>
      <c r="AQ97" s="294">
        <f t="shared" si="49"/>
        <v>0</v>
      </c>
      <c r="AR97" s="296"/>
      <c r="AS97" s="294">
        <f t="shared" si="59"/>
        <v>0</v>
      </c>
      <c r="AT97" s="294">
        <f t="shared" si="50"/>
        <v>0</v>
      </c>
      <c r="AU97" s="293">
        <v>0</v>
      </c>
      <c r="AV97" s="294">
        <f t="shared" si="60"/>
        <v>0</v>
      </c>
      <c r="AW97" s="294">
        <f t="shared" si="61"/>
        <v>0</v>
      </c>
      <c r="AX97" s="294">
        <f>SUMIFS('5. Detail'!$I$31:$I$510,'5. Detail'!$E$31:$E$510,$B97,'5. Detail'!$A$31:$A$510,$A97,'5. Detail'!$J$31:$J$510,426.4)</f>
        <v>0</v>
      </c>
      <c r="AY97" s="294">
        <f>SUMIFS('5. Detail'!$I$31:$I$510,'5. Detail'!$E$31:$E$510,$B97,'5. Detail'!$A$31:$A$510,$A97,'5. Detail'!$J$31:$J$510,426.5)+AO97</f>
        <v>0</v>
      </c>
      <c r="AZ97" s="294">
        <f>SUMIFS('5. Detail'!$I$31:$I$510,'5. Detail'!$E$31:$E$510,$B97,'5. Detail'!$A$31:$A$510,$A97,'5. Detail'!$J$31:$J$510,923)</f>
        <v>0</v>
      </c>
      <c r="BA97" s="294">
        <f>SUMIFS('5. Detail'!$I$31:$I$510,'5. Detail'!$E$31:$E$510,$B97,'5. Detail'!$A$31:$A$510,$A97,'5. Detail'!$J$31:$J$510,107)</f>
        <v>0</v>
      </c>
      <c r="BB97" s="294">
        <f t="shared" si="62"/>
        <v>0</v>
      </c>
      <c r="BC97" s="294">
        <f>SUMIFS('5. Detail'!$K$31:$K$510,'5. Detail'!$E$31:$E$510,$B97,'5. Detail'!$A$31:$A$510,$A97,'5. Detail'!$F$31:$F$510,"CE01")</f>
        <v>0</v>
      </c>
      <c r="BD97" s="294">
        <f>SUMIFS('5. Detail'!$K$31:$K$510,'5. Detail'!$E$31:$E$510,$B97,'5. Detail'!$A$31:$A$510,$A97,'5. Detail'!$F$31:$F$510,"OE01")</f>
        <v>0</v>
      </c>
      <c r="BE97" s="294">
        <f>SUMIFS('5. Detail'!$K$31:$K$510,'5. Detail'!$E$31:$E$510,$B97,'5. Detail'!$A$31:$A$510,$A97,'5. Detail'!$F$31:$F$510,"TE01")</f>
        <v>0</v>
      </c>
      <c r="BF97" s="294">
        <f t="shared" si="63"/>
        <v>0</v>
      </c>
      <c r="BG97" s="294">
        <f t="shared" si="64"/>
        <v>0</v>
      </c>
      <c r="BH97" s="294">
        <f>SUMIFS('5. Detail'!$K$31:$K$510,'5. Detail'!$E$31:$E$510,$B97,'5. Detail'!$A$31:$A$510,$A97,'5. Detail'!$J$31:$J$510,923,'5. Detail'!$F$31:$F$510,"CE01")+SUMIFS('5. Detail'!$K$31:$K$510,'5. Detail'!$E$31:$E$510,$B97,'5. Detail'!$A$31:$A$510,$A97,'5. Detail'!$J$31:$J$510,107,'5. Detail'!$F$31:$F$510,"CE01")</f>
        <v>0</v>
      </c>
      <c r="BI97" s="294">
        <f>SUMIFS('5. Detail'!$K$31:$K$510,'5. Detail'!$E$31:$E$510,$B97,'5. Detail'!$A$31:$A$510,$A97,'5. Detail'!$J$31:$J$510,923,'5. Detail'!$F$31:$F$510,"OE01")+SUMIFS('5. Detail'!$K$31:$K$510,'5. Detail'!$E$31:$E$510,$B97,'5. Detail'!$A$31:$A$510,$A97,'5. Detail'!$J$31:$J$510,107,'5. Detail'!$F$31:$F$510,"OE01")</f>
        <v>0</v>
      </c>
      <c r="BJ97" s="294">
        <f>SUMIFS('5. Detail'!$K$31:$K$510,'5. Detail'!$E$31:$E$510,$B97,'5. Detail'!$A$31:$A$510,$A97,'5. Detail'!$J$31:$J$510,923,'5. Detail'!$F$31:$F$510,"TE01")+SUMIFS('5. Detail'!$K$31:$K$510,'5. Detail'!$E$31:$E$510,$B97,'5. Detail'!$A$31:$A$510,$A97,'5. Detail'!$J$31:$J$510,107,'5. Detail'!$F$31:$F$510,"TE01")</f>
        <v>0</v>
      </c>
      <c r="BK97" s="294">
        <f t="shared" si="65"/>
        <v>0</v>
      </c>
      <c r="BL97" s="294">
        <f t="shared" si="66"/>
        <v>0</v>
      </c>
      <c r="BM97" s="297"/>
    </row>
    <row r="98" spans="1:65" x14ac:dyDescent="0.3">
      <c r="A98" s="291"/>
      <c r="B98" s="292">
        <v>2016</v>
      </c>
      <c r="C98" s="293">
        <v>211509.21770062495</v>
      </c>
      <c r="D98" s="293">
        <v>211509.21770062495</v>
      </c>
      <c r="E98" s="293">
        <v>0</v>
      </c>
      <c r="F98" s="293">
        <v>0</v>
      </c>
      <c r="G98" s="293">
        <v>0</v>
      </c>
      <c r="H98" s="293">
        <v>0</v>
      </c>
      <c r="I98" s="294">
        <f t="shared" si="51"/>
        <v>0</v>
      </c>
      <c r="J98" s="293">
        <v>0</v>
      </c>
      <c r="K98" s="294">
        <f t="shared" si="52"/>
        <v>0</v>
      </c>
      <c r="L98" s="293">
        <v>0</v>
      </c>
      <c r="M98" s="293"/>
      <c r="N98" s="294">
        <f t="shared" si="53"/>
        <v>0</v>
      </c>
      <c r="O98" s="294">
        <f t="shared" si="42"/>
        <v>0</v>
      </c>
      <c r="P98" s="294">
        <f t="shared" si="54"/>
        <v>0</v>
      </c>
      <c r="Q98" s="294">
        <f>SUMIFS('5. Detail'!$I$31:$I$510,'5. Detail'!$E$31:$E$510,$B98,'5. Detail'!$A$31:$A$510,$A98,'5. Detail'!$J$31:$J$510,426.4)</f>
        <v>0</v>
      </c>
      <c r="R98" s="294">
        <f>SUMIFS('5. Detail'!$I$31:$I$510,'5. Detail'!$E$31:$E$510,$B98,'5. Detail'!$A$31:$A$510,$A98,'5. Detail'!$J$31:$J$510,426.5)+J98</f>
        <v>0</v>
      </c>
      <c r="S98" s="294">
        <f>SUMIFS('5. Detail'!$I$31:$I$510,'5. Detail'!$E$31:$E$510,$B98,'5. Detail'!$A$31:$A$510,$A98,'5. Detail'!$J$31:$J$510,923)</f>
        <v>0</v>
      </c>
      <c r="T98" s="294">
        <f>SUMIFS('5. Detail'!$I$31:$I$510,'5. Detail'!$E$31:$E$510,$B98,'5. Detail'!$A$31:$A$510,$A98,'5. Detail'!$J$31:$J$510,107)</f>
        <v>0</v>
      </c>
      <c r="U98" s="294">
        <f t="shared" si="43"/>
        <v>0</v>
      </c>
      <c r="V98" s="294">
        <f>SUMIFS('5. Detail'!$I$31:$I$510,'5. Detail'!$E$31:$E$510,$B98,'5. Detail'!$A$31:$A$510,$A98,'5. Detail'!$F$31:$F$510,"CE01")</f>
        <v>0</v>
      </c>
      <c r="W98" s="294">
        <f>SUMIFS('5. Detail'!$I$31:$I$510,'5. Detail'!$E$31:$E$510,$B98,'5. Detail'!$A$31:$A$510,$A98,'5. Detail'!$F$31:$F$510,"OE01")</f>
        <v>0</v>
      </c>
      <c r="X98" s="294">
        <f>SUMIFS('5. Detail'!$I$31:$I$510,'5. Detail'!$E$31:$E$510,$B98,'5. Detail'!$A$31:$A$510,$A98,'5. Detail'!$F$31:$F$510,"TE01")</f>
        <v>0</v>
      </c>
      <c r="Y98" s="294">
        <f t="shared" si="55"/>
        <v>0</v>
      </c>
      <c r="Z98" s="294">
        <f t="shared" si="44"/>
        <v>0</v>
      </c>
      <c r="AA98" s="294">
        <f>SUMIFS('5. Detail'!$I$31:$I$510,'5. Detail'!$E$31:$E$510,$B98,'5. Detail'!$A$31:$A$510,$A98,'5. Detail'!$J$31:$J$510,923,'5. Detail'!$F$31:$F$510,"CE01")+SUMIFS('5. Detail'!$I$31:$I$510,'5. Detail'!$E$31:$E$510,$B98,'5. Detail'!$A$31:$A$510,$A98,'5. Detail'!$J$31:$J$510,107,'5. Detail'!$F$31:$F$510,"CE01")</f>
        <v>0</v>
      </c>
      <c r="AB98" s="294">
        <f>SUMIFS('5. Detail'!$I$31:$I$510,'5. Detail'!$E$31:$E$510,$B98,'5. Detail'!$A$31:$A$510,$A98,'5. Detail'!$J$31:$J$510,923,'5. Detail'!$F$31:$F$510,"OE01")+SUMIFS('5. Detail'!$I$31:$I$510,'5. Detail'!$E$31:$E$510,$B98,'5. Detail'!$A$31:$A$510,$A98,'5. Detail'!$J$31:$J$510,107,'5. Detail'!$F$31:$F$510,"OE01")</f>
        <v>0</v>
      </c>
      <c r="AC98" s="294">
        <f>SUMIFS('5. Detail'!$I$31:$I$510,'5. Detail'!$E$31:$E$510,$B98,'5. Detail'!$A$31:$A$510,$A98,'5. Detail'!$J$31:$J$510,923,'5. Detail'!$F$31:$F$510,"TE01")+SUMIFS('5. Detail'!$I$31:$I$510,'5. Detail'!$E$31:$E$510,$B98,'5. Detail'!$A$31:$A$510,$A98,'5. Detail'!$J$31:$J$510,107,'5. Detail'!$F$31:$F$510,"TE01")</f>
        <v>0</v>
      </c>
      <c r="AD98" s="294">
        <f t="shared" si="56"/>
        <v>0</v>
      </c>
      <c r="AE98" s="295">
        <f>'3. Total $ Recalc.'!R94</f>
        <v>0</v>
      </c>
      <c r="AF98" s="294">
        <f t="shared" si="45"/>
        <v>-211509.21770062495</v>
      </c>
      <c r="AG98" s="296">
        <v>1</v>
      </c>
      <c r="AH98" s="294">
        <f t="shared" si="46"/>
        <v>0</v>
      </c>
      <c r="AI98" s="294">
        <f t="shared" si="47"/>
        <v>-211509.21770062495</v>
      </c>
      <c r="AJ98" s="293">
        <v>0</v>
      </c>
      <c r="AK98" s="293">
        <v>0</v>
      </c>
      <c r="AL98" s="293">
        <v>0</v>
      </c>
      <c r="AM98" s="294">
        <f t="shared" si="57"/>
        <v>0</v>
      </c>
      <c r="AN98" s="294">
        <f t="shared" si="48"/>
        <v>0</v>
      </c>
      <c r="AO98" s="293">
        <v>0</v>
      </c>
      <c r="AP98" s="294">
        <f t="shared" si="58"/>
        <v>0</v>
      </c>
      <c r="AQ98" s="294">
        <f t="shared" si="49"/>
        <v>0</v>
      </c>
      <c r="AR98" s="296"/>
      <c r="AS98" s="294">
        <f t="shared" si="59"/>
        <v>0</v>
      </c>
      <c r="AT98" s="294">
        <f t="shared" si="50"/>
        <v>0</v>
      </c>
      <c r="AU98" s="293">
        <v>0</v>
      </c>
      <c r="AV98" s="294">
        <f t="shared" si="60"/>
        <v>0</v>
      </c>
      <c r="AW98" s="294">
        <f t="shared" si="61"/>
        <v>0</v>
      </c>
      <c r="AX98" s="294">
        <f>SUMIFS('5. Detail'!$I$31:$I$510,'5. Detail'!$E$31:$E$510,$B98,'5. Detail'!$A$31:$A$510,$A98,'5. Detail'!$J$31:$J$510,426.4)</f>
        <v>0</v>
      </c>
      <c r="AY98" s="294">
        <f>SUMIFS('5. Detail'!$I$31:$I$510,'5. Detail'!$E$31:$E$510,$B98,'5. Detail'!$A$31:$A$510,$A98,'5. Detail'!$J$31:$J$510,426.5)+AO98</f>
        <v>0</v>
      </c>
      <c r="AZ98" s="294">
        <f>SUMIFS('5. Detail'!$I$31:$I$510,'5. Detail'!$E$31:$E$510,$B98,'5. Detail'!$A$31:$A$510,$A98,'5. Detail'!$J$31:$J$510,923)</f>
        <v>0</v>
      </c>
      <c r="BA98" s="294">
        <f>SUMIFS('5. Detail'!$I$31:$I$510,'5. Detail'!$E$31:$E$510,$B98,'5. Detail'!$A$31:$A$510,$A98,'5. Detail'!$J$31:$J$510,107)</f>
        <v>0</v>
      </c>
      <c r="BB98" s="294">
        <f t="shared" si="62"/>
        <v>0</v>
      </c>
      <c r="BC98" s="294">
        <f>SUMIFS('5. Detail'!$K$31:$K$510,'5. Detail'!$E$31:$E$510,$B98,'5. Detail'!$A$31:$A$510,$A98,'5. Detail'!$F$31:$F$510,"CE01")</f>
        <v>0</v>
      </c>
      <c r="BD98" s="294">
        <f>SUMIFS('5. Detail'!$K$31:$K$510,'5. Detail'!$E$31:$E$510,$B98,'5. Detail'!$A$31:$A$510,$A98,'5. Detail'!$F$31:$F$510,"OE01")</f>
        <v>0</v>
      </c>
      <c r="BE98" s="294">
        <f>SUMIFS('5. Detail'!$K$31:$K$510,'5. Detail'!$E$31:$E$510,$B98,'5. Detail'!$A$31:$A$510,$A98,'5. Detail'!$F$31:$F$510,"TE01")</f>
        <v>0</v>
      </c>
      <c r="BF98" s="294">
        <f t="shared" si="63"/>
        <v>0</v>
      </c>
      <c r="BG98" s="294">
        <f t="shared" si="64"/>
        <v>0</v>
      </c>
      <c r="BH98" s="294">
        <f>SUMIFS('5. Detail'!$K$31:$K$510,'5. Detail'!$E$31:$E$510,$B98,'5. Detail'!$A$31:$A$510,$A98,'5. Detail'!$J$31:$J$510,923,'5. Detail'!$F$31:$F$510,"CE01")+SUMIFS('5. Detail'!$K$31:$K$510,'5. Detail'!$E$31:$E$510,$B98,'5. Detail'!$A$31:$A$510,$A98,'5. Detail'!$J$31:$J$510,107,'5. Detail'!$F$31:$F$510,"CE01")</f>
        <v>0</v>
      </c>
      <c r="BI98" s="294">
        <f>SUMIFS('5. Detail'!$K$31:$K$510,'5. Detail'!$E$31:$E$510,$B98,'5. Detail'!$A$31:$A$510,$A98,'5. Detail'!$J$31:$J$510,923,'5. Detail'!$F$31:$F$510,"OE01")+SUMIFS('5. Detail'!$K$31:$K$510,'5. Detail'!$E$31:$E$510,$B98,'5. Detail'!$A$31:$A$510,$A98,'5. Detail'!$J$31:$J$510,107,'5. Detail'!$F$31:$F$510,"OE01")</f>
        <v>0</v>
      </c>
      <c r="BJ98" s="294">
        <f>SUMIFS('5. Detail'!$K$31:$K$510,'5. Detail'!$E$31:$E$510,$B98,'5. Detail'!$A$31:$A$510,$A98,'5. Detail'!$J$31:$J$510,923,'5. Detail'!$F$31:$F$510,"TE01")+SUMIFS('5. Detail'!$K$31:$K$510,'5. Detail'!$E$31:$E$510,$B98,'5. Detail'!$A$31:$A$510,$A98,'5. Detail'!$J$31:$J$510,107,'5. Detail'!$F$31:$F$510,"TE01")</f>
        <v>0</v>
      </c>
      <c r="BK98" s="294">
        <f t="shared" si="65"/>
        <v>0</v>
      </c>
      <c r="BL98" s="294">
        <f t="shared" si="66"/>
        <v>0</v>
      </c>
      <c r="BM98" s="297"/>
    </row>
    <row r="99" spans="1:65" x14ac:dyDescent="0.3">
      <c r="A99" s="291"/>
      <c r="B99" s="292">
        <v>2017</v>
      </c>
      <c r="C99" s="293">
        <v>218559.27809803741</v>
      </c>
      <c r="D99" s="293">
        <v>218559.27809803741</v>
      </c>
      <c r="E99" s="293">
        <v>0</v>
      </c>
      <c r="F99" s="293">
        <v>0</v>
      </c>
      <c r="G99" s="293">
        <v>0</v>
      </c>
      <c r="H99" s="293">
        <v>0</v>
      </c>
      <c r="I99" s="294">
        <f t="shared" si="51"/>
        <v>0</v>
      </c>
      <c r="J99" s="293">
        <v>0</v>
      </c>
      <c r="K99" s="294">
        <f t="shared" si="52"/>
        <v>0</v>
      </c>
      <c r="L99" s="293">
        <v>0</v>
      </c>
      <c r="M99" s="293"/>
      <c r="N99" s="294">
        <f t="shared" si="53"/>
        <v>0</v>
      </c>
      <c r="O99" s="294">
        <f t="shared" si="42"/>
        <v>0</v>
      </c>
      <c r="P99" s="294">
        <f t="shared" si="54"/>
        <v>0</v>
      </c>
      <c r="Q99" s="294">
        <f>SUMIFS('5. Detail'!$I$31:$I$510,'5. Detail'!$E$31:$E$510,$B99,'5. Detail'!$A$31:$A$510,$A99,'5. Detail'!$J$31:$J$510,426.4)</f>
        <v>0</v>
      </c>
      <c r="R99" s="294">
        <f>SUMIFS('5. Detail'!$I$31:$I$510,'5. Detail'!$E$31:$E$510,$B99,'5. Detail'!$A$31:$A$510,$A99,'5. Detail'!$J$31:$J$510,426.5)+J99</f>
        <v>0</v>
      </c>
      <c r="S99" s="294">
        <f>SUMIFS('5. Detail'!$I$31:$I$510,'5. Detail'!$E$31:$E$510,$B99,'5. Detail'!$A$31:$A$510,$A99,'5. Detail'!$J$31:$J$510,923)</f>
        <v>0</v>
      </c>
      <c r="T99" s="294">
        <f>SUMIFS('5. Detail'!$I$31:$I$510,'5. Detail'!$E$31:$E$510,$B99,'5. Detail'!$A$31:$A$510,$A99,'5. Detail'!$J$31:$J$510,107)</f>
        <v>0</v>
      </c>
      <c r="U99" s="294">
        <f t="shared" si="43"/>
        <v>0</v>
      </c>
      <c r="V99" s="294">
        <f>SUMIFS('5. Detail'!$I$31:$I$510,'5. Detail'!$E$31:$E$510,$B99,'5. Detail'!$A$31:$A$510,$A99,'5. Detail'!$F$31:$F$510,"CE01")</f>
        <v>0</v>
      </c>
      <c r="W99" s="294">
        <f>SUMIFS('5. Detail'!$I$31:$I$510,'5. Detail'!$E$31:$E$510,$B99,'5. Detail'!$A$31:$A$510,$A99,'5. Detail'!$F$31:$F$510,"OE01")</f>
        <v>0</v>
      </c>
      <c r="X99" s="294">
        <f>SUMIFS('5. Detail'!$I$31:$I$510,'5. Detail'!$E$31:$E$510,$B99,'5. Detail'!$A$31:$A$510,$A99,'5. Detail'!$F$31:$F$510,"TE01")</f>
        <v>0</v>
      </c>
      <c r="Y99" s="294">
        <f t="shared" si="55"/>
        <v>0</v>
      </c>
      <c r="Z99" s="294">
        <f t="shared" si="44"/>
        <v>0</v>
      </c>
      <c r="AA99" s="294">
        <f>SUMIFS('5. Detail'!$I$31:$I$510,'5. Detail'!$E$31:$E$510,$B99,'5. Detail'!$A$31:$A$510,$A99,'5. Detail'!$J$31:$J$510,923,'5. Detail'!$F$31:$F$510,"CE01")+SUMIFS('5. Detail'!$I$31:$I$510,'5. Detail'!$E$31:$E$510,$B99,'5. Detail'!$A$31:$A$510,$A99,'5. Detail'!$J$31:$J$510,107,'5. Detail'!$F$31:$F$510,"CE01")</f>
        <v>0</v>
      </c>
      <c r="AB99" s="294">
        <f>SUMIFS('5. Detail'!$I$31:$I$510,'5. Detail'!$E$31:$E$510,$B99,'5. Detail'!$A$31:$A$510,$A99,'5. Detail'!$J$31:$J$510,923,'5. Detail'!$F$31:$F$510,"OE01")+SUMIFS('5. Detail'!$I$31:$I$510,'5. Detail'!$E$31:$E$510,$B99,'5. Detail'!$A$31:$A$510,$A99,'5. Detail'!$J$31:$J$510,107,'5. Detail'!$F$31:$F$510,"OE01")</f>
        <v>0</v>
      </c>
      <c r="AC99" s="294">
        <f>SUMIFS('5. Detail'!$I$31:$I$510,'5. Detail'!$E$31:$E$510,$B99,'5. Detail'!$A$31:$A$510,$A99,'5. Detail'!$J$31:$J$510,923,'5. Detail'!$F$31:$F$510,"TE01")+SUMIFS('5. Detail'!$I$31:$I$510,'5. Detail'!$E$31:$E$510,$B99,'5. Detail'!$A$31:$A$510,$A99,'5. Detail'!$J$31:$J$510,107,'5. Detail'!$F$31:$F$510,"TE01")</f>
        <v>0</v>
      </c>
      <c r="AD99" s="294">
        <f t="shared" si="56"/>
        <v>0</v>
      </c>
      <c r="AE99" s="295">
        <f>'3. Total $ Recalc.'!R95</f>
        <v>0</v>
      </c>
      <c r="AF99" s="294">
        <f t="shared" si="45"/>
        <v>-218559.27809803741</v>
      </c>
      <c r="AG99" s="296">
        <v>1</v>
      </c>
      <c r="AH99" s="294">
        <f t="shared" si="46"/>
        <v>0</v>
      </c>
      <c r="AI99" s="294">
        <f t="shared" si="47"/>
        <v>-218559.27809803741</v>
      </c>
      <c r="AJ99" s="293">
        <v>0</v>
      </c>
      <c r="AK99" s="293">
        <v>0</v>
      </c>
      <c r="AL99" s="293">
        <v>0</v>
      </c>
      <c r="AM99" s="294">
        <f t="shared" si="57"/>
        <v>0</v>
      </c>
      <c r="AN99" s="294">
        <f t="shared" si="48"/>
        <v>0</v>
      </c>
      <c r="AO99" s="293">
        <v>0</v>
      </c>
      <c r="AP99" s="294">
        <f t="shared" si="58"/>
        <v>0</v>
      </c>
      <c r="AQ99" s="294">
        <f t="shared" si="49"/>
        <v>0</v>
      </c>
      <c r="AR99" s="296"/>
      <c r="AS99" s="294">
        <f t="shared" si="59"/>
        <v>0</v>
      </c>
      <c r="AT99" s="294">
        <f t="shared" si="50"/>
        <v>0</v>
      </c>
      <c r="AU99" s="293">
        <v>0</v>
      </c>
      <c r="AV99" s="294">
        <f t="shared" si="60"/>
        <v>0</v>
      </c>
      <c r="AW99" s="294">
        <f t="shared" si="61"/>
        <v>0</v>
      </c>
      <c r="AX99" s="294">
        <f>SUMIFS('5. Detail'!$I$31:$I$510,'5. Detail'!$E$31:$E$510,$B99,'5. Detail'!$A$31:$A$510,$A99,'5. Detail'!$J$31:$J$510,426.4)</f>
        <v>0</v>
      </c>
      <c r="AY99" s="294">
        <f>SUMIFS('5. Detail'!$I$31:$I$510,'5. Detail'!$E$31:$E$510,$B99,'5. Detail'!$A$31:$A$510,$A99,'5. Detail'!$J$31:$J$510,426.5)+AO99</f>
        <v>0</v>
      </c>
      <c r="AZ99" s="294">
        <f>SUMIFS('5. Detail'!$I$31:$I$510,'5. Detail'!$E$31:$E$510,$B99,'5. Detail'!$A$31:$A$510,$A99,'5. Detail'!$J$31:$J$510,923)</f>
        <v>0</v>
      </c>
      <c r="BA99" s="294">
        <f>SUMIFS('5. Detail'!$I$31:$I$510,'5. Detail'!$E$31:$E$510,$B99,'5. Detail'!$A$31:$A$510,$A99,'5. Detail'!$J$31:$J$510,107)</f>
        <v>0</v>
      </c>
      <c r="BB99" s="294">
        <f t="shared" si="62"/>
        <v>0</v>
      </c>
      <c r="BC99" s="294">
        <f>SUMIFS('5. Detail'!$K$31:$K$510,'5. Detail'!$E$31:$E$510,$B99,'5. Detail'!$A$31:$A$510,$A99,'5. Detail'!$F$31:$F$510,"CE01")</f>
        <v>0</v>
      </c>
      <c r="BD99" s="294">
        <f>SUMIFS('5. Detail'!$K$31:$K$510,'5. Detail'!$E$31:$E$510,$B99,'5. Detail'!$A$31:$A$510,$A99,'5. Detail'!$F$31:$F$510,"OE01")</f>
        <v>0</v>
      </c>
      <c r="BE99" s="294">
        <f>SUMIFS('5. Detail'!$K$31:$K$510,'5. Detail'!$E$31:$E$510,$B99,'5. Detail'!$A$31:$A$510,$A99,'5. Detail'!$F$31:$F$510,"TE01")</f>
        <v>0</v>
      </c>
      <c r="BF99" s="294">
        <f t="shared" si="63"/>
        <v>0</v>
      </c>
      <c r="BG99" s="294">
        <f t="shared" si="64"/>
        <v>0</v>
      </c>
      <c r="BH99" s="294">
        <f>SUMIFS('5. Detail'!$K$31:$K$510,'5. Detail'!$E$31:$E$510,$B99,'5. Detail'!$A$31:$A$510,$A99,'5. Detail'!$J$31:$J$510,923,'5. Detail'!$F$31:$F$510,"CE01")+SUMIFS('5. Detail'!$K$31:$K$510,'5. Detail'!$E$31:$E$510,$B99,'5. Detail'!$A$31:$A$510,$A99,'5. Detail'!$J$31:$J$510,107,'5. Detail'!$F$31:$F$510,"CE01")</f>
        <v>0</v>
      </c>
      <c r="BI99" s="294">
        <f>SUMIFS('5. Detail'!$K$31:$K$510,'5. Detail'!$E$31:$E$510,$B99,'5. Detail'!$A$31:$A$510,$A99,'5. Detail'!$J$31:$J$510,923,'5. Detail'!$F$31:$F$510,"OE01")+SUMIFS('5. Detail'!$K$31:$K$510,'5. Detail'!$E$31:$E$510,$B99,'5. Detail'!$A$31:$A$510,$A99,'5. Detail'!$J$31:$J$510,107,'5. Detail'!$F$31:$F$510,"OE01")</f>
        <v>0</v>
      </c>
      <c r="BJ99" s="294">
        <f>SUMIFS('5. Detail'!$K$31:$K$510,'5. Detail'!$E$31:$E$510,$B99,'5. Detail'!$A$31:$A$510,$A99,'5. Detail'!$J$31:$J$510,923,'5. Detail'!$F$31:$F$510,"TE01")+SUMIFS('5. Detail'!$K$31:$K$510,'5. Detail'!$E$31:$E$510,$B99,'5. Detail'!$A$31:$A$510,$A99,'5. Detail'!$J$31:$J$510,107,'5. Detail'!$F$31:$F$510,"TE01")</f>
        <v>0</v>
      </c>
      <c r="BK99" s="294">
        <f t="shared" si="65"/>
        <v>0</v>
      </c>
      <c r="BL99" s="294">
        <f t="shared" si="66"/>
        <v>0</v>
      </c>
      <c r="BM99" s="297"/>
    </row>
    <row r="100" spans="1:65" x14ac:dyDescent="0.3">
      <c r="A100" s="291"/>
      <c r="B100" s="292">
        <v>2018</v>
      </c>
      <c r="C100" s="293">
        <v>226139.69680346886</v>
      </c>
      <c r="D100" s="293">
        <v>226139.69680346886</v>
      </c>
      <c r="E100" s="293">
        <v>0</v>
      </c>
      <c r="F100" s="293">
        <v>0</v>
      </c>
      <c r="G100" s="293">
        <v>0</v>
      </c>
      <c r="H100" s="293">
        <v>0</v>
      </c>
      <c r="I100" s="294">
        <f t="shared" si="51"/>
        <v>0</v>
      </c>
      <c r="J100" s="293">
        <v>0</v>
      </c>
      <c r="K100" s="294">
        <f t="shared" si="52"/>
        <v>0</v>
      </c>
      <c r="L100" s="293">
        <v>0</v>
      </c>
      <c r="M100" s="293"/>
      <c r="N100" s="294">
        <f t="shared" si="53"/>
        <v>0</v>
      </c>
      <c r="O100" s="294">
        <f t="shared" si="42"/>
        <v>0</v>
      </c>
      <c r="P100" s="294">
        <f t="shared" si="54"/>
        <v>0</v>
      </c>
      <c r="Q100" s="294">
        <f>SUMIFS('5. Detail'!$I$31:$I$510,'5. Detail'!$E$31:$E$510,$B100,'5. Detail'!$A$31:$A$510,$A100,'5. Detail'!$J$31:$J$510,426.4)</f>
        <v>0</v>
      </c>
      <c r="R100" s="294">
        <f>SUMIFS('5. Detail'!$I$31:$I$510,'5. Detail'!$E$31:$E$510,$B100,'5. Detail'!$A$31:$A$510,$A100,'5. Detail'!$J$31:$J$510,426.5)+J100</f>
        <v>0</v>
      </c>
      <c r="S100" s="294">
        <f>SUMIFS('5. Detail'!$I$31:$I$510,'5. Detail'!$E$31:$E$510,$B100,'5. Detail'!$A$31:$A$510,$A100,'5. Detail'!$J$31:$J$510,923)</f>
        <v>0</v>
      </c>
      <c r="T100" s="294">
        <f>SUMIFS('5. Detail'!$I$31:$I$510,'5. Detail'!$E$31:$E$510,$B100,'5. Detail'!$A$31:$A$510,$A100,'5. Detail'!$J$31:$J$510,107)</f>
        <v>0</v>
      </c>
      <c r="U100" s="294">
        <f t="shared" si="43"/>
        <v>0</v>
      </c>
      <c r="V100" s="294">
        <f>SUMIFS('5. Detail'!$I$31:$I$510,'5. Detail'!$E$31:$E$510,$B100,'5. Detail'!$A$31:$A$510,$A100,'5. Detail'!$F$31:$F$510,"CE01")</f>
        <v>0</v>
      </c>
      <c r="W100" s="294">
        <f>SUMIFS('5. Detail'!$I$31:$I$510,'5. Detail'!$E$31:$E$510,$B100,'5. Detail'!$A$31:$A$510,$A100,'5. Detail'!$F$31:$F$510,"OE01")</f>
        <v>0</v>
      </c>
      <c r="X100" s="294">
        <f>SUMIFS('5. Detail'!$I$31:$I$510,'5. Detail'!$E$31:$E$510,$B100,'5. Detail'!$A$31:$A$510,$A100,'5. Detail'!$F$31:$F$510,"TE01")</f>
        <v>0</v>
      </c>
      <c r="Y100" s="294">
        <f t="shared" si="55"/>
        <v>0</v>
      </c>
      <c r="Z100" s="294">
        <f t="shared" si="44"/>
        <v>0</v>
      </c>
      <c r="AA100" s="294">
        <f>SUMIFS('5. Detail'!$I$31:$I$510,'5. Detail'!$E$31:$E$510,$B100,'5. Detail'!$A$31:$A$510,$A100,'5. Detail'!$J$31:$J$510,923,'5. Detail'!$F$31:$F$510,"CE01")+SUMIFS('5. Detail'!$I$31:$I$510,'5. Detail'!$E$31:$E$510,$B100,'5. Detail'!$A$31:$A$510,$A100,'5. Detail'!$J$31:$J$510,107,'5. Detail'!$F$31:$F$510,"CE01")</f>
        <v>0</v>
      </c>
      <c r="AB100" s="294">
        <f>SUMIFS('5. Detail'!$I$31:$I$510,'5. Detail'!$E$31:$E$510,$B100,'5. Detail'!$A$31:$A$510,$A100,'5. Detail'!$J$31:$J$510,923,'5. Detail'!$F$31:$F$510,"OE01")+SUMIFS('5. Detail'!$I$31:$I$510,'5. Detail'!$E$31:$E$510,$B100,'5. Detail'!$A$31:$A$510,$A100,'5. Detail'!$J$31:$J$510,107,'5. Detail'!$F$31:$F$510,"OE01")</f>
        <v>0</v>
      </c>
      <c r="AC100" s="294">
        <f>SUMIFS('5. Detail'!$I$31:$I$510,'5. Detail'!$E$31:$E$510,$B100,'5. Detail'!$A$31:$A$510,$A100,'5. Detail'!$J$31:$J$510,923,'5. Detail'!$F$31:$F$510,"TE01")+SUMIFS('5. Detail'!$I$31:$I$510,'5. Detail'!$E$31:$E$510,$B100,'5. Detail'!$A$31:$A$510,$A100,'5. Detail'!$J$31:$J$510,107,'5. Detail'!$F$31:$F$510,"TE01")</f>
        <v>0</v>
      </c>
      <c r="AD100" s="294">
        <f t="shared" si="56"/>
        <v>0</v>
      </c>
      <c r="AE100" s="295">
        <f>'3. Total $ Recalc.'!R96</f>
        <v>0</v>
      </c>
      <c r="AF100" s="294">
        <f t="shared" si="45"/>
        <v>-226139.69680346886</v>
      </c>
      <c r="AG100" s="296">
        <v>1</v>
      </c>
      <c r="AH100" s="294">
        <f t="shared" si="46"/>
        <v>0</v>
      </c>
      <c r="AI100" s="294">
        <f t="shared" si="47"/>
        <v>-226139.69680346886</v>
      </c>
      <c r="AJ100" s="293">
        <v>0</v>
      </c>
      <c r="AK100" s="293">
        <v>0</v>
      </c>
      <c r="AL100" s="293">
        <v>0</v>
      </c>
      <c r="AM100" s="294">
        <f t="shared" si="57"/>
        <v>0</v>
      </c>
      <c r="AN100" s="294">
        <f t="shared" si="48"/>
        <v>0</v>
      </c>
      <c r="AO100" s="293">
        <v>0</v>
      </c>
      <c r="AP100" s="294">
        <f t="shared" si="58"/>
        <v>0</v>
      </c>
      <c r="AQ100" s="294">
        <f t="shared" si="49"/>
        <v>0</v>
      </c>
      <c r="AR100" s="296"/>
      <c r="AS100" s="294">
        <f t="shared" si="59"/>
        <v>0</v>
      </c>
      <c r="AT100" s="294">
        <f t="shared" si="50"/>
        <v>0</v>
      </c>
      <c r="AU100" s="293">
        <v>0</v>
      </c>
      <c r="AV100" s="294">
        <f t="shared" si="60"/>
        <v>0</v>
      </c>
      <c r="AW100" s="294">
        <f t="shared" si="61"/>
        <v>0</v>
      </c>
      <c r="AX100" s="294">
        <f>SUMIFS('5. Detail'!$I$31:$I$510,'5. Detail'!$E$31:$E$510,$B100,'5. Detail'!$A$31:$A$510,$A100,'5. Detail'!$J$31:$J$510,426.4)</f>
        <v>0</v>
      </c>
      <c r="AY100" s="294">
        <f>SUMIFS('5. Detail'!$I$31:$I$510,'5. Detail'!$E$31:$E$510,$B100,'5. Detail'!$A$31:$A$510,$A100,'5. Detail'!$J$31:$J$510,426.5)+AO100</f>
        <v>0</v>
      </c>
      <c r="AZ100" s="294">
        <f>SUMIFS('5. Detail'!$I$31:$I$510,'5. Detail'!$E$31:$E$510,$B100,'5. Detail'!$A$31:$A$510,$A100,'5. Detail'!$J$31:$J$510,923)</f>
        <v>0</v>
      </c>
      <c r="BA100" s="294">
        <f>SUMIFS('5. Detail'!$I$31:$I$510,'5. Detail'!$E$31:$E$510,$B100,'5. Detail'!$A$31:$A$510,$A100,'5. Detail'!$J$31:$J$510,107)</f>
        <v>0</v>
      </c>
      <c r="BB100" s="294">
        <f t="shared" si="62"/>
        <v>0</v>
      </c>
      <c r="BC100" s="294">
        <f>SUMIFS('5. Detail'!$K$31:$K$510,'5. Detail'!$E$31:$E$510,$B100,'5. Detail'!$A$31:$A$510,$A100,'5. Detail'!$F$31:$F$510,"CE01")</f>
        <v>0</v>
      </c>
      <c r="BD100" s="294">
        <f>SUMIFS('5. Detail'!$K$31:$K$510,'5. Detail'!$E$31:$E$510,$B100,'5. Detail'!$A$31:$A$510,$A100,'5. Detail'!$F$31:$F$510,"OE01")</f>
        <v>0</v>
      </c>
      <c r="BE100" s="294">
        <f>SUMIFS('5. Detail'!$K$31:$K$510,'5. Detail'!$E$31:$E$510,$B100,'5. Detail'!$A$31:$A$510,$A100,'5. Detail'!$F$31:$F$510,"TE01")</f>
        <v>0</v>
      </c>
      <c r="BF100" s="294">
        <f t="shared" si="63"/>
        <v>0</v>
      </c>
      <c r="BG100" s="294">
        <f t="shared" si="64"/>
        <v>0</v>
      </c>
      <c r="BH100" s="294">
        <f>SUMIFS('5. Detail'!$K$31:$K$510,'5. Detail'!$E$31:$E$510,$B100,'5. Detail'!$A$31:$A$510,$A100,'5. Detail'!$J$31:$J$510,923,'5. Detail'!$F$31:$F$510,"CE01")+SUMIFS('5. Detail'!$K$31:$K$510,'5. Detail'!$E$31:$E$510,$B100,'5. Detail'!$A$31:$A$510,$A100,'5. Detail'!$J$31:$J$510,107,'5. Detail'!$F$31:$F$510,"CE01")</f>
        <v>0</v>
      </c>
      <c r="BI100" s="294">
        <f>SUMIFS('5. Detail'!$K$31:$K$510,'5. Detail'!$E$31:$E$510,$B100,'5. Detail'!$A$31:$A$510,$A100,'5. Detail'!$J$31:$J$510,923,'5. Detail'!$F$31:$F$510,"OE01")+SUMIFS('5. Detail'!$K$31:$K$510,'5. Detail'!$E$31:$E$510,$B100,'5. Detail'!$A$31:$A$510,$A100,'5. Detail'!$J$31:$J$510,107,'5. Detail'!$F$31:$F$510,"OE01")</f>
        <v>0</v>
      </c>
      <c r="BJ100" s="294">
        <f>SUMIFS('5. Detail'!$K$31:$K$510,'5. Detail'!$E$31:$E$510,$B100,'5. Detail'!$A$31:$A$510,$A100,'5. Detail'!$J$31:$J$510,923,'5. Detail'!$F$31:$F$510,"TE01")+SUMIFS('5. Detail'!$K$31:$K$510,'5. Detail'!$E$31:$E$510,$B100,'5. Detail'!$A$31:$A$510,$A100,'5. Detail'!$J$31:$J$510,107,'5. Detail'!$F$31:$F$510,"TE01")</f>
        <v>0</v>
      </c>
      <c r="BK100" s="294">
        <f t="shared" si="65"/>
        <v>0</v>
      </c>
      <c r="BL100" s="294">
        <f t="shared" si="66"/>
        <v>0</v>
      </c>
      <c r="BM100" s="297"/>
    </row>
    <row r="101" spans="1:65" x14ac:dyDescent="0.3">
      <c r="A101" s="291"/>
      <c r="B101" s="292">
        <v>2019</v>
      </c>
      <c r="C101" s="293">
        <v>236827.15175624844</v>
      </c>
      <c r="D101" s="293">
        <v>236827.15175624844</v>
      </c>
      <c r="E101" s="293">
        <v>0</v>
      </c>
      <c r="F101" s="293">
        <v>0</v>
      </c>
      <c r="G101" s="293">
        <v>0</v>
      </c>
      <c r="H101" s="293">
        <v>0</v>
      </c>
      <c r="I101" s="294">
        <f t="shared" si="51"/>
        <v>0</v>
      </c>
      <c r="J101" s="293">
        <v>0</v>
      </c>
      <c r="K101" s="294">
        <f t="shared" si="52"/>
        <v>0</v>
      </c>
      <c r="L101" s="293">
        <v>0</v>
      </c>
      <c r="M101" s="293"/>
      <c r="N101" s="294">
        <f t="shared" si="53"/>
        <v>0</v>
      </c>
      <c r="O101" s="294">
        <f t="shared" si="42"/>
        <v>0</v>
      </c>
      <c r="P101" s="294">
        <f t="shared" si="54"/>
        <v>0</v>
      </c>
      <c r="Q101" s="294">
        <f>SUMIFS('5. Detail'!$I$31:$I$510,'5. Detail'!$E$31:$E$510,$B101,'5. Detail'!$A$31:$A$510,$A101,'5. Detail'!$J$31:$J$510,426.4)</f>
        <v>0</v>
      </c>
      <c r="R101" s="294">
        <f>SUMIFS('5. Detail'!$I$31:$I$510,'5. Detail'!$E$31:$E$510,$B101,'5. Detail'!$A$31:$A$510,$A101,'5. Detail'!$J$31:$J$510,426.5)+J101</f>
        <v>0</v>
      </c>
      <c r="S101" s="294">
        <f>SUMIFS('5. Detail'!$I$31:$I$510,'5. Detail'!$E$31:$E$510,$B101,'5. Detail'!$A$31:$A$510,$A101,'5. Detail'!$J$31:$J$510,923)</f>
        <v>0</v>
      </c>
      <c r="T101" s="294">
        <f>SUMIFS('5. Detail'!$I$31:$I$510,'5. Detail'!$E$31:$E$510,$B101,'5. Detail'!$A$31:$A$510,$A101,'5. Detail'!$J$31:$J$510,107)</f>
        <v>0</v>
      </c>
      <c r="U101" s="294">
        <f t="shared" si="43"/>
        <v>0</v>
      </c>
      <c r="V101" s="294">
        <f>SUMIFS('5. Detail'!$I$31:$I$510,'5. Detail'!$E$31:$E$510,$B101,'5. Detail'!$A$31:$A$510,$A101,'5. Detail'!$F$31:$F$510,"CE01")</f>
        <v>0</v>
      </c>
      <c r="W101" s="294">
        <f>SUMIFS('5. Detail'!$I$31:$I$510,'5. Detail'!$E$31:$E$510,$B101,'5. Detail'!$A$31:$A$510,$A101,'5. Detail'!$F$31:$F$510,"OE01")</f>
        <v>0</v>
      </c>
      <c r="X101" s="294">
        <f>SUMIFS('5. Detail'!$I$31:$I$510,'5. Detail'!$E$31:$E$510,$B101,'5. Detail'!$A$31:$A$510,$A101,'5. Detail'!$F$31:$F$510,"TE01")</f>
        <v>0</v>
      </c>
      <c r="Y101" s="294">
        <f t="shared" si="55"/>
        <v>0</v>
      </c>
      <c r="Z101" s="294">
        <f t="shared" si="44"/>
        <v>0</v>
      </c>
      <c r="AA101" s="294">
        <f>SUMIFS('5. Detail'!$I$31:$I$510,'5. Detail'!$E$31:$E$510,$B101,'5. Detail'!$A$31:$A$510,$A101,'5. Detail'!$J$31:$J$510,923,'5. Detail'!$F$31:$F$510,"CE01")+SUMIFS('5. Detail'!$I$31:$I$510,'5. Detail'!$E$31:$E$510,$B101,'5. Detail'!$A$31:$A$510,$A101,'5. Detail'!$J$31:$J$510,107,'5. Detail'!$F$31:$F$510,"CE01")</f>
        <v>0</v>
      </c>
      <c r="AB101" s="294">
        <f>SUMIFS('5. Detail'!$I$31:$I$510,'5. Detail'!$E$31:$E$510,$B101,'5. Detail'!$A$31:$A$510,$A101,'5. Detail'!$J$31:$J$510,923,'5. Detail'!$F$31:$F$510,"OE01")+SUMIFS('5. Detail'!$I$31:$I$510,'5. Detail'!$E$31:$E$510,$B101,'5. Detail'!$A$31:$A$510,$A101,'5. Detail'!$J$31:$J$510,107,'5. Detail'!$F$31:$F$510,"OE01")</f>
        <v>0</v>
      </c>
      <c r="AC101" s="294">
        <f>SUMIFS('5. Detail'!$I$31:$I$510,'5. Detail'!$E$31:$E$510,$B101,'5. Detail'!$A$31:$A$510,$A101,'5. Detail'!$J$31:$J$510,923,'5. Detail'!$F$31:$F$510,"TE01")+SUMIFS('5. Detail'!$I$31:$I$510,'5. Detail'!$E$31:$E$510,$B101,'5. Detail'!$A$31:$A$510,$A101,'5. Detail'!$J$31:$J$510,107,'5. Detail'!$F$31:$F$510,"TE01")</f>
        <v>0</v>
      </c>
      <c r="AD101" s="294">
        <f t="shared" si="56"/>
        <v>0</v>
      </c>
      <c r="AE101" s="295">
        <f>'3. Total $ Recalc.'!R97</f>
        <v>0</v>
      </c>
      <c r="AF101" s="294">
        <f t="shared" si="45"/>
        <v>-236827.15175624844</v>
      </c>
      <c r="AG101" s="296">
        <v>1</v>
      </c>
      <c r="AH101" s="294">
        <f t="shared" si="46"/>
        <v>0</v>
      </c>
      <c r="AI101" s="294">
        <f t="shared" si="47"/>
        <v>-236827.15175624844</v>
      </c>
      <c r="AJ101" s="293">
        <v>0</v>
      </c>
      <c r="AK101" s="293">
        <v>0</v>
      </c>
      <c r="AL101" s="293">
        <v>0</v>
      </c>
      <c r="AM101" s="294">
        <f t="shared" si="57"/>
        <v>0</v>
      </c>
      <c r="AN101" s="294">
        <f t="shared" si="48"/>
        <v>0</v>
      </c>
      <c r="AO101" s="293">
        <v>0</v>
      </c>
      <c r="AP101" s="294">
        <f t="shared" si="58"/>
        <v>0</v>
      </c>
      <c r="AQ101" s="294">
        <f t="shared" si="49"/>
        <v>0</v>
      </c>
      <c r="AR101" s="296"/>
      <c r="AS101" s="294">
        <f t="shared" si="59"/>
        <v>0</v>
      </c>
      <c r="AT101" s="294">
        <f t="shared" si="50"/>
        <v>0</v>
      </c>
      <c r="AU101" s="293">
        <v>0</v>
      </c>
      <c r="AV101" s="294">
        <f t="shared" si="60"/>
        <v>0</v>
      </c>
      <c r="AW101" s="294">
        <f t="shared" si="61"/>
        <v>0</v>
      </c>
      <c r="AX101" s="294">
        <f>SUMIFS('5. Detail'!$I$31:$I$510,'5. Detail'!$E$31:$E$510,$B101,'5. Detail'!$A$31:$A$510,$A101,'5. Detail'!$J$31:$J$510,426.4)</f>
        <v>0</v>
      </c>
      <c r="AY101" s="294">
        <f>SUMIFS('5. Detail'!$I$31:$I$510,'5. Detail'!$E$31:$E$510,$B101,'5. Detail'!$A$31:$A$510,$A101,'5. Detail'!$J$31:$J$510,426.5)+AO101</f>
        <v>0</v>
      </c>
      <c r="AZ101" s="294">
        <f>SUMIFS('5. Detail'!$I$31:$I$510,'5. Detail'!$E$31:$E$510,$B101,'5. Detail'!$A$31:$A$510,$A101,'5. Detail'!$J$31:$J$510,923)</f>
        <v>0</v>
      </c>
      <c r="BA101" s="294">
        <f>SUMIFS('5. Detail'!$I$31:$I$510,'5. Detail'!$E$31:$E$510,$B101,'5. Detail'!$A$31:$A$510,$A101,'5. Detail'!$J$31:$J$510,107)</f>
        <v>0</v>
      </c>
      <c r="BB101" s="294">
        <f t="shared" si="62"/>
        <v>0</v>
      </c>
      <c r="BC101" s="294">
        <f>SUMIFS('5. Detail'!$K$31:$K$510,'5. Detail'!$E$31:$E$510,$B101,'5. Detail'!$A$31:$A$510,$A101,'5. Detail'!$F$31:$F$510,"CE01")</f>
        <v>0</v>
      </c>
      <c r="BD101" s="294">
        <f>SUMIFS('5. Detail'!$K$31:$K$510,'5. Detail'!$E$31:$E$510,$B101,'5. Detail'!$A$31:$A$510,$A101,'5. Detail'!$F$31:$F$510,"OE01")</f>
        <v>0</v>
      </c>
      <c r="BE101" s="294">
        <f>SUMIFS('5. Detail'!$K$31:$K$510,'5. Detail'!$E$31:$E$510,$B101,'5. Detail'!$A$31:$A$510,$A101,'5. Detail'!$F$31:$F$510,"TE01")</f>
        <v>0</v>
      </c>
      <c r="BF101" s="294">
        <f t="shared" si="63"/>
        <v>0</v>
      </c>
      <c r="BG101" s="294">
        <f t="shared" si="64"/>
        <v>0</v>
      </c>
      <c r="BH101" s="294">
        <f>SUMIFS('5. Detail'!$K$31:$K$510,'5. Detail'!$E$31:$E$510,$B101,'5. Detail'!$A$31:$A$510,$A101,'5. Detail'!$J$31:$J$510,923,'5. Detail'!$F$31:$F$510,"CE01")+SUMIFS('5. Detail'!$K$31:$K$510,'5. Detail'!$E$31:$E$510,$B101,'5. Detail'!$A$31:$A$510,$A101,'5. Detail'!$J$31:$J$510,107,'5. Detail'!$F$31:$F$510,"CE01")</f>
        <v>0</v>
      </c>
      <c r="BI101" s="294">
        <f>SUMIFS('5. Detail'!$K$31:$K$510,'5. Detail'!$E$31:$E$510,$B101,'5. Detail'!$A$31:$A$510,$A101,'5. Detail'!$J$31:$J$510,923,'5. Detail'!$F$31:$F$510,"OE01")+SUMIFS('5. Detail'!$K$31:$K$510,'5. Detail'!$E$31:$E$510,$B101,'5. Detail'!$A$31:$A$510,$A101,'5. Detail'!$J$31:$J$510,107,'5. Detail'!$F$31:$F$510,"OE01")</f>
        <v>0</v>
      </c>
      <c r="BJ101" s="294">
        <f>SUMIFS('5. Detail'!$K$31:$K$510,'5. Detail'!$E$31:$E$510,$B101,'5. Detail'!$A$31:$A$510,$A101,'5. Detail'!$J$31:$J$510,923,'5. Detail'!$F$31:$F$510,"TE01")+SUMIFS('5. Detail'!$K$31:$K$510,'5. Detail'!$E$31:$E$510,$B101,'5. Detail'!$A$31:$A$510,$A101,'5. Detail'!$J$31:$J$510,107,'5. Detail'!$F$31:$F$510,"TE01")</f>
        <v>0</v>
      </c>
      <c r="BK101" s="294">
        <f t="shared" si="65"/>
        <v>0</v>
      </c>
      <c r="BL101" s="294">
        <f t="shared" si="66"/>
        <v>0</v>
      </c>
      <c r="BM101" s="297"/>
    </row>
    <row r="102" spans="1:65" x14ac:dyDescent="0.3">
      <c r="A102" s="291"/>
      <c r="B102" s="292">
        <v>2020</v>
      </c>
      <c r="C102" s="293">
        <v>261802.0926726347</v>
      </c>
      <c r="D102" s="293">
        <v>261802.0926726347</v>
      </c>
      <c r="E102" s="293">
        <v>0</v>
      </c>
      <c r="F102" s="293">
        <v>0</v>
      </c>
      <c r="G102" s="293">
        <v>0</v>
      </c>
      <c r="H102" s="293">
        <v>0</v>
      </c>
      <c r="I102" s="294">
        <f t="shared" si="51"/>
        <v>0</v>
      </c>
      <c r="J102" s="293">
        <v>0</v>
      </c>
      <c r="K102" s="294">
        <f t="shared" si="52"/>
        <v>0</v>
      </c>
      <c r="L102" s="293">
        <v>0</v>
      </c>
      <c r="M102" s="293"/>
      <c r="N102" s="294">
        <f t="shared" si="53"/>
        <v>0</v>
      </c>
      <c r="O102" s="294">
        <f t="shared" si="42"/>
        <v>0</v>
      </c>
      <c r="P102" s="294">
        <f t="shared" si="54"/>
        <v>0</v>
      </c>
      <c r="Q102" s="294">
        <f>SUMIFS('5. Detail'!$I$31:$I$510,'5. Detail'!$E$31:$E$510,$B102,'5. Detail'!$A$31:$A$510,$A102,'5. Detail'!$J$31:$J$510,426.4)</f>
        <v>0</v>
      </c>
      <c r="R102" s="294">
        <f>SUMIFS('5. Detail'!$I$31:$I$510,'5. Detail'!$E$31:$E$510,$B102,'5. Detail'!$A$31:$A$510,$A102,'5. Detail'!$J$31:$J$510,426.5)+J102</f>
        <v>0</v>
      </c>
      <c r="S102" s="294">
        <f>SUMIFS('5. Detail'!$I$31:$I$510,'5. Detail'!$E$31:$E$510,$B102,'5. Detail'!$A$31:$A$510,$A102,'5. Detail'!$J$31:$J$510,923)</f>
        <v>0</v>
      </c>
      <c r="T102" s="294">
        <f>SUMIFS('5. Detail'!$I$31:$I$510,'5. Detail'!$E$31:$E$510,$B102,'5. Detail'!$A$31:$A$510,$A102,'5. Detail'!$J$31:$J$510,107)</f>
        <v>0</v>
      </c>
      <c r="U102" s="294">
        <f t="shared" si="43"/>
        <v>0</v>
      </c>
      <c r="V102" s="294">
        <f>SUMIFS('5. Detail'!$I$31:$I$510,'5. Detail'!$E$31:$E$510,$B102,'5. Detail'!$A$31:$A$510,$A102,'5. Detail'!$F$31:$F$510,"CE01")</f>
        <v>0</v>
      </c>
      <c r="W102" s="294">
        <f>SUMIFS('5. Detail'!$I$31:$I$510,'5. Detail'!$E$31:$E$510,$B102,'5. Detail'!$A$31:$A$510,$A102,'5. Detail'!$F$31:$F$510,"OE01")</f>
        <v>0</v>
      </c>
      <c r="X102" s="294">
        <f>SUMIFS('5. Detail'!$I$31:$I$510,'5. Detail'!$E$31:$E$510,$B102,'5. Detail'!$A$31:$A$510,$A102,'5. Detail'!$F$31:$F$510,"TE01")</f>
        <v>0</v>
      </c>
      <c r="Y102" s="294">
        <f t="shared" si="55"/>
        <v>0</v>
      </c>
      <c r="Z102" s="294">
        <f t="shared" si="44"/>
        <v>0</v>
      </c>
      <c r="AA102" s="294">
        <f>SUMIFS('5. Detail'!$I$31:$I$510,'5. Detail'!$E$31:$E$510,$B102,'5. Detail'!$A$31:$A$510,$A102,'5. Detail'!$J$31:$J$510,923,'5. Detail'!$F$31:$F$510,"CE01")+SUMIFS('5. Detail'!$I$31:$I$510,'5. Detail'!$E$31:$E$510,$B102,'5. Detail'!$A$31:$A$510,$A102,'5. Detail'!$J$31:$J$510,107,'5. Detail'!$F$31:$F$510,"CE01")</f>
        <v>0</v>
      </c>
      <c r="AB102" s="294">
        <f>SUMIFS('5. Detail'!$I$31:$I$510,'5. Detail'!$E$31:$E$510,$B102,'5. Detail'!$A$31:$A$510,$A102,'5. Detail'!$J$31:$J$510,923,'5. Detail'!$F$31:$F$510,"OE01")+SUMIFS('5. Detail'!$I$31:$I$510,'5. Detail'!$E$31:$E$510,$B102,'5. Detail'!$A$31:$A$510,$A102,'5. Detail'!$J$31:$J$510,107,'5. Detail'!$F$31:$F$510,"OE01")</f>
        <v>0</v>
      </c>
      <c r="AC102" s="294">
        <f>SUMIFS('5. Detail'!$I$31:$I$510,'5. Detail'!$E$31:$E$510,$B102,'5. Detail'!$A$31:$A$510,$A102,'5. Detail'!$J$31:$J$510,923,'5. Detail'!$F$31:$F$510,"TE01")+SUMIFS('5. Detail'!$I$31:$I$510,'5. Detail'!$E$31:$E$510,$B102,'5. Detail'!$A$31:$A$510,$A102,'5. Detail'!$J$31:$J$510,107,'5. Detail'!$F$31:$F$510,"TE01")</f>
        <v>0</v>
      </c>
      <c r="AD102" s="294">
        <f t="shared" si="56"/>
        <v>0</v>
      </c>
      <c r="AE102" s="295">
        <f>'3. Total $ Recalc.'!R98</f>
        <v>0</v>
      </c>
      <c r="AF102" s="294">
        <f t="shared" si="45"/>
        <v>-261802.0926726347</v>
      </c>
      <c r="AG102" s="296">
        <v>1</v>
      </c>
      <c r="AH102" s="294">
        <f t="shared" si="46"/>
        <v>0</v>
      </c>
      <c r="AI102" s="294">
        <f t="shared" si="47"/>
        <v>-261802.0926726347</v>
      </c>
      <c r="AJ102" s="293">
        <v>0</v>
      </c>
      <c r="AK102" s="293">
        <v>0</v>
      </c>
      <c r="AL102" s="293">
        <v>0</v>
      </c>
      <c r="AM102" s="294">
        <f t="shared" si="57"/>
        <v>0</v>
      </c>
      <c r="AN102" s="294">
        <f t="shared" si="48"/>
        <v>0</v>
      </c>
      <c r="AO102" s="293">
        <v>0</v>
      </c>
      <c r="AP102" s="294">
        <f t="shared" si="58"/>
        <v>0</v>
      </c>
      <c r="AQ102" s="294">
        <f t="shared" si="49"/>
        <v>0</v>
      </c>
      <c r="AR102" s="296"/>
      <c r="AS102" s="294">
        <f t="shared" si="59"/>
        <v>0</v>
      </c>
      <c r="AT102" s="294">
        <f t="shared" si="50"/>
        <v>0</v>
      </c>
      <c r="AU102" s="293">
        <v>0</v>
      </c>
      <c r="AV102" s="294">
        <f t="shared" si="60"/>
        <v>0</v>
      </c>
      <c r="AW102" s="294">
        <f t="shared" si="61"/>
        <v>0</v>
      </c>
      <c r="AX102" s="294">
        <f>SUMIFS('5. Detail'!$I$31:$I$510,'5. Detail'!$E$31:$E$510,$B102,'5. Detail'!$A$31:$A$510,$A102,'5. Detail'!$J$31:$J$510,426.4)</f>
        <v>0</v>
      </c>
      <c r="AY102" s="294">
        <f>SUMIFS('5. Detail'!$I$31:$I$510,'5. Detail'!$E$31:$E$510,$B102,'5. Detail'!$A$31:$A$510,$A102,'5. Detail'!$J$31:$J$510,426.5)+AO102</f>
        <v>0</v>
      </c>
      <c r="AZ102" s="294">
        <f>SUMIFS('5. Detail'!$I$31:$I$510,'5. Detail'!$E$31:$E$510,$B102,'5. Detail'!$A$31:$A$510,$A102,'5. Detail'!$J$31:$J$510,923)</f>
        <v>0</v>
      </c>
      <c r="BA102" s="294">
        <f>SUMIFS('5. Detail'!$I$31:$I$510,'5. Detail'!$E$31:$E$510,$B102,'5. Detail'!$A$31:$A$510,$A102,'5. Detail'!$J$31:$J$510,107)</f>
        <v>0</v>
      </c>
      <c r="BB102" s="294">
        <f t="shared" si="62"/>
        <v>0</v>
      </c>
      <c r="BC102" s="294">
        <f>SUMIFS('5. Detail'!$K$31:$K$510,'5. Detail'!$E$31:$E$510,$B102,'5. Detail'!$A$31:$A$510,$A102,'5. Detail'!$F$31:$F$510,"CE01")</f>
        <v>0</v>
      </c>
      <c r="BD102" s="294">
        <f>SUMIFS('5. Detail'!$K$31:$K$510,'5. Detail'!$E$31:$E$510,$B102,'5. Detail'!$A$31:$A$510,$A102,'5. Detail'!$F$31:$F$510,"OE01")</f>
        <v>0</v>
      </c>
      <c r="BE102" s="294">
        <f>SUMIFS('5. Detail'!$K$31:$K$510,'5. Detail'!$E$31:$E$510,$B102,'5. Detail'!$A$31:$A$510,$A102,'5. Detail'!$F$31:$F$510,"TE01")</f>
        <v>0</v>
      </c>
      <c r="BF102" s="294">
        <f t="shared" si="63"/>
        <v>0</v>
      </c>
      <c r="BG102" s="294">
        <f t="shared" si="64"/>
        <v>0</v>
      </c>
      <c r="BH102" s="294">
        <f>SUMIFS('5. Detail'!$K$31:$K$510,'5. Detail'!$E$31:$E$510,$B102,'5. Detail'!$A$31:$A$510,$A102,'5. Detail'!$J$31:$J$510,923,'5. Detail'!$F$31:$F$510,"CE01")+SUMIFS('5. Detail'!$K$31:$K$510,'5. Detail'!$E$31:$E$510,$B102,'5. Detail'!$A$31:$A$510,$A102,'5. Detail'!$J$31:$J$510,107,'5. Detail'!$F$31:$F$510,"CE01")</f>
        <v>0</v>
      </c>
      <c r="BI102" s="294">
        <f>SUMIFS('5. Detail'!$K$31:$K$510,'5. Detail'!$E$31:$E$510,$B102,'5. Detail'!$A$31:$A$510,$A102,'5. Detail'!$J$31:$J$510,923,'5. Detail'!$F$31:$F$510,"OE01")+SUMIFS('5. Detail'!$K$31:$K$510,'5. Detail'!$E$31:$E$510,$B102,'5. Detail'!$A$31:$A$510,$A102,'5. Detail'!$J$31:$J$510,107,'5. Detail'!$F$31:$F$510,"OE01")</f>
        <v>0</v>
      </c>
      <c r="BJ102" s="294">
        <f>SUMIFS('5. Detail'!$K$31:$K$510,'5. Detail'!$E$31:$E$510,$B102,'5. Detail'!$A$31:$A$510,$A102,'5. Detail'!$J$31:$J$510,923,'5. Detail'!$F$31:$F$510,"TE01")+SUMIFS('5. Detail'!$K$31:$K$510,'5. Detail'!$E$31:$E$510,$B102,'5. Detail'!$A$31:$A$510,$A102,'5. Detail'!$J$31:$J$510,107,'5. Detail'!$F$31:$F$510,"TE01")</f>
        <v>0</v>
      </c>
      <c r="BK102" s="294">
        <f t="shared" si="65"/>
        <v>0</v>
      </c>
      <c r="BL102" s="294">
        <f t="shared" si="66"/>
        <v>0</v>
      </c>
      <c r="BM102" s="297"/>
    </row>
    <row r="103" spans="1:65" x14ac:dyDescent="0.3">
      <c r="A103" s="291"/>
      <c r="B103" s="292">
        <v>2021</v>
      </c>
      <c r="C103" s="293">
        <v>275193.83783240226</v>
      </c>
      <c r="D103" s="293">
        <v>275193.83783240226</v>
      </c>
      <c r="E103" s="293">
        <v>0</v>
      </c>
      <c r="F103" s="293">
        <v>0</v>
      </c>
      <c r="G103" s="293">
        <v>0</v>
      </c>
      <c r="H103" s="293">
        <v>0</v>
      </c>
      <c r="I103" s="294">
        <f t="shared" si="51"/>
        <v>0</v>
      </c>
      <c r="J103" s="293">
        <v>0</v>
      </c>
      <c r="K103" s="294">
        <f t="shared" si="52"/>
        <v>0</v>
      </c>
      <c r="L103" s="293">
        <v>0</v>
      </c>
      <c r="M103" s="293"/>
      <c r="N103" s="294">
        <f t="shared" si="53"/>
        <v>0</v>
      </c>
      <c r="O103" s="294">
        <f t="shared" si="42"/>
        <v>0</v>
      </c>
      <c r="P103" s="294">
        <f t="shared" si="54"/>
        <v>0</v>
      </c>
      <c r="Q103" s="294">
        <f>SUMIFS('5. Detail'!$I$31:$I$510,'5. Detail'!$E$31:$E$510,$B103,'5. Detail'!$A$31:$A$510,$A103,'5. Detail'!$J$31:$J$510,426.4)</f>
        <v>0</v>
      </c>
      <c r="R103" s="294">
        <f>SUMIFS('5. Detail'!$I$31:$I$510,'5. Detail'!$E$31:$E$510,$B103,'5. Detail'!$A$31:$A$510,$A103,'5. Detail'!$J$31:$J$510,426.5)+J103</f>
        <v>0</v>
      </c>
      <c r="S103" s="294">
        <f>SUMIFS('5. Detail'!$I$31:$I$510,'5. Detail'!$E$31:$E$510,$B103,'5. Detail'!$A$31:$A$510,$A103,'5. Detail'!$J$31:$J$510,923)</f>
        <v>0</v>
      </c>
      <c r="T103" s="294">
        <f>SUMIFS('5. Detail'!$I$31:$I$510,'5. Detail'!$E$31:$E$510,$B103,'5. Detail'!$A$31:$A$510,$A103,'5. Detail'!$J$31:$J$510,107)</f>
        <v>0</v>
      </c>
      <c r="U103" s="294">
        <f t="shared" si="43"/>
        <v>0</v>
      </c>
      <c r="V103" s="294">
        <f>SUMIFS('5. Detail'!$I$31:$I$510,'5. Detail'!$E$31:$E$510,$B103,'5. Detail'!$A$31:$A$510,$A103,'5. Detail'!$F$31:$F$510,"CE01")</f>
        <v>0</v>
      </c>
      <c r="W103" s="294">
        <f>SUMIFS('5. Detail'!$I$31:$I$510,'5. Detail'!$E$31:$E$510,$B103,'5. Detail'!$A$31:$A$510,$A103,'5. Detail'!$F$31:$F$510,"OE01")</f>
        <v>0</v>
      </c>
      <c r="X103" s="294">
        <f>SUMIFS('5. Detail'!$I$31:$I$510,'5. Detail'!$E$31:$E$510,$B103,'5. Detail'!$A$31:$A$510,$A103,'5. Detail'!$F$31:$F$510,"TE01")</f>
        <v>0</v>
      </c>
      <c r="Y103" s="294">
        <f t="shared" si="55"/>
        <v>0</v>
      </c>
      <c r="Z103" s="294">
        <f t="shared" si="44"/>
        <v>0</v>
      </c>
      <c r="AA103" s="294">
        <f>SUMIFS('5. Detail'!$I$31:$I$510,'5. Detail'!$E$31:$E$510,$B103,'5. Detail'!$A$31:$A$510,$A103,'5. Detail'!$J$31:$J$510,923,'5. Detail'!$F$31:$F$510,"CE01")+SUMIFS('5. Detail'!$I$31:$I$510,'5. Detail'!$E$31:$E$510,$B103,'5. Detail'!$A$31:$A$510,$A103,'5. Detail'!$J$31:$J$510,107,'5. Detail'!$F$31:$F$510,"CE01")</f>
        <v>0</v>
      </c>
      <c r="AB103" s="294">
        <f>SUMIFS('5. Detail'!$I$31:$I$510,'5. Detail'!$E$31:$E$510,$B103,'5. Detail'!$A$31:$A$510,$A103,'5. Detail'!$J$31:$J$510,923,'5. Detail'!$F$31:$F$510,"OE01")+SUMIFS('5. Detail'!$I$31:$I$510,'5. Detail'!$E$31:$E$510,$B103,'5. Detail'!$A$31:$A$510,$A103,'5. Detail'!$J$31:$J$510,107,'5. Detail'!$F$31:$F$510,"OE01")</f>
        <v>0</v>
      </c>
      <c r="AC103" s="294">
        <f>SUMIFS('5. Detail'!$I$31:$I$510,'5. Detail'!$E$31:$E$510,$B103,'5. Detail'!$A$31:$A$510,$A103,'5. Detail'!$J$31:$J$510,923,'5. Detail'!$F$31:$F$510,"TE01")+SUMIFS('5. Detail'!$I$31:$I$510,'5. Detail'!$E$31:$E$510,$B103,'5. Detail'!$A$31:$A$510,$A103,'5. Detail'!$J$31:$J$510,107,'5. Detail'!$F$31:$F$510,"TE01")</f>
        <v>0</v>
      </c>
      <c r="AD103" s="294">
        <f t="shared" si="56"/>
        <v>0</v>
      </c>
      <c r="AE103" s="295">
        <f>'3. Total $ Recalc.'!R99</f>
        <v>0</v>
      </c>
      <c r="AF103" s="294">
        <f t="shared" si="45"/>
        <v>-275193.83783240226</v>
      </c>
      <c r="AG103" s="296">
        <v>1</v>
      </c>
      <c r="AH103" s="294">
        <f t="shared" si="46"/>
        <v>0</v>
      </c>
      <c r="AI103" s="294">
        <f t="shared" si="47"/>
        <v>-275193.83783240226</v>
      </c>
      <c r="AJ103" s="293">
        <v>0</v>
      </c>
      <c r="AK103" s="293">
        <v>0</v>
      </c>
      <c r="AL103" s="293">
        <v>0</v>
      </c>
      <c r="AM103" s="294">
        <f t="shared" si="57"/>
        <v>0</v>
      </c>
      <c r="AN103" s="294">
        <f t="shared" si="48"/>
        <v>0</v>
      </c>
      <c r="AO103" s="293">
        <v>0</v>
      </c>
      <c r="AP103" s="294">
        <f t="shared" si="58"/>
        <v>0</v>
      </c>
      <c r="AQ103" s="294">
        <f t="shared" si="49"/>
        <v>0</v>
      </c>
      <c r="AR103" s="296"/>
      <c r="AS103" s="294">
        <f t="shared" si="59"/>
        <v>0</v>
      </c>
      <c r="AT103" s="294">
        <f t="shared" si="50"/>
        <v>0</v>
      </c>
      <c r="AU103" s="293">
        <v>0</v>
      </c>
      <c r="AV103" s="294">
        <f t="shared" si="60"/>
        <v>0</v>
      </c>
      <c r="AW103" s="294">
        <f t="shared" si="61"/>
        <v>0</v>
      </c>
      <c r="AX103" s="294">
        <f>SUMIFS('5. Detail'!$I$31:$I$510,'5. Detail'!$E$31:$E$510,$B103,'5. Detail'!$A$31:$A$510,$A103,'5. Detail'!$J$31:$J$510,426.4)</f>
        <v>0</v>
      </c>
      <c r="AY103" s="294">
        <f>SUMIFS('5. Detail'!$I$31:$I$510,'5. Detail'!$E$31:$E$510,$B103,'5. Detail'!$A$31:$A$510,$A103,'5. Detail'!$J$31:$J$510,426.5)+AO103</f>
        <v>0</v>
      </c>
      <c r="AZ103" s="294">
        <f>SUMIFS('5. Detail'!$I$31:$I$510,'5. Detail'!$E$31:$E$510,$B103,'5. Detail'!$A$31:$A$510,$A103,'5. Detail'!$J$31:$J$510,923)</f>
        <v>0</v>
      </c>
      <c r="BA103" s="294">
        <f>SUMIFS('5. Detail'!$I$31:$I$510,'5. Detail'!$E$31:$E$510,$B103,'5. Detail'!$A$31:$A$510,$A103,'5. Detail'!$J$31:$J$510,107)</f>
        <v>0</v>
      </c>
      <c r="BB103" s="294">
        <f t="shared" si="62"/>
        <v>0</v>
      </c>
      <c r="BC103" s="294">
        <f>SUMIFS('5. Detail'!$K$31:$K$510,'5. Detail'!$E$31:$E$510,$B103,'5. Detail'!$A$31:$A$510,$A103,'5. Detail'!$F$31:$F$510,"CE01")</f>
        <v>0</v>
      </c>
      <c r="BD103" s="294">
        <f>SUMIFS('5. Detail'!$K$31:$K$510,'5. Detail'!$E$31:$E$510,$B103,'5. Detail'!$A$31:$A$510,$A103,'5. Detail'!$F$31:$F$510,"OE01")</f>
        <v>0</v>
      </c>
      <c r="BE103" s="294">
        <f>SUMIFS('5. Detail'!$K$31:$K$510,'5. Detail'!$E$31:$E$510,$B103,'5. Detail'!$A$31:$A$510,$A103,'5. Detail'!$F$31:$F$510,"TE01")</f>
        <v>0</v>
      </c>
      <c r="BF103" s="294">
        <f t="shared" si="63"/>
        <v>0</v>
      </c>
      <c r="BG103" s="294">
        <f t="shared" si="64"/>
        <v>0</v>
      </c>
      <c r="BH103" s="294">
        <f>SUMIFS('5. Detail'!$K$31:$K$510,'5. Detail'!$E$31:$E$510,$B103,'5. Detail'!$A$31:$A$510,$A103,'5. Detail'!$J$31:$J$510,923,'5. Detail'!$F$31:$F$510,"CE01")+SUMIFS('5. Detail'!$K$31:$K$510,'5. Detail'!$E$31:$E$510,$B103,'5. Detail'!$A$31:$A$510,$A103,'5. Detail'!$J$31:$J$510,107,'5. Detail'!$F$31:$F$510,"CE01")</f>
        <v>0</v>
      </c>
      <c r="BI103" s="294">
        <f>SUMIFS('5. Detail'!$K$31:$K$510,'5. Detail'!$E$31:$E$510,$B103,'5. Detail'!$A$31:$A$510,$A103,'5. Detail'!$J$31:$J$510,923,'5. Detail'!$F$31:$F$510,"OE01")+SUMIFS('5. Detail'!$K$31:$K$510,'5. Detail'!$E$31:$E$510,$B103,'5. Detail'!$A$31:$A$510,$A103,'5. Detail'!$J$31:$J$510,107,'5. Detail'!$F$31:$F$510,"OE01")</f>
        <v>0</v>
      </c>
      <c r="BJ103" s="294">
        <f>SUMIFS('5. Detail'!$K$31:$K$510,'5. Detail'!$E$31:$E$510,$B103,'5. Detail'!$A$31:$A$510,$A103,'5. Detail'!$J$31:$J$510,923,'5. Detail'!$F$31:$F$510,"TE01")+SUMIFS('5. Detail'!$K$31:$K$510,'5. Detail'!$E$31:$E$510,$B103,'5. Detail'!$A$31:$A$510,$A103,'5. Detail'!$J$31:$J$510,107,'5. Detail'!$F$31:$F$510,"TE01")</f>
        <v>0</v>
      </c>
      <c r="BK103" s="294">
        <f t="shared" si="65"/>
        <v>0</v>
      </c>
      <c r="BL103" s="294">
        <f t="shared" si="66"/>
        <v>0</v>
      </c>
      <c r="BM103" s="297"/>
    </row>
    <row r="104" spans="1:65" x14ac:dyDescent="0.3">
      <c r="A104" s="291"/>
      <c r="B104" s="292">
        <v>2015</v>
      </c>
      <c r="C104" s="293">
        <v>157837.15982889393</v>
      </c>
      <c r="D104" s="293">
        <v>0</v>
      </c>
      <c r="E104" s="293">
        <v>0</v>
      </c>
      <c r="F104" s="293">
        <v>0</v>
      </c>
      <c r="G104" s="293">
        <v>0</v>
      </c>
      <c r="H104" s="293">
        <v>0</v>
      </c>
      <c r="I104" s="294">
        <f t="shared" si="51"/>
        <v>157837.15982889393</v>
      </c>
      <c r="J104" s="293">
        <v>0</v>
      </c>
      <c r="K104" s="294">
        <f t="shared" si="52"/>
        <v>157837.15982889393</v>
      </c>
      <c r="L104" s="293">
        <v>15783.715982889393</v>
      </c>
      <c r="M104" s="293"/>
      <c r="N104" s="294">
        <f t="shared" si="53"/>
        <v>15783.715982889393</v>
      </c>
      <c r="O104" s="294">
        <f t="shared" si="42"/>
        <v>142053.44384600455</v>
      </c>
      <c r="P104" s="294">
        <f t="shared" si="54"/>
        <v>0</v>
      </c>
      <c r="Q104" s="294">
        <f>SUMIFS('5. Detail'!$I$31:$I$510,'5. Detail'!$E$31:$E$510,$B104,'5. Detail'!$A$31:$A$510,$A104,'5. Detail'!$J$31:$J$510,426.4)</f>
        <v>0</v>
      </c>
      <c r="R104" s="294">
        <f>SUMIFS('5. Detail'!$I$31:$I$510,'5. Detail'!$E$31:$E$510,$B104,'5. Detail'!$A$31:$A$510,$A104,'5. Detail'!$J$31:$J$510,426.5)+J104</f>
        <v>0</v>
      </c>
      <c r="S104" s="294">
        <f>SUMIFS('5. Detail'!$I$31:$I$510,'5. Detail'!$E$31:$E$510,$B104,'5. Detail'!$A$31:$A$510,$A104,'5. Detail'!$J$31:$J$510,923)</f>
        <v>0</v>
      </c>
      <c r="T104" s="294">
        <f>SUMIFS('5. Detail'!$I$31:$I$510,'5. Detail'!$E$31:$E$510,$B104,'5. Detail'!$A$31:$A$510,$A104,'5. Detail'!$J$31:$J$510,107)</f>
        <v>0</v>
      </c>
      <c r="U104" s="294">
        <f t="shared" si="43"/>
        <v>15783.715982889378</v>
      </c>
      <c r="V104" s="294">
        <f>SUMIFS('5. Detail'!$I$31:$I$510,'5. Detail'!$E$31:$E$510,$B104,'5. Detail'!$A$31:$A$510,$A104,'5. Detail'!$F$31:$F$510,"CE01")</f>
        <v>0</v>
      </c>
      <c r="W104" s="294">
        <f>SUMIFS('5. Detail'!$I$31:$I$510,'5. Detail'!$E$31:$E$510,$B104,'5. Detail'!$A$31:$A$510,$A104,'5. Detail'!$F$31:$F$510,"OE01")</f>
        <v>0</v>
      </c>
      <c r="X104" s="294">
        <f>SUMIFS('5. Detail'!$I$31:$I$510,'5. Detail'!$E$31:$E$510,$B104,'5. Detail'!$A$31:$A$510,$A104,'5. Detail'!$F$31:$F$510,"TE01")</f>
        <v>0</v>
      </c>
      <c r="Y104" s="294">
        <f t="shared" si="55"/>
        <v>0</v>
      </c>
      <c r="Z104" s="294">
        <f t="shared" si="44"/>
        <v>15783.715982889393</v>
      </c>
      <c r="AA104" s="294">
        <f>SUMIFS('5. Detail'!$I$31:$I$510,'5. Detail'!$E$31:$E$510,$B104,'5. Detail'!$A$31:$A$510,$A104,'5. Detail'!$J$31:$J$510,923,'5. Detail'!$F$31:$F$510,"CE01")+SUMIFS('5. Detail'!$I$31:$I$510,'5. Detail'!$E$31:$E$510,$B104,'5. Detail'!$A$31:$A$510,$A104,'5. Detail'!$J$31:$J$510,107,'5. Detail'!$F$31:$F$510,"CE01")</f>
        <v>0</v>
      </c>
      <c r="AB104" s="294">
        <f>SUMIFS('5. Detail'!$I$31:$I$510,'5. Detail'!$E$31:$E$510,$B104,'5. Detail'!$A$31:$A$510,$A104,'5. Detail'!$J$31:$J$510,923,'5. Detail'!$F$31:$F$510,"OE01")+SUMIFS('5. Detail'!$I$31:$I$510,'5. Detail'!$E$31:$E$510,$B104,'5. Detail'!$A$31:$A$510,$A104,'5. Detail'!$J$31:$J$510,107,'5. Detail'!$F$31:$F$510,"OE01")</f>
        <v>0</v>
      </c>
      <c r="AC104" s="294">
        <f>SUMIFS('5. Detail'!$I$31:$I$510,'5. Detail'!$E$31:$E$510,$B104,'5. Detail'!$A$31:$A$510,$A104,'5. Detail'!$J$31:$J$510,923,'5. Detail'!$F$31:$F$510,"TE01")+SUMIFS('5. Detail'!$I$31:$I$510,'5. Detail'!$E$31:$E$510,$B104,'5. Detail'!$A$31:$A$510,$A104,'5. Detail'!$J$31:$J$510,107,'5. Detail'!$F$31:$F$510,"TE01")</f>
        <v>0</v>
      </c>
      <c r="AD104" s="294">
        <f t="shared" si="56"/>
        <v>0</v>
      </c>
      <c r="AE104" s="295">
        <f>'3. Total $ Recalc.'!R100</f>
        <v>0</v>
      </c>
      <c r="AF104" s="294">
        <f t="shared" si="45"/>
        <v>-157837.15982889393</v>
      </c>
      <c r="AG104" s="296">
        <v>0</v>
      </c>
      <c r="AH104" s="294">
        <f t="shared" si="46"/>
        <v>0</v>
      </c>
      <c r="AI104" s="294">
        <f t="shared" si="47"/>
        <v>0</v>
      </c>
      <c r="AJ104" s="293">
        <v>0</v>
      </c>
      <c r="AK104" s="293">
        <v>0</v>
      </c>
      <c r="AL104" s="293">
        <v>0</v>
      </c>
      <c r="AM104" s="294">
        <f t="shared" si="57"/>
        <v>0</v>
      </c>
      <c r="AN104" s="294">
        <f t="shared" si="48"/>
        <v>-157837.15982889393</v>
      </c>
      <c r="AO104" s="293">
        <v>0</v>
      </c>
      <c r="AP104" s="294">
        <f t="shared" si="58"/>
        <v>0</v>
      </c>
      <c r="AQ104" s="294">
        <f t="shared" si="49"/>
        <v>-157837.15982889393</v>
      </c>
      <c r="AR104" s="296">
        <v>0.1</v>
      </c>
      <c r="AS104" s="294">
        <f t="shared" si="59"/>
        <v>0</v>
      </c>
      <c r="AT104" s="294">
        <f t="shared" si="50"/>
        <v>-15783.715982889393</v>
      </c>
      <c r="AU104" s="293">
        <v>0</v>
      </c>
      <c r="AV104" s="294">
        <f t="shared" si="60"/>
        <v>0</v>
      </c>
      <c r="AW104" s="294">
        <f t="shared" si="61"/>
        <v>-142053.44384600455</v>
      </c>
      <c r="AX104" s="294">
        <f>SUMIFS('5. Detail'!$I$31:$I$510,'5. Detail'!$E$31:$E$510,$B104,'5. Detail'!$A$31:$A$510,$A104,'5. Detail'!$J$31:$J$510,426.4)</f>
        <v>0</v>
      </c>
      <c r="AY104" s="294">
        <f>SUMIFS('5. Detail'!$I$31:$I$510,'5. Detail'!$E$31:$E$510,$B104,'5. Detail'!$A$31:$A$510,$A104,'5. Detail'!$J$31:$J$510,426.5)+AO104</f>
        <v>0</v>
      </c>
      <c r="AZ104" s="294">
        <f>SUMIFS('5. Detail'!$I$31:$I$510,'5. Detail'!$E$31:$E$510,$B104,'5. Detail'!$A$31:$A$510,$A104,'5. Detail'!$J$31:$J$510,923)</f>
        <v>0</v>
      </c>
      <c r="BA104" s="294">
        <f>SUMIFS('5. Detail'!$I$31:$I$510,'5. Detail'!$E$31:$E$510,$B104,'5. Detail'!$A$31:$A$510,$A104,'5. Detail'!$J$31:$J$510,107)</f>
        <v>0</v>
      </c>
      <c r="BB104" s="294">
        <f t="shared" si="62"/>
        <v>0</v>
      </c>
      <c r="BC104" s="294">
        <f>SUMIFS('5. Detail'!$K$31:$K$510,'5. Detail'!$E$31:$E$510,$B104,'5. Detail'!$A$31:$A$510,$A104,'5. Detail'!$F$31:$F$510,"CE01")</f>
        <v>0</v>
      </c>
      <c r="BD104" s="294">
        <f>SUMIFS('5. Detail'!$K$31:$K$510,'5. Detail'!$E$31:$E$510,$B104,'5. Detail'!$A$31:$A$510,$A104,'5. Detail'!$F$31:$F$510,"OE01")</f>
        <v>0</v>
      </c>
      <c r="BE104" s="294">
        <f>SUMIFS('5. Detail'!$K$31:$K$510,'5. Detail'!$E$31:$E$510,$B104,'5. Detail'!$A$31:$A$510,$A104,'5. Detail'!$F$31:$F$510,"TE01")</f>
        <v>0</v>
      </c>
      <c r="BF104" s="294">
        <f t="shared" si="63"/>
        <v>0</v>
      </c>
      <c r="BG104" s="294">
        <f t="shared" si="64"/>
        <v>0</v>
      </c>
      <c r="BH104" s="294">
        <f>SUMIFS('5. Detail'!$K$31:$K$510,'5. Detail'!$E$31:$E$510,$B104,'5. Detail'!$A$31:$A$510,$A104,'5. Detail'!$J$31:$J$510,923,'5. Detail'!$F$31:$F$510,"CE01")+SUMIFS('5. Detail'!$K$31:$K$510,'5. Detail'!$E$31:$E$510,$B104,'5. Detail'!$A$31:$A$510,$A104,'5. Detail'!$J$31:$J$510,107,'5. Detail'!$F$31:$F$510,"CE01")</f>
        <v>0</v>
      </c>
      <c r="BI104" s="294">
        <f>SUMIFS('5. Detail'!$K$31:$K$510,'5. Detail'!$E$31:$E$510,$B104,'5. Detail'!$A$31:$A$510,$A104,'5. Detail'!$J$31:$J$510,923,'5. Detail'!$F$31:$F$510,"OE01")+SUMIFS('5. Detail'!$K$31:$K$510,'5. Detail'!$E$31:$E$510,$B104,'5. Detail'!$A$31:$A$510,$A104,'5. Detail'!$J$31:$J$510,107,'5. Detail'!$F$31:$F$510,"OE01")</f>
        <v>0</v>
      </c>
      <c r="BJ104" s="294">
        <f>SUMIFS('5. Detail'!$K$31:$K$510,'5. Detail'!$E$31:$E$510,$B104,'5. Detail'!$A$31:$A$510,$A104,'5. Detail'!$J$31:$J$510,923,'5. Detail'!$F$31:$F$510,"TE01")+SUMIFS('5. Detail'!$K$31:$K$510,'5. Detail'!$E$31:$E$510,$B104,'5. Detail'!$A$31:$A$510,$A104,'5. Detail'!$J$31:$J$510,107,'5. Detail'!$F$31:$F$510,"TE01")</f>
        <v>0</v>
      </c>
      <c r="BK104" s="294">
        <f t="shared" si="65"/>
        <v>0</v>
      </c>
      <c r="BL104" s="294">
        <f t="shared" si="66"/>
        <v>0</v>
      </c>
      <c r="BM104" s="297"/>
    </row>
    <row r="105" spans="1:65" x14ac:dyDescent="0.3">
      <c r="A105" s="291"/>
      <c r="B105" s="292">
        <v>2016</v>
      </c>
      <c r="C105" s="293">
        <v>154328.794708456</v>
      </c>
      <c r="D105" s="293">
        <v>0</v>
      </c>
      <c r="E105" s="293">
        <v>0</v>
      </c>
      <c r="F105" s="293">
        <v>0</v>
      </c>
      <c r="G105" s="293">
        <v>0</v>
      </c>
      <c r="H105" s="293">
        <v>0</v>
      </c>
      <c r="I105" s="294">
        <f t="shared" si="51"/>
        <v>154328.794708456</v>
      </c>
      <c r="J105" s="293">
        <v>0</v>
      </c>
      <c r="K105" s="294">
        <f t="shared" si="52"/>
        <v>154328.794708456</v>
      </c>
      <c r="L105" s="293">
        <v>15432.879470845601</v>
      </c>
      <c r="M105" s="293">
        <f>1618.74+1528.81+63940.2300000001+1528.81+2967.69</f>
        <v>71584.280000000101</v>
      </c>
      <c r="N105" s="294">
        <f t="shared" si="53"/>
        <v>87017.159470845698</v>
      </c>
      <c r="O105" s="294">
        <f t="shared" si="42"/>
        <v>67311.635237610302</v>
      </c>
      <c r="P105" s="294">
        <f t="shared" si="54"/>
        <v>0</v>
      </c>
      <c r="Q105" s="294">
        <f>SUMIFS('5. Detail'!$I$31:$I$510,'5. Detail'!$E$31:$E$510,$B105,'5. Detail'!$A$31:$A$510,$A105,'5. Detail'!$J$31:$J$510,426.4)</f>
        <v>0</v>
      </c>
      <c r="R105" s="294">
        <f>SUMIFS('5. Detail'!$I$31:$I$510,'5. Detail'!$E$31:$E$510,$B105,'5. Detail'!$A$31:$A$510,$A105,'5. Detail'!$J$31:$J$510,426.5)+J105</f>
        <v>0</v>
      </c>
      <c r="S105" s="294">
        <f>SUMIFS('5. Detail'!$I$31:$I$510,'5. Detail'!$E$31:$E$510,$B105,'5. Detail'!$A$31:$A$510,$A105,'5. Detail'!$J$31:$J$510,923)</f>
        <v>0</v>
      </c>
      <c r="T105" s="294">
        <f>SUMIFS('5. Detail'!$I$31:$I$510,'5. Detail'!$E$31:$E$510,$B105,'5. Detail'!$A$31:$A$510,$A105,'5. Detail'!$J$31:$J$510,107)</f>
        <v>0</v>
      </c>
      <c r="U105" s="294">
        <f t="shared" si="43"/>
        <v>87017.159470845698</v>
      </c>
      <c r="V105" s="294">
        <f>SUMIFS('5. Detail'!$I$31:$I$510,'5. Detail'!$E$31:$E$510,$B105,'5. Detail'!$A$31:$A$510,$A105,'5. Detail'!$F$31:$F$510,"CE01")</f>
        <v>0</v>
      </c>
      <c r="W105" s="294">
        <f>SUMIFS('5. Detail'!$I$31:$I$510,'5. Detail'!$E$31:$E$510,$B105,'5. Detail'!$A$31:$A$510,$A105,'5. Detail'!$F$31:$F$510,"OE01")</f>
        <v>0</v>
      </c>
      <c r="X105" s="294">
        <f>SUMIFS('5. Detail'!$I$31:$I$510,'5. Detail'!$E$31:$E$510,$B105,'5. Detail'!$A$31:$A$510,$A105,'5. Detail'!$F$31:$F$510,"TE01")</f>
        <v>0</v>
      </c>
      <c r="Y105" s="294">
        <f t="shared" si="55"/>
        <v>0</v>
      </c>
      <c r="Z105" s="294">
        <f t="shared" si="44"/>
        <v>87017.159470845698</v>
      </c>
      <c r="AA105" s="294">
        <f>SUMIFS('5. Detail'!$I$31:$I$510,'5. Detail'!$E$31:$E$510,$B105,'5. Detail'!$A$31:$A$510,$A105,'5. Detail'!$J$31:$J$510,923,'5. Detail'!$F$31:$F$510,"CE01")+SUMIFS('5. Detail'!$I$31:$I$510,'5. Detail'!$E$31:$E$510,$B105,'5. Detail'!$A$31:$A$510,$A105,'5. Detail'!$J$31:$J$510,107,'5. Detail'!$F$31:$F$510,"CE01")</f>
        <v>0</v>
      </c>
      <c r="AB105" s="294">
        <f>SUMIFS('5. Detail'!$I$31:$I$510,'5. Detail'!$E$31:$E$510,$B105,'5. Detail'!$A$31:$A$510,$A105,'5. Detail'!$J$31:$J$510,923,'5. Detail'!$F$31:$F$510,"OE01")+SUMIFS('5. Detail'!$I$31:$I$510,'5. Detail'!$E$31:$E$510,$B105,'5. Detail'!$A$31:$A$510,$A105,'5. Detail'!$J$31:$J$510,107,'5. Detail'!$F$31:$F$510,"OE01")</f>
        <v>0</v>
      </c>
      <c r="AC105" s="294">
        <f>SUMIFS('5. Detail'!$I$31:$I$510,'5. Detail'!$E$31:$E$510,$B105,'5. Detail'!$A$31:$A$510,$A105,'5. Detail'!$J$31:$J$510,923,'5. Detail'!$F$31:$F$510,"TE01")+SUMIFS('5. Detail'!$I$31:$I$510,'5. Detail'!$E$31:$E$510,$B105,'5. Detail'!$A$31:$A$510,$A105,'5. Detail'!$J$31:$J$510,107,'5. Detail'!$F$31:$F$510,"TE01")</f>
        <v>0</v>
      </c>
      <c r="AD105" s="294">
        <f t="shared" si="56"/>
        <v>0</v>
      </c>
      <c r="AE105" s="295">
        <f>'3. Total $ Recalc.'!R101</f>
        <v>0</v>
      </c>
      <c r="AF105" s="294">
        <f t="shared" si="45"/>
        <v>-154328.794708456</v>
      </c>
      <c r="AG105" s="296">
        <v>0</v>
      </c>
      <c r="AH105" s="294">
        <f t="shared" si="46"/>
        <v>0</v>
      </c>
      <c r="AI105" s="294">
        <f t="shared" si="47"/>
        <v>0</v>
      </c>
      <c r="AJ105" s="293">
        <v>0</v>
      </c>
      <c r="AK105" s="293">
        <v>0</v>
      </c>
      <c r="AL105" s="293">
        <v>0</v>
      </c>
      <c r="AM105" s="294">
        <f t="shared" si="57"/>
        <v>0</v>
      </c>
      <c r="AN105" s="294">
        <f t="shared" si="48"/>
        <v>-154328.794708456</v>
      </c>
      <c r="AO105" s="293">
        <v>0</v>
      </c>
      <c r="AP105" s="294">
        <f t="shared" si="58"/>
        <v>0</v>
      </c>
      <c r="AQ105" s="294">
        <f t="shared" si="49"/>
        <v>-154328.794708456</v>
      </c>
      <c r="AR105" s="296">
        <v>0.1</v>
      </c>
      <c r="AS105" s="294">
        <f t="shared" si="59"/>
        <v>0</v>
      </c>
      <c r="AT105" s="294">
        <f t="shared" si="50"/>
        <v>-15432.879470845601</v>
      </c>
      <c r="AU105" s="293">
        <f>1618.74+1528.81+63940.2300000001+1528.81+2967.69</f>
        <v>71584.280000000101</v>
      </c>
      <c r="AV105" s="294">
        <f t="shared" si="60"/>
        <v>-71584.280000000101</v>
      </c>
      <c r="AW105" s="294">
        <f t="shared" si="61"/>
        <v>-138895.9152376104</v>
      </c>
      <c r="AX105" s="294">
        <f>SUMIFS('5. Detail'!$I$31:$I$510,'5. Detail'!$E$31:$E$510,$B105,'5. Detail'!$A$31:$A$510,$A105,'5. Detail'!$J$31:$J$510,426.4)</f>
        <v>0</v>
      </c>
      <c r="AY105" s="294">
        <f>SUMIFS('5. Detail'!$I$31:$I$510,'5. Detail'!$E$31:$E$510,$B105,'5. Detail'!$A$31:$A$510,$A105,'5. Detail'!$J$31:$J$510,426.5)+AO105</f>
        <v>0</v>
      </c>
      <c r="AZ105" s="294">
        <f>SUMIFS('5. Detail'!$I$31:$I$510,'5. Detail'!$E$31:$E$510,$B105,'5. Detail'!$A$31:$A$510,$A105,'5. Detail'!$J$31:$J$510,923)</f>
        <v>0</v>
      </c>
      <c r="BA105" s="294">
        <f>SUMIFS('5. Detail'!$I$31:$I$510,'5. Detail'!$E$31:$E$510,$B105,'5. Detail'!$A$31:$A$510,$A105,'5. Detail'!$J$31:$J$510,107)</f>
        <v>0</v>
      </c>
      <c r="BB105" s="294">
        <f t="shared" si="62"/>
        <v>0</v>
      </c>
      <c r="BC105" s="294">
        <f>SUMIFS('5. Detail'!$K$31:$K$510,'5. Detail'!$E$31:$E$510,$B105,'5. Detail'!$A$31:$A$510,$A105,'5. Detail'!$F$31:$F$510,"CE01")</f>
        <v>0</v>
      </c>
      <c r="BD105" s="294">
        <f>SUMIFS('5. Detail'!$K$31:$K$510,'5. Detail'!$E$31:$E$510,$B105,'5. Detail'!$A$31:$A$510,$A105,'5. Detail'!$F$31:$F$510,"OE01")</f>
        <v>0</v>
      </c>
      <c r="BE105" s="294">
        <f>SUMIFS('5. Detail'!$K$31:$K$510,'5. Detail'!$E$31:$E$510,$B105,'5. Detail'!$A$31:$A$510,$A105,'5. Detail'!$F$31:$F$510,"TE01")</f>
        <v>0</v>
      </c>
      <c r="BF105" s="294">
        <f t="shared" si="63"/>
        <v>0</v>
      </c>
      <c r="BG105" s="294">
        <f t="shared" si="64"/>
        <v>0</v>
      </c>
      <c r="BH105" s="294">
        <f>SUMIFS('5. Detail'!$K$31:$K$510,'5. Detail'!$E$31:$E$510,$B105,'5. Detail'!$A$31:$A$510,$A105,'5. Detail'!$J$31:$J$510,923,'5. Detail'!$F$31:$F$510,"CE01")+SUMIFS('5. Detail'!$K$31:$K$510,'5. Detail'!$E$31:$E$510,$B105,'5. Detail'!$A$31:$A$510,$A105,'5. Detail'!$J$31:$J$510,107,'5. Detail'!$F$31:$F$510,"CE01")</f>
        <v>0</v>
      </c>
      <c r="BI105" s="294">
        <f>SUMIFS('5. Detail'!$K$31:$K$510,'5. Detail'!$E$31:$E$510,$B105,'5. Detail'!$A$31:$A$510,$A105,'5. Detail'!$J$31:$J$510,923,'5. Detail'!$F$31:$F$510,"OE01")+SUMIFS('5. Detail'!$K$31:$K$510,'5. Detail'!$E$31:$E$510,$B105,'5. Detail'!$A$31:$A$510,$A105,'5. Detail'!$J$31:$J$510,107,'5. Detail'!$F$31:$F$510,"OE01")</f>
        <v>0</v>
      </c>
      <c r="BJ105" s="294">
        <f>SUMIFS('5. Detail'!$K$31:$K$510,'5. Detail'!$E$31:$E$510,$B105,'5. Detail'!$A$31:$A$510,$A105,'5. Detail'!$J$31:$J$510,923,'5. Detail'!$F$31:$F$510,"TE01")+SUMIFS('5. Detail'!$K$31:$K$510,'5. Detail'!$E$31:$E$510,$B105,'5. Detail'!$A$31:$A$510,$A105,'5. Detail'!$J$31:$J$510,107,'5. Detail'!$F$31:$F$510,"TE01")</f>
        <v>0</v>
      </c>
      <c r="BK105" s="294">
        <f t="shared" si="65"/>
        <v>0</v>
      </c>
      <c r="BL105" s="294">
        <f t="shared" si="66"/>
        <v>0</v>
      </c>
      <c r="BM105" s="297"/>
    </row>
    <row r="106" spans="1:65" x14ac:dyDescent="0.3">
      <c r="A106" s="291"/>
      <c r="B106" s="292">
        <v>2017</v>
      </c>
      <c r="C106" s="293">
        <v>164980.00738235158</v>
      </c>
      <c r="D106" s="293">
        <v>0</v>
      </c>
      <c r="E106" s="293">
        <v>0</v>
      </c>
      <c r="F106" s="293">
        <v>0</v>
      </c>
      <c r="G106" s="293">
        <v>0</v>
      </c>
      <c r="H106" s="293">
        <v>0</v>
      </c>
      <c r="I106" s="294">
        <f t="shared" si="51"/>
        <v>164980.00738235158</v>
      </c>
      <c r="J106" s="293">
        <v>0</v>
      </c>
      <c r="K106" s="294">
        <f t="shared" si="52"/>
        <v>164980.00738235158</v>
      </c>
      <c r="L106" s="293">
        <v>16498.000738235158</v>
      </c>
      <c r="M106" s="293">
        <f>956.7+85433.31+956.7</f>
        <v>87346.709999999992</v>
      </c>
      <c r="N106" s="294">
        <f t="shared" si="53"/>
        <v>103844.71073823515</v>
      </c>
      <c r="O106" s="294">
        <f t="shared" si="42"/>
        <v>61135.296644116432</v>
      </c>
      <c r="P106" s="294">
        <f t="shared" si="54"/>
        <v>0</v>
      </c>
      <c r="Q106" s="294">
        <f>SUMIFS('5. Detail'!$I$31:$I$510,'5. Detail'!$E$31:$E$510,$B106,'5. Detail'!$A$31:$A$510,$A106,'5. Detail'!$J$31:$J$510,426.4)</f>
        <v>0</v>
      </c>
      <c r="R106" s="294">
        <f>SUMIFS('5. Detail'!$I$31:$I$510,'5. Detail'!$E$31:$E$510,$B106,'5. Detail'!$A$31:$A$510,$A106,'5. Detail'!$J$31:$J$510,426.5)+J106</f>
        <v>0</v>
      </c>
      <c r="S106" s="294">
        <f>SUMIFS('5. Detail'!$I$31:$I$510,'5. Detail'!$E$31:$E$510,$B106,'5. Detail'!$A$31:$A$510,$A106,'5. Detail'!$J$31:$J$510,923)</f>
        <v>0</v>
      </c>
      <c r="T106" s="294">
        <f>SUMIFS('5. Detail'!$I$31:$I$510,'5. Detail'!$E$31:$E$510,$B106,'5. Detail'!$A$31:$A$510,$A106,'5. Detail'!$J$31:$J$510,107)</f>
        <v>0</v>
      </c>
      <c r="U106" s="294">
        <f t="shared" si="43"/>
        <v>103844.71073823515</v>
      </c>
      <c r="V106" s="294">
        <f>SUMIFS('5. Detail'!$I$31:$I$510,'5. Detail'!$E$31:$E$510,$B106,'5. Detail'!$A$31:$A$510,$A106,'5. Detail'!$F$31:$F$510,"CE01")</f>
        <v>0</v>
      </c>
      <c r="W106" s="294">
        <f>SUMIFS('5. Detail'!$I$31:$I$510,'5. Detail'!$E$31:$E$510,$B106,'5. Detail'!$A$31:$A$510,$A106,'5. Detail'!$F$31:$F$510,"OE01")</f>
        <v>0</v>
      </c>
      <c r="X106" s="294">
        <f>SUMIFS('5. Detail'!$I$31:$I$510,'5. Detail'!$E$31:$E$510,$B106,'5. Detail'!$A$31:$A$510,$A106,'5. Detail'!$F$31:$F$510,"TE01")</f>
        <v>0</v>
      </c>
      <c r="Y106" s="294">
        <f t="shared" si="55"/>
        <v>0</v>
      </c>
      <c r="Z106" s="294">
        <f t="shared" si="44"/>
        <v>103844.71073823515</v>
      </c>
      <c r="AA106" s="294">
        <f>SUMIFS('5. Detail'!$I$31:$I$510,'5. Detail'!$E$31:$E$510,$B106,'5. Detail'!$A$31:$A$510,$A106,'5. Detail'!$J$31:$J$510,923,'5. Detail'!$F$31:$F$510,"CE01")+SUMIFS('5. Detail'!$I$31:$I$510,'5. Detail'!$E$31:$E$510,$B106,'5. Detail'!$A$31:$A$510,$A106,'5. Detail'!$J$31:$J$510,107,'5. Detail'!$F$31:$F$510,"CE01")</f>
        <v>0</v>
      </c>
      <c r="AB106" s="294">
        <f>SUMIFS('5. Detail'!$I$31:$I$510,'5. Detail'!$E$31:$E$510,$B106,'5. Detail'!$A$31:$A$510,$A106,'5. Detail'!$J$31:$J$510,923,'5. Detail'!$F$31:$F$510,"OE01")+SUMIFS('5. Detail'!$I$31:$I$510,'5. Detail'!$E$31:$E$510,$B106,'5. Detail'!$A$31:$A$510,$A106,'5. Detail'!$J$31:$J$510,107,'5. Detail'!$F$31:$F$510,"OE01")</f>
        <v>0</v>
      </c>
      <c r="AC106" s="294">
        <f>SUMIFS('5. Detail'!$I$31:$I$510,'5. Detail'!$E$31:$E$510,$B106,'5. Detail'!$A$31:$A$510,$A106,'5. Detail'!$J$31:$J$510,923,'5. Detail'!$F$31:$F$510,"TE01")+SUMIFS('5. Detail'!$I$31:$I$510,'5. Detail'!$E$31:$E$510,$B106,'5. Detail'!$A$31:$A$510,$A106,'5. Detail'!$J$31:$J$510,107,'5. Detail'!$F$31:$F$510,"TE01")</f>
        <v>0</v>
      </c>
      <c r="AD106" s="294">
        <f t="shared" si="56"/>
        <v>0</v>
      </c>
      <c r="AE106" s="295">
        <f>'3. Total $ Recalc.'!R102</f>
        <v>0</v>
      </c>
      <c r="AF106" s="294">
        <f t="shared" si="45"/>
        <v>-164980.00738235158</v>
      </c>
      <c r="AG106" s="296">
        <v>0</v>
      </c>
      <c r="AH106" s="294">
        <f t="shared" si="46"/>
        <v>0</v>
      </c>
      <c r="AI106" s="294">
        <f t="shared" si="47"/>
        <v>0</v>
      </c>
      <c r="AJ106" s="293">
        <v>0</v>
      </c>
      <c r="AK106" s="293">
        <v>0</v>
      </c>
      <c r="AL106" s="293">
        <v>0</v>
      </c>
      <c r="AM106" s="294">
        <f t="shared" si="57"/>
        <v>0</v>
      </c>
      <c r="AN106" s="294">
        <f t="shared" si="48"/>
        <v>-164980.00738235158</v>
      </c>
      <c r="AO106" s="293">
        <v>0</v>
      </c>
      <c r="AP106" s="294">
        <f t="shared" si="58"/>
        <v>0</v>
      </c>
      <c r="AQ106" s="294">
        <f t="shared" si="49"/>
        <v>-164980.00738235158</v>
      </c>
      <c r="AR106" s="296">
        <v>0.1</v>
      </c>
      <c r="AS106" s="294">
        <f t="shared" si="59"/>
        <v>0</v>
      </c>
      <c r="AT106" s="294">
        <f t="shared" si="50"/>
        <v>-16498.000738235158</v>
      </c>
      <c r="AU106" s="293">
        <f>956.7+85433.31+956.7</f>
        <v>87346.709999999992</v>
      </c>
      <c r="AV106" s="294">
        <f t="shared" si="60"/>
        <v>-87346.709999999992</v>
      </c>
      <c r="AW106" s="294">
        <f t="shared" si="61"/>
        <v>-148482.00664411642</v>
      </c>
      <c r="AX106" s="294">
        <f>SUMIFS('5. Detail'!$I$31:$I$510,'5. Detail'!$E$31:$E$510,$B106,'5. Detail'!$A$31:$A$510,$A106,'5. Detail'!$J$31:$J$510,426.4)</f>
        <v>0</v>
      </c>
      <c r="AY106" s="294">
        <f>SUMIFS('5. Detail'!$I$31:$I$510,'5. Detail'!$E$31:$E$510,$B106,'5. Detail'!$A$31:$A$510,$A106,'5. Detail'!$J$31:$J$510,426.5)+AO106</f>
        <v>0</v>
      </c>
      <c r="AZ106" s="294">
        <f>SUMIFS('5. Detail'!$I$31:$I$510,'5. Detail'!$E$31:$E$510,$B106,'5. Detail'!$A$31:$A$510,$A106,'5. Detail'!$J$31:$J$510,923)</f>
        <v>0</v>
      </c>
      <c r="BA106" s="294">
        <f>SUMIFS('5. Detail'!$I$31:$I$510,'5. Detail'!$E$31:$E$510,$B106,'5. Detail'!$A$31:$A$510,$A106,'5. Detail'!$J$31:$J$510,107)</f>
        <v>0</v>
      </c>
      <c r="BB106" s="294">
        <f t="shared" si="62"/>
        <v>0</v>
      </c>
      <c r="BC106" s="294">
        <f>SUMIFS('5. Detail'!$K$31:$K$510,'5. Detail'!$E$31:$E$510,$B106,'5. Detail'!$A$31:$A$510,$A106,'5. Detail'!$F$31:$F$510,"CE01")</f>
        <v>0</v>
      </c>
      <c r="BD106" s="294">
        <f>SUMIFS('5. Detail'!$K$31:$K$510,'5. Detail'!$E$31:$E$510,$B106,'5. Detail'!$A$31:$A$510,$A106,'5. Detail'!$F$31:$F$510,"OE01")</f>
        <v>0</v>
      </c>
      <c r="BE106" s="294">
        <f>SUMIFS('5. Detail'!$K$31:$K$510,'5. Detail'!$E$31:$E$510,$B106,'5. Detail'!$A$31:$A$510,$A106,'5. Detail'!$F$31:$F$510,"TE01")</f>
        <v>0</v>
      </c>
      <c r="BF106" s="294">
        <f t="shared" si="63"/>
        <v>0</v>
      </c>
      <c r="BG106" s="294">
        <f t="shared" si="64"/>
        <v>0</v>
      </c>
      <c r="BH106" s="294">
        <f>SUMIFS('5. Detail'!$K$31:$K$510,'5. Detail'!$E$31:$E$510,$B106,'5. Detail'!$A$31:$A$510,$A106,'5. Detail'!$J$31:$J$510,923,'5. Detail'!$F$31:$F$510,"CE01")+SUMIFS('5. Detail'!$K$31:$K$510,'5. Detail'!$E$31:$E$510,$B106,'5. Detail'!$A$31:$A$510,$A106,'5. Detail'!$J$31:$J$510,107,'5. Detail'!$F$31:$F$510,"CE01")</f>
        <v>0</v>
      </c>
      <c r="BI106" s="294">
        <f>SUMIFS('5. Detail'!$K$31:$K$510,'5. Detail'!$E$31:$E$510,$B106,'5. Detail'!$A$31:$A$510,$A106,'5. Detail'!$J$31:$J$510,923,'5. Detail'!$F$31:$F$510,"OE01")+SUMIFS('5. Detail'!$K$31:$K$510,'5. Detail'!$E$31:$E$510,$B106,'5. Detail'!$A$31:$A$510,$A106,'5. Detail'!$J$31:$J$510,107,'5. Detail'!$F$31:$F$510,"OE01")</f>
        <v>0</v>
      </c>
      <c r="BJ106" s="294">
        <f>SUMIFS('5. Detail'!$K$31:$K$510,'5. Detail'!$E$31:$E$510,$B106,'5. Detail'!$A$31:$A$510,$A106,'5. Detail'!$J$31:$J$510,923,'5. Detail'!$F$31:$F$510,"TE01")+SUMIFS('5. Detail'!$K$31:$K$510,'5. Detail'!$E$31:$E$510,$B106,'5. Detail'!$A$31:$A$510,$A106,'5. Detail'!$J$31:$J$510,107,'5. Detail'!$F$31:$F$510,"TE01")</f>
        <v>0</v>
      </c>
      <c r="BK106" s="294">
        <f t="shared" si="65"/>
        <v>0</v>
      </c>
      <c r="BL106" s="294">
        <f t="shared" si="66"/>
        <v>0</v>
      </c>
      <c r="BM106" s="297"/>
    </row>
    <row r="107" spans="1:65" x14ac:dyDescent="0.3">
      <c r="A107" s="291"/>
      <c r="B107" s="292">
        <v>2018</v>
      </c>
      <c r="C107" s="293">
        <v>175813.36036017758</v>
      </c>
      <c r="D107" s="293">
        <v>0</v>
      </c>
      <c r="E107" s="293">
        <v>0</v>
      </c>
      <c r="F107" s="293">
        <v>0</v>
      </c>
      <c r="G107" s="293">
        <v>0</v>
      </c>
      <c r="H107" s="293">
        <v>0</v>
      </c>
      <c r="I107" s="294">
        <f t="shared" si="51"/>
        <v>175813.36036017758</v>
      </c>
      <c r="J107" s="293">
        <v>0</v>
      </c>
      <c r="K107" s="294">
        <f t="shared" si="52"/>
        <v>175813.36036017758</v>
      </c>
      <c r="L107" s="293">
        <v>17581.336036017758</v>
      </c>
      <c r="M107" s="293"/>
      <c r="N107" s="294">
        <f t="shared" si="53"/>
        <v>17581.336036017758</v>
      </c>
      <c r="O107" s="294">
        <f t="shared" si="42"/>
        <v>158232.02432415984</v>
      </c>
      <c r="P107" s="294">
        <f t="shared" si="54"/>
        <v>0</v>
      </c>
      <c r="Q107" s="294">
        <f>SUMIFS('5. Detail'!$I$31:$I$510,'5. Detail'!$E$31:$E$510,$B107,'5. Detail'!$A$31:$A$510,$A107,'5. Detail'!$J$31:$J$510,426.4)</f>
        <v>0</v>
      </c>
      <c r="R107" s="294">
        <f>SUMIFS('5. Detail'!$I$31:$I$510,'5. Detail'!$E$31:$E$510,$B107,'5. Detail'!$A$31:$A$510,$A107,'5. Detail'!$J$31:$J$510,426.5)+J107</f>
        <v>0</v>
      </c>
      <c r="S107" s="294">
        <f>SUMIFS('5. Detail'!$I$31:$I$510,'5. Detail'!$E$31:$E$510,$B107,'5. Detail'!$A$31:$A$510,$A107,'5. Detail'!$J$31:$J$510,923)</f>
        <v>0</v>
      </c>
      <c r="T107" s="294">
        <f>SUMIFS('5. Detail'!$I$31:$I$510,'5. Detail'!$E$31:$E$510,$B107,'5. Detail'!$A$31:$A$510,$A107,'5. Detail'!$J$31:$J$510,107)</f>
        <v>0</v>
      </c>
      <c r="U107" s="294">
        <f t="shared" si="43"/>
        <v>17581.336036017747</v>
      </c>
      <c r="V107" s="294">
        <f>SUMIFS('5. Detail'!$I$31:$I$510,'5. Detail'!$E$31:$E$510,$B107,'5. Detail'!$A$31:$A$510,$A107,'5. Detail'!$F$31:$F$510,"CE01")</f>
        <v>0</v>
      </c>
      <c r="W107" s="294">
        <f>SUMIFS('5. Detail'!$I$31:$I$510,'5. Detail'!$E$31:$E$510,$B107,'5. Detail'!$A$31:$A$510,$A107,'5. Detail'!$F$31:$F$510,"OE01")</f>
        <v>0</v>
      </c>
      <c r="X107" s="294">
        <f>SUMIFS('5. Detail'!$I$31:$I$510,'5. Detail'!$E$31:$E$510,$B107,'5. Detail'!$A$31:$A$510,$A107,'5. Detail'!$F$31:$F$510,"TE01")</f>
        <v>0</v>
      </c>
      <c r="Y107" s="294">
        <f t="shared" si="55"/>
        <v>0</v>
      </c>
      <c r="Z107" s="294">
        <f t="shared" si="44"/>
        <v>17581.336036017758</v>
      </c>
      <c r="AA107" s="294">
        <f>SUMIFS('5. Detail'!$I$31:$I$510,'5. Detail'!$E$31:$E$510,$B107,'5. Detail'!$A$31:$A$510,$A107,'5. Detail'!$J$31:$J$510,923,'5. Detail'!$F$31:$F$510,"CE01")+SUMIFS('5. Detail'!$I$31:$I$510,'5. Detail'!$E$31:$E$510,$B107,'5. Detail'!$A$31:$A$510,$A107,'5. Detail'!$J$31:$J$510,107,'5. Detail'!$F$31:$F$510,"CE01")</f>
        <v>0</v>
      </c>
      <c r="AB107" s="294">
        <f>SUMIFS('5. Detail'!$I$31:$I$510,'5. Detail'!$E$31:$E$510,$B107,'5. Detail'!$A$31:$A$510,$A107,'5. Detail'!$J$31:$J$510,923,'5. Detail'!$F$31:$F$510,"OE01")+SUMIFS('5. Detail'!$I$31:$I$510,'5. Detail'!$E$31:$E$510,$B107,'5. Detail'!$A$31:$A$510,$A107,'5. Detail'!$J$31:$J$510,107,'5. Detail'!$F$31:$F$510,"OE01")</f>
        <v>0</v>
      </c>
      <c r="AC107" s="294">
        <f>SUMIFS('5. Detail'!$I$31:$I$510,'5. Detail'!$E$31:$E$510,$B107,'5. Detail'!$A$31:$A$510,$A107,'5. Detail'!$J$31:$J$510,923,'5. Detail'!$F$31:$F$510,"TE01")+SUMIFS('5. Detail'!$I$31:$I$510,'5. Detail'!$E$31:$E$510,$B107,'5. Detail'!$A$31:$A$510,$A107,'5. Detail'!$J$31:$J$510,107,'5. Detail'!$F$31:$F$510,"TE01")</f>
        <v>0</v>
      </c>
      <c r="AD107" s="294">
        <f t="shared" si="56"/>
        <v>0</v>
      </c>
      <c r="AE107" s="295">
        <f>'3. Total $ Recalc.'!R103</f>
        <v>0</v>
      </c>
      <c r="AF107" s="294">
        <f t="shared" si="45"/>
        <v>-175813.36036017758</v>
      </c>
      <c r="AG107" s="296">
        <v>0</v>
      </c>
      <c r="AH107" s="294">
        <f t="shared" si="46"/>
        <v>0</v>
      </c>
      <c r="AI107" s="294">
        <f t="shared" si="47"/>
        <v>0</v>
      </c>
      <c r="AJ107" s="293">
        <v>0</v>
      </c>
      <c r="AK107" s="293">
        <v>0</v>
      </c>
      <c r="AL107" s="293">
        <v>0</v>
      </c>
      <c r="AM107" s="294">
        <f t="shared" si="57"/>
        <v>0</v>
      </c>
      <c r="AN107" s="294">
        <f t="shared" si="48"/>
        <v>-175813.36036017758</v>
      </c>
      <c r="AO107" s="293">
        <v>0</v>
      </c>
      <c r="AP107" s="294">
        <f t="shared" si="58"/>
        <v>0</v>
      </c>
      <c r="AQ107" s="294">
        <f t="shared" si="49"/>
        <v>-175813.36036017758</v>
      </c>
      <c r="AR107" s="296">
        <v>0.1</v>
      </c>
      <c r="AS107" s="294">
        <f t="shared" si="59"/>
        <v>0</v>
      </c>
      <c r="AT107" s="294">
        <f t="shared" si="50"/>
        <v>-17581.336036017758</v>
      </c>
      <c r="AU107" s="293">
        <v>0</v>
      </c>
      <c r="AV107" s="294">
        <f t="shared" si="60"/>
        <v>0</v>
      </c>
      <c r="AW107" s="294">
        <f t="shared" si="61"/>
        <v>-158232.02432415984</v>
      </c>
      <c r="AX107" s="294">
        <f>SUMIFS('5. Detail'!$I$31:$I$510,'5. Detail'!$E$31:$E$510,$B107,'5. Detail'!$A$31:$A$510,$A107,'5. Detail'!$J$31:$J$510,426.4)</f>
        <v>0</v>
      </c>
      <c r="AY107" s="294">
        <f>SUMIFS('5. Detail'!$I$31:$I$510,'5. Detail'!$E$31:$E$510,$B107,'5. Detail'!$A$31:$A$510,$A107,'5. Detail'!$J$31:$J$510,426.5)+AO107</f>
        <v>0</v>
      </c>
      <c r="AZ107" s="294">
        <f>SUMIFS('5. Detail'!$I$31:$I$510,'5. Detail'!$E$31:$E$510,$B107,'5. Detail'!$A$31:$A$510,$A107,'5. Detail'!$J$31:$J$510,923)</f>
        <v>0</v>
      </c>
      <c r="BA107" s="294">
        <f>SUMIFS('5. Detail'!$I$31:$I$510,'5. Detail'!$E$31:$E$510,$B107,'5. Detail'!$A$31:$A$510,$A107,'5. Detail'!$J$31:$J$510,107)</f>
        <v>0</v>
      </c>
      <c r="BB107" s="294">
        <f t="shared" si="62"/>
        <v>0</v>
      </c>
      <c r="BC107" s="294">
        <f>SUMIFS('5. Detail'!$K$31:$K$510,'5. Detail'!$E$31:$E$510,$B107,'5. Detail'!$A$31:$A$510,$A107,'5. Detail'!$F$31:$F$510,"CE01")</f>
        <v>0</v>
      </c>
      <c r="BD107" s="294">
        <f>SUMIFS('5. Detail'!$K$31:$K$510,'5. Detail'!$E$31:$E$510,$B107,'5. Detail'!$A$31:$A$510,$A107,'5. Detail'!$F$31:$F$510,"OE01")</f>
        <v>0</v>
      </c>
      <c r="BE107" s="294">
        <f>SUMIFS('5. Detail'!$K$31:$K$510,'5. Detail'!$E$31:$E$510,$B107,'5. Detail'!$A$31:$A$510,$A107,'5. Detail'!$F$31:$F$510,"TE01")</f>
        <v>0</v>
      </c>
      <c r="BF107" s="294">
        <f t="shared" si="63"/>
        <v>0</v>
      </c>
      <c r="BG107" s="294">
        <f t="shared" si="64"/>
        <v>0</v>
      </c>
      <c r="BH107" s="294">
        <f>SUMIFS('5. Detail'!$K$31:$K$510,'5. Detail'!$E$31:$E$510,$B107,'5. Detail'!$A$31:$A$510,$A107,'5. Detail'!$J$31:$J$510,923,'5. Detail'!$F$31:$F$510,"CE01")+SUMIFS('5. Detail'!$K$31:$K$510,'5. Detail'!$E$31:$E$510,$B107,'5. Detail'!$A$31:$A$510,$A107,'5. Detail'!$J$31:$J$510,107,'5. Detail'!$F$31:$F$510,"CE01")</f>
        <v>0</v>
      </c>
      <c r="BI107" s="294">
        <f>SUMIFS('5. Detail'!$K$31:$K$510,'5. Detail'!$E$31:$E$510,$B107,'5. Detail'!$A$31:$A$510,$A107,'5. Detail'!$J$31:$J$510,923,'5. Detail'!$F$31:$F$510,"OE01")+SUMIFS('5. Detail'!$K$31:$K$510,'5. Detail'!$E$31:$E$510,$B107,'5. Detail'!$A$31:$A$510,$A107,'5. Detail'!$J$31:$J$510,107,'5. Detail'!$F$31:$F$510,"OE01")</f>
        <v>0</v>
      </c>
      <c r="BJ107" s="294">
        <f>SUMIFS('5. Detail'!$K$31:$K$510,'5. Detail'!$E$31:$E$510,$B107,'5. Detail'!$A$31:$A$510,$A107,'5. Detail'!$J$31:$J$510,923,'5. Detail'!$F$31:$F$510,"TE01")+SUMIFS('5. Detail'!$K$31:$K$510,'5. Detail'!$E$31:$E$510,$B107,'5. Detail'!$A$31:$A$510,$A107,'5. Detail'!$J$31:$J$510,107,'5. Detail'!$F$31:$F$510,"TE01")</f>
        <v>0</v>
      </c>
      <c r="BK107" s="294">
        <f t="shared" si="65"/>
        <v>0</v>
      </c>
      <c r="BL107" s="294">
        <f t="shared" si="66"/>
        <v>0</v>
      </c>
      <c r="BM107" s="297"/>
    </row>
    <row r="108" spans="1:65" x14ac:dyDescent="0.3">
      <c r="A108" s="291"/>
      <c r="B108" s="292">
        <v>2019</v>
      </c>
      <c r="C108" s="293">
        <v>164436.52673540683</v>
      </c>
      <c r="D108" s="293">
        <v>0</v>
      </c>
      <c r="E108" s="293">
        <v>0</v>
      </c>
      <c r="F108" s="293">
        <v>0</v>
      </c>
      <c r="G108" s="293">
        <v>0</v>
      </c>
      <c r="H108" s="293">
        <v>0</v>
      </c>
      <c r="I108" s="294">
        <f t="shared" si="51"/>
        <v>164436.52673540683</v>
      </c>
      <c r="J108" s="293">
        <v>0</v>
      </c>
      <c r="K108" s="294">
        <f t="shared" si="52"/>
        <v>164436.52673540683</v>
      </c>
      <c r="L108" s="293">
        <v>16443.652673540684</v>
      </c>
      <c r="M108" s="293"/>
      <c r="N108" s="294">
        <f t="shared" si="53"/>
        <v>16443.652673540684</v>
      </c>
      <c r="O108" s="294">
        <f t="shared" si="42"/>
        <v>147992.87406186614</v>
      </c>
      <c r="P108" s="294">
        <f t="shared" si="54"/>
        <v>0</v>
      </c>
      <c r="Q108" s="294">
        <f>SUMIFS('5. Detail'!$I$31:$I$510,'5. Detail'!$E$31:$E$510,$B108,'5. Detail'!$A$31:$A$510,$A108,'5. Detail'!$J$31:$J$510,426.4)</f>
        <v>0</v>
      </c>
      <c r="R108" s="294">
        <f>SUMIFS('5. Detail'!$I$31:$I$510,'5. Detail'!$E$31:$E$510,$B108,'5. Detail'!$A$31:$A$510,$A108,'5. Detail'!$J$31:$J$510,426.5)+J108</f>
        <v>0</v>
      </c>
      <c r="S108" s="294">
        <f>SUMIFS('5. Detail'!$I$31:$I$510,'5. Detail'!$E$31:$E$510,$B108,'5. Detail'!$A$31:$A$510,$A108,'5. Detail'!$J$31:$J$510,923)</f>
        <v>0</v>
      </c>
      <c r="T108" s="294">
        <f>SUMIFS('5. Detail'!$I$31:$I$510,'5. Detail'!$E$31:$E$510,$B108,'5. Detail'!$A$31:$A$510,$A108,'5. Detail'!$J$31:$J$510,107)</f>
        <v>0</v>
      </c>
      <c r="U108" s="294">
        <f t="shared" si="43"/>
        <v>16443.652673540695</v>
      </c>
      <c r="V108" s="294">
        <f>SUMIFS('5. Detail'!$I$31:$I$510,'5. Detail'!$E$31:$E$510,$B108,'5. Detail'!$A$31:$A$510,$A108,'5. Detail'!$F$31:$F$510,"CE01")</f>
        <v>0</v>
      </c>
      <c r="W108" s="294">
        <f>SUMIFS('5. Detail'!$I$31:$I$510,'5. Detail'!$E$31:$E$510,$B108,'5. Detail'!$A$31:$A$510,$A108,'5. Detail'!$F$31:$F$510,"OE01")</f>
        <v>0</v>
      </c>
      <c r="X108" s="294">
        <f>SUMIFS('5. Detail'!$I$31:$I$510,'5. Detail'!$E$31:$E$510,$B108,'5. Detail'!$A$31:$A$510,$A108,'5. Detail'!$F$31:$F$510,"TE01")</f>
        <v>0</v>
      </c>
      <c r="Y108" s="294">
        <f t="shared" si="55"/>
        <v>0</v>
      </c>
      <c r="Z108" s="294">
        <f t="shared" si="44"/>
        <v>16443.652673540684</v>
      </c>
      <c r="AA108" s="294">
        <f>SUMIFS('5. Detail'!$I$31:$I$510,'5. Detail'!$E$31:$E$510,$B108,'5. Detail'!$A$31:$A$510,$A108,'5. Detail'!$J$31:$J$510,923,'5. Detail'!$F$31:$F$510,"CE01")+SUMIFS('5. Detail'!$I$31:$I$510,'5. Detail'!$E$31:$E$510,$B108,'5. Detail'!$A$31:$A$510,$A108,'5. Detail'!$J$31:$J$510,107,'5. Detail'!$F$31:$F$510,"CE01")</f>
        <v>0</v>
      </c>
      <c r="AB108" s="294">
        <f>SUMIFS('5. Detail'!$I$31:$I$510,'5. Detail'!$E$31:$E$510,$B108,'5. Detail'!$A$31:$A$510,$A108,'5. Detail'!$J$31:$J$510,923,'5. Detail'!$F$31:$F$510,"OE01")+SUMIFS('5. Detail'!$I$31:$I$510,'5. Detail'!$E$31:$E$510,$B108,'5. Detail'!$A$31:$A$510,$A108,'5. Detail'!$J$31:$J$510,107,'5. Detail'!$F$31:$F$510,"OE01")</f>
        <v>0</v>
      </c>
      <c r="AC108" s="294">
        <f>SUMIFS('5. Detail'!$I$31:$I$510,'5. Detail'!$E$31:$E$510,$B108,'5. Detail'!$A$31:$A$510,$A108,'5. Detail'!$J$31:$J$510,923,'5. Detail'!$F$31:$F$510,"TE01")+SUMIFS('5. Detail'!$I$31:$I$510,'5. Detail'!$E$31:$E$510,$B108,'5. Detail'!$A$31:$A$510,$A108,'5. Detail'!$J$31:$J$510,107,'5. Detail'!$F$31:$F$510,"TE01")</f>
        <v>0</v>
      </c>
      <c r="AD108" s="294">
        <f t="shared" si="56"/>
        <v>0</v>
      </c>
      <c r="AE108" s="295">
        <f>'3. Total $ Recalc.'!R104</f>
        <v>0</v>
      </c>
      <c r="AF108" s="294">
        <f t="shared" si="45"/>
        <v>-164436.52673540683</v>
      </c>
      <c r="AG108" s="296">
        <v>0</v>
      </c>
      <c r="AH108" s="294">
        <f t="shared" si="46"/>
        <v>0</v>
      </c>
      <c r="AI108" s="294">
        <f t="shared" si="47"/>
        <v>0</v>
      </c>
      <c r="AJ108" s="293">
        <v>0</v>
      </c>
      <c r="AK108" s="293">
        <v>0</v>
      </c>
      <c r="AL108" s="293">
        <v>0</v>
      </c>
      <c r="AM108" s="294">
        <f t="shared" si="57"/>
        <v>0</v>
      </c>
      <c r="AN108" s="294">
        <f t="shared" si="48"/>
        <v>-164436.52673540683</v>
      </c>
      <c r="AO108" s="293">
        <v>0</v>
      </c>
      <c r="AP108" s="294">
        <f t="shared" si="58"/>
        <v>0</v>
      </c>
      <c r="AQ108" s="294">
        <f t="shared" si="49"/>
        <v>-164436.52673540683</v>
      </c>
      <c r="AR108" s="296">
        <v>0.1</v>
      </c>
      <c r="AS108" s="294">
        <f t="shared" si="59"/>
        <v>0</v>
      </c>
      <c r="AT108" s="294">
        <f t="shared" si="50"/>
        <v>-16443.652673540684</v>
      </c>
      <c r="AU108" s="293">
        <v>0</v>
      </c>
      <c r="AV108" s="294">
        <f t="shared" si="60"/>
        <v>0</v>
      </c>
      <c r="AW108" s="294">
        <f t="shared" si="61"/>
        <v>-147992.87406186614</v>
      </c>
      <c r="AX108" s="294">
        <f>SUMIFS('5. Detail'!$I$31:$I$510,'5. Detail'!$E$31:$E$510,$B108,'5. Detail'!$A$31:$A$510,$A108,'5. Detail'!$J$31:$J$510,426.4)</f>
        <v>0</v>
      </c>
      <c r="AY108" s="294">
        <f>SUMIFS('5. Detail'!$I$31:$I$510,'5. Detail'!$E$31:$E$510,$B108,'5. Detail'!$A$31:$A$510,$A108,'5. Detail'!$J$31:$J$510,426.5)+AO108</f>
        <v>0</v>
      </c>
      <c r="AZ108" s="294">
        <f>SUMIFS('5. Detail'!$I$31:$I$510,'5. Detail'!$E$31:$E$510,$B108,'5. Detail'!$A$31:$A$510,$A108,'5. Detail'!$J$31:$J$510,923)</f>
        <v>0</v>
      </c>
      <c r="BA108" s="294">
        <f>SUMIFS('5. Detail'!$I$31:$I$510,'5. Detail'!$E$31:$E$510,$B108,'5. Detail'!$A$31:$A$510,$A108,'5. Detail'!$J$31:$J$510,107)</f>
        <v>0</v>
      </c>
      <c r="BB108" s="294">
        <f t="shared" si="62"/>
        <v>0</v>
      </c>
      <c r="BC108" s="294">
        <f>SUMIFS('5. Detail'!$K$31:$K$510,'5. Detail'!$E$31:$E$510,$B108,'5. Detail'!$A$31:$A$510,$A108,'5. Detail'!$F$31:$F$510,"CE01")</f>
        <v>0</v>
      </c>
      <c r="BD108" s="294">
        <f>SUMIFS('5. Detail'!$K$31:$K$510,'5. Detail'!$E$31:$E$510,$B108,'5. Detail'!$A$31:$A$510,$A108,'5. Detail'!$F$31:$F$510,"OE01")</f>
        <v>0</v>
      </c>
      <c r="BE108" s="294">
        <f>SUMIFS('5. Detail'!$K$31:$K$510,'5. Detail'!$E$31:$E$510,$B108,'5. Detail'!$A$31:$A$510,$A108,'5. Detail'!$F$31:$F$510,"TE01")</f>
        <v>0</v>
      </c>
      <c r="BF108" s="294">
        <f t="shared" si="63"/>
        <v>0</v>
      </c>
      <c r="BG108" s="294">
        <f t="shared" si="64"/>
        <v>0</v>
      </c>
      <c r="BH108" s="294">
        <f>SUMIFS('5. Detail'!$K$31:$K$510,'5. Detail'!$E$31:$E$510,$B108,'5. Detail'!$A$31:$A$510,$A108,'5. Detail'!$J$31:$J$510,923,'5. Detail'!$F$31:$F$510,"CE01")+SUMIFS('5. Detail'!$K$31:$K$510,'5. Detail'!$E$31:$E$510,$B108,'5. Detail'!$A$31:$A$510,$A108,'5. Detail'!$J$31:$J$510,107,'5. Detail'!$F$31:$F$510,"CE01")</f>
        <v>0</v>
      </c>
      <c r="BI108" s="294">
        <f>SUMIFS('5. Detail'!$K$31:$K$510,'5. Detail'!$E$31:$E$510,$B108,'5. Detail'!$A$31:$A$510,$A108,'5. Detail'!$J$31:$J$510,923,'5. Detail'!$F$31:$F$510,"OE01")+SUMIFS('5. Detail'!$K$31:$K$510,'5. Detail'!$E$31:$E$510,$B108,'5. Detail'!$A$31:$A$510,$A108,'5. Detail'!$J$31:$J$510,107,'5. Detail'!$F$31:$F$510,"OE01")</f>
        <v>0</v>
      </c>
      <c r="BJ108" s="294">
        <f>SUMIFS('5. Detail'!$K$31:$K$510,'5. Detail'!$E$31:$E$510,$B108,'5. Detail'!$A$31:$A$510,$A108,'5. Detail'!$J$31:$J$510,923,'5. Detail'!$F$31:$F$510,"TE01")+SUMIFS('5. Detail'!$K$31:$K$510,'5. Detail'!$E$31:$E$510,$B108,'5. Detail'!$A$31:$A$510,$A108,'5. Detail'!$J$31:$J$510,107,'5. Detail'!$F$31:$F$510,"TE01")</f>
        <v>0</v>
      </c>
      <c r="BK108" s="294">
        <f t="shared" si="65"/>
        <v>0</v>
      </c>
      <c r="BL108" s="294">
        <f t="shared" si="66"/>
        <v>0</v>
      </c>
      <c r="BM108" s="297"/>
    </row>
    <row r="109" spans="1:65" x14ac:dyDescent="0.3">
      <c r="A109" s="291"/>
      <c r="B109" s="292">
        <v>2020</v>
      </c>
      <c r="C109" s="293">
        <v>185477.61476010844</v>
      </c>
      <c r="D109" s="293">
        <v>0</v>
      </c>
      <c r="E109" s="293">
        <v>0</v>
      </c>
      <c r="F109" s="293">
        <v>0</v>
      </c>
      <c r="G109" s="293">
        <v>0</v>
      </c>
      <c r="H109" s="293">
        <v>0</v>
      </c>
      <c r="I109" s="294">
        <f t="shared" si="51"/>
        <v>185477.61476010844</v>
      </c>
      <c r="J109" s="293">
        <v>0</v>
      </c>
      <c r="K109" s="294">
        <f t="shared" si="52"/>
        <v>185477.61476010844</v>
      </c>
      <c r="L109" s="293">
        <v>18547.761476010844</v>
      </c>
      <c r="M109" s="293"/>
      <c r="N109" s="294">
        <f t="shared" si="53"/>
        <v>18547.761476010844</v>
      </c>
      <c r="O109" s="294">
        <f t="shared" ref="O109:O140" si="67">K109-SUM(L109:M109)</f>
        <v>166929.8532840976</v>
      </c>
      <c r="P109" s="294">
        <f t="shared" si="54"/>
        <v>0</v>
      </c>
      <c r="Q109" s="294">
        <f>SUMIFS('5. Detail'!$I$31:$I$510,'5. Detail'!$E$31:$E$510,$B109,'5. Detail'!$A$31:$A$510,$A109,'5. Detail'!$J$31:$J$510,426.4)</f>
        <v>0</v>
      </c>
      <c r="R109" s="294">
        <f>SUMIFS('5. Detail'!$I$31:$I$510,'5. Detail'!$E$31:$E$510,$B109,'5. Detail'!$A$31:$A$510,$A109,'5. Detail'!$J$31:$J$510,426.5)+J109</f>
        <v>0</v>
      </c>
      <c r="S109" s="294">
        <f>SUMIFS('5. Detail'!$I$31:$I$510,'5. Detail'!$E$31:$E$510,$B109,'5. Detail'!$A$31:$A$510,$A109,'5. Detail'!$J$31:$J$510,923)</f>
        <v>0</v>
      </c>
      <c r="T109" s="294">
        <f>SUMIFS('5. Detail'!$I$31:$I$510,'5. Detail'!$E$31:$E$510,$B109,'5. Detail'!$A$31:$A$510,$A109,'5. Detail'!$J$31:$J$510,107)</f>
        <v>0</v>
      </c>
      <c r="U109" s="294">
        <f t="shared" ref="U109:U140" si="68">I109-SUM(O109,Q109:T109)</f>
        <v>18547.761476010841</v>
      </c>
      <c r="V109" s="294">
        <f>SUMIFS('5. Detail'!$I$31:$I$510,'5. Detail'!$E$31:$E$510,$B109,'5. Detail'!$A$31:$A$510,$A109,'5. Detail'!$F$31:$F$510,"CE01")</f>
        <v>0</v>
      </c>
      <c r="W109" s="294">
        <f>SUMIFS('5. Detail'!$I$31:$I$510,'5. Detail'!$E$31:$E$510,$B109,'5. Detail'!$A$31:$A$510,$A109,'5. Detail'!$F$31:$F$510,"OE01")</f>
        <v>0</v>
      </c>
      <c r="X109" s="294">
        <f>SUMIFS('5. Detail'!$I$31:$I$510,'5. Detail'!$E$31:$E$510,$B109,'5. Detail'!$A$31:$A$510,$A109,'5. Detail'!$F$31:$F$510,"TE01")</f>
        <v>0</v>
      </c>
      <c r="Y109" s="294">
        <f t="shared" si="55"/>
        <v>0</v>
      </c>
      <c r="Z109" s="294">
        <f t="shared" ref="Z109:Z140" si="69">SUM(L109:M109)-Y109</f>
        <v>18547.761476010844</v>
      </c>
      <c r="AA109" s="294">
        <f>SUMIFS('5. Detail'!$I$31:$I$510,'5. Detail'!$E$31:$E$510,$B109,'5. Detail'!$A$31:$A$510,$A109,'5. Detail'!$J$31:$J$510,923,'5. Detail'!$F$31:$F$510,"CE01")+SUMIFS('5. Detail'!$I$31:$I$510,'5. Detail'!$E$31:$E$510,$B109,'5. Detail'!$A$31:$A$510,$A109,'5. Detail'!$J$31:$J$510,107,'5. Detail'!$F$31:$F$510,"CE01")</f>
        <v>0</v>
      </c>
      <c r="AB109" s="294">
        <f>SUMIFS('5. Detail'!$I$31:$I$510,'5. Detail'!$E$31:$E$510,$B109,'5. Detail'!$A$31:$A$510,$A109,'5. Detail'!$J$31:$J$510,923,'5. Detail'!$F$31:$F$510,"OE01")+SUMIFS('5. Detail'!$I$31:$I$510,'5. Detail'!$E$31:$E$510,$B109,'5. Detail'!$A$31:$A$510,$A109,'5. Detail'!$J$31:$J$510,107,'5. Detail'!$F$31:$F$510,"OE01")</f>
        <v>0</v>
      </c>
      <c r="AC109" s="294">
        <f>SUMIFS('5. Detail'!$I$31:$I$510,'5. Detail'!$E$31:$E$510,$B109,'5. Detail'!$A$31:$A$510,$A109,'5. Detail'!$J$31:$J$510,923,'5. Detail'!$F$31:$F$510,"TE01")+SUMIFS('5. Detail'!$I$31:$I$510,'5. Detail'!$E$31:$E$510,$B109,'5. Detail'!$A$31:$A$510,$A109,'5. Detail'!$J$31:$J$510,107,'5. Detail'!$F$31:$F$510,"TE01")</f>
        <v>0</v>
      </c>
      <c r="AD109" s="294">
        <f t="shared" si="56"/>
        <v>0</v>
      </c>
      <c r="AE109" s="295">
        <f>'3. Total $ Recalc.'!R105</f>
        <v>0</v>
      </c>
      <c r="AF109" s="294">
        <f t="shared" ref="AF109:AF140" si="70">AE109-C109</f>
        <v>-185477.61476010844</v>
      </c>
      <c r="AG109" s="296">
        <v>0</v>
      </c>
      <c r="AH109" s="294">
        <f t="shared" ref="AH109:AH140" si="71">$AE109*AG109</f>
        <v>0</v>
      </c>
      <c r="AI109" s="294">
        <f t="shared" ref="AI109:AI140" si="72">AH109-SUM(D109,H109)</f>
        <v>0</v>
      </c>
      <c r="AJ109" s="293">
        <v>0</v>
      </c>
      <c r="AK109" s="293">
        <v>0</v>
      </c>
      <c r="AL109" s="293">
        <v>0</v>
      </c>
      <c r="AM109" s="294">
        <f t="shared" si="57"/>
        <v>0</v>
      </c>
      <c r="AN109" s="294">
        <f t="shared" ref="AN109:AN140" si="73">AM109-I109</f>
        <v>-185477.61476010844</v>
      </c>
      <c r="AO109" s="293">
        <v>0</v>
      </c>
      <c r="AP109" s="294">
        <f t="shared" si="58"/>
        <v>0</v>
      </c>
      <c r="AQ109" s="294">
        <f t="shared" ref="AQ109:AQ140" si="74">AP109-K109</f>
        <v>-185477.61476010844</v>
      </c>
      <c r="AR109" s="296">
        <v>0.1</v>
      </c>
      <c r="AS109" s="294">
        <f t="shared" si="59"/>
        <v>0</v>
      </c>
      <c r="AT109" s="294">
        <f t="shared" ref="AT109:AT140" si="75">AS109-L109</f>
        <v>-18547.761476010844</v>
      </c>
      <c r="AU109" s="293">
        <v>0</v>
      </c>
      <c r="AV109" s="294">
        <f t="shared" si="60"/>
        <v>0</v>
      </c>
      <c r="AW109" s="294">
        <f t="shared" si="61"/>
        <v>-166929.8532840976</v>
      </c>
      <c r="AX109" s="294">
        <f>SUMIFS('5. Detail'!$I$31:$I$510,'5. Detail'!$E$31:$E$510,$B109,'5. Detail'!$A$31:$A$510,$A109,'5. Detail'!$J$31:$J$510,426.4)</f>
        <v>0</v>
      </c>
      <c r="AY109" s="294">
        <f>SUMIFS('5. Detail'!$I$31:$I$510,'5. Detail'!$E$31:$E$510,$B109,'5. Detail'!$A$31:$A$510,$A109,'5. Detail'!$J$31:$J$510,426.5)+AO109</f>
        <v>0</v>
      </c>
      <c r="AZ109" s="294">
        <f>SUMIFS('5. Detail'!$I$31:$I$510,'5. Detail'!$E$31:$E$510,$B109,'5. Detail'!$A$31:$A$510,$A109,'5. Detail'!$J$31:$J$510,923)</f>
        <v>0</v>
      </c>
      <c r="BA109" s="294">
        <f>SUMIFS('5. Detail'!$I$31:$I$510,'5. Detail'!$E$31:$E$510,$B109,'5. Detail'!$A$31:$A$510,$A109,'5. Detail'!$J$31:$J$510,107)</f>
        <v>0</v>
      </c>
      <c r="BB109" s="294">
        <f t="shared" si="62"/>
        <v>0</v>
      </c>
      <c r="BC109" s="294">
        <f>SUMIFS('5. Detail'!$K$31:$K$510,'5. Detail'!$E$31:$E$510,$B109,'5. Detail'!$A$31:$A$510,$A109,'5. Detail'!$F$31:$F$510,"CE01")</f>
        <v>0</v>
      </c>
      <c r="BD109" s="294">
        <f>SUMIFS('5. Detail'!$K$31:$K$510,'5. Detail'!$E$31:$E$510,$B109,'5. Detail'!$A$31:$A$510,$A109,'5. Detail'!$F$31:$F$510,"OE01")</f>
        <v>0</v>
      </c>
      <c r="BE109" s="294">
        <f>SUMIFS('5. Detail'!$K$31:$K$510,'5. Detail'!$E$31:$E$510,$B109,'5. Detail'!$A$31:$A$510,$A109,'5. Detail'!$F$31:$F$510,"TE01")</f>
        <v>0</v>
      </c>
      <c r="BF109" s="294">
        <f t="shared" si="63"/>
        <v>0</v>
      </c>
      <c r="BG109" s="294">
        <f t="shared" si="64"/>
        <v>0</v>
      </c>
      <c r="BH109" s="294">
        <f>SUMIFS('5. Detail'!$K$31:$K$510,'5. Detail'!$E$31:$E$510,$B109,'5. Detail'!$A$31:$A$510,$A109,'5. Detail'!$J$31:$J$510,923,'5. Detail'!$F$31:$F$510,"CE01")+SUMIFS('5. Detail'!$K$31:$K$510,'5. Detail'!$E$31:$E$510,$B109,'5. Detail'!$A$31:$A$510,$A109,'5. Detail'!$J$31:$J$510,107,'5. Detail'!$F$31:$F$510,"CE01")</f>
        <v>0</v>
      </c>
      <c r="BI109" s="294">
        <f>SUMIFS('5. Detail'!$K$31:$K$510,'5. Detail'!$E$31:$E$510,$B109,'5. Detail'!$A$31:$A$510,$A109,'5. Detail'!$J$31:$J$510,923,'5. Detail'!$F$31:$F$510,"OE01")+SUMIFS('5. Detail'!$K$31:$K$510,'5. Detail'!$E$31:$E$510,$B109,'5. Detail'!$A$31:$A$510,$A109,'5. Detail'!$J$31:$J$510,107,'5. Detail'!$F$31:$F$510,"OE01")</f>
        <v>0</v>
      </c>
      <c r="BJ109" s="294">
        <f>SUMIFS('5. Detail'!$K$31:$K$510,'5. Detail'!$E$31:$E$510,$B109,'5. Detail'!$A$31:$A$510,$A109,'5. Detail'!$J$31:$J$510,923,'5. Detail'!$F$31:$F$510,"TE01")+SUMIFS('5. Detail'!$K$31:$K$510,'5. Detail'!$E$31:$E$510,$B109,'5. Detail'!$A$31:$A$510,$A109,'5. Detail'!$J$31:$J$510,107,'5. Detail'!$F$31:$F$510,"TE01")</f>
        <v>0</v>
      </c>
      <c r="BK109" s="294">
        <f t="shared" si="65"/>
        <v>0</v>
      </c>
      <c r="BL109" s="294">
        <f t="shared" si="66"/>
        <v>0</v>
      </c>
      <c r="BM109" s="297"/>
    </row>
    <row r="110" spans="1:65" x14ac:dyDescent="0.3">
      <c r="A110" s="291"/>
      <c r="B110" s="292">
        <v>2021</v>
      </c>
      <c r="C110" s="293">
        <v>188779.7307150838</v>
      </c>
      <c r="D110" s="293">
        <v>0</v>
      </c>
      <c r="E110" s="293">
        <v>0</v>
      </c>
      <c r="F110" s="293">
        <v>0</v>
      </c>
      <c r="G110" s="293">
        <v>0</v>
      </c>
      <c r="H110" s="293">
        <v>0</v>
      </c>
      <c r="I110" s="294">
        <f t="shared" si="51"/>
        <v>188779.7307150838</v>
      </c>
      <c r="J110" s="293">
        <v>0</v>
      </c>
      <c r="K110" s="294">
        <f t="shared" si="52"/>
        <v>188779.7307150838</v>
      </c>
      <c r="L110" s="293">
        <v>18877.973071508382</v>
      </c>
      <c r="M110" s="293"/>
      <c r="N110" s="294">
        <f t="shared" si="53"/>
        <v>18877.973071508382</v>
      </c>
      <c r="O110" s="294">
        <f t="shared" si="67"/>
        <v>169901.75764357543</v>
      </c>
      <c r="P110" s="294">
        <f t="shared" si="54"/>
        <v>0</v>
      </c>
      <c r="Q110" s="294">
        <f>SUMIFS('5. Detail'!$I$31:$I$510,'5. Detail'!$E$31:$E$510,$B110,'5. Detail'!$A$31:$A$510,$A110,'5. Detail'!$J$31:$J$510,426.4)</f>
        <v>0</v>
      </c>
      <c r="R110" s="294">
        <f>SUMIFS('5. Detail'!$I$31:$I$510,'5. Detail'!$E$31:$E$510,$B110,'5. Detail'!$A$31:$A$510,$A110,'5. Detail'!$J$31:$J$510,426.5)+J110</f>
        <v>0</v>
      </c>
      <c r="S110" s="294">
        <f>SUMIFS('5. Detail'!$I$31:$I$510,'5. Detail'!$E$31:$E$510,$B110,'5. Detail'!$A$31:$A$510,$A110,'5. Detail'!$J$31:$J$510,923)</f>
        <v>0</v>
      </c>
      <c r="T110" s="294">
        <f>SUMIFS('5. Detail'!$I$31:$I$510,'5. Detail'!$E$31:$E$510,$B110,'5. Detail'!$A$31:$A$510,$A110,'5. Detail'!$J$31:$J$510,107)</f>
        <v>0</v>
      </c>
      <c r="U110" s="294">
        <f t="shared" si="68"/>
        <v>18877.973071508372</v>
      </c>
      <c r="V110" s="294">
        <f>SUMIFS('5. Detail'!$I$31:$I$510,'5. Detail'!$E$31:$E$510,$B110,'5. Detail'!$A$31:$A$510,$A110,'5. Detail'!$F$31:$F$510,"CE01")</f>
        <v>0</v>
      </c>
      <c r="W110" s="294">
        <f>SUMIFS('5. Detail'!$I$31:$I$510,'5. Detail'!$E$31:$E$510,$B110,'5. Detail'!$A$31:$A$510,$A110,'5. Detail'!$F$31:$F$510,"OE01")</f>
        <v>0</v>
      </c>
      <c r="X110" s="294">
        <f>SUMIFS('5. Detail'!$I$31:$I$510,'5. Detail'!$E$31:$E$510,$B110,'5. Detail'!$A$31:$A$510,$A110,'5. Detail'!$F$31:$F$510,"TE01")</f>
        <v>0</v>
      </c>
      <c r="Y110" s="294">
        <f t="shared" si="55"/>
        <v>0</v>
      </c>
      <c r="Z110" s="294">
        <f t="shared" si="69"/>
        <v>18877.973071508382</v>
      </c>
      <c r="AA110" s="294">
        <f>SUMIFS('5. Detail'!$I$31:$I$510,'5. Detail'!$E$31:$E$510,$B110,'5. Detail'!$A$31:$A$510,$A110,'5. Detail'!$J$31:$J$510,923,'5. Detail'!$F$31:$F$510,"CE01")+SUMIFS('5. Detail'!$I$31:$I$510,'5. Detail'!$E$31:$E$510,$B110,'5. Detail'!$A$31:$A$510,$A110,'5. Detail'!$J$31:$J$510,107,'5. Detail'!$F$31:$F$510,"CE01")</f>
        <v>0</v>
      </c>
      <c r="AB110" s="294">
        <f>SUMIFS('5. Detail'!$I$31:$I$510,'5. Detail'!$E$31:$E$510,$B110,'5. Detail'!$A$31:$A$510,$A110,'5. Detail'!$J$31:$J$510,923,'5. Detail'!$F$31:$F$510,"OE01")+SUMIFS('5. Detail'!$I$31:$I$510,'5. Detail'!$E$31:$E$510,$B110,'5. Detail'!$A$31:$A$510,$A110,'5. Detail'!$J$31:$J$510,107,'5. Detail'!$F$31:$F$510,"OE01")</f>
        <v>0</v>
      </c>
      <c r="AC110" s="294">
        <f>SUMIFS('5. Detail'!$I$31:$I$510,'5. Detail'!$E$31:$E$510,$B110,'5. Detail'!$A$31:$A$510,$A110,'5. Detail'!$J$31:$J$510,923,'5. Detail'!$F$31:$F$510,"TE01")+SUMIFS('5. Detail'!$I$31:$I$510,'5. Detail'!$E$31:$E$510,$B110,'5. Detail'!$A$31:$A$510,$A110,'5. Detail'!$J$31:$J$510,107,'5. Detail'!$F$31:$F$510,"TE01")</f>
        <v>0</v>
      </c>
      <c r="AD110" s="294">
        <f t="shared" si="56"/>
        <v>0</v>
      </c>
      <c r="AE110" s="295">
        <f>'3. Total $ Recalc.'!R106</f>
        <v>0</v>
      </c>
      <c r="AF110" s="294">
        <f t="shared" si="70"/>
        <v>-188779.7307150838</v>
      </c>
      <c r="AG110" s="296">
        <v>0</v>
      </c>
      <c r="AH110" s="294">
        <f t="shared" si="71"/>
        <v>0</v>
      </c>
      <c r="AI110" s="294">
        <f t="shared" si="72"/>
        <v>0</v>
      </c>
      <c r="AJ110" s="293">
        <v>0</v>
      </c>
      <c r="AK110" s="293">
        <v>0</v>
      </c>
      <c r="AL110" s="293">
        <v>0</v>
      </c>
      <c r="AM110" s="294">
        <f t="shared" si="57"/>
        <v>0</v>
      </c>
      <c r="AN110" s="294">
        <f t="shared" si="73"/>
        <v>-188779.7307150838</v>
      </c>
      <c r="AO110" s="293">
        <v>0</v>
      </c>
      <c r="AP110" s="294">
        <f t="shared" si="58"/>
        <v>0</v>
      </c>
      <c r="AQ110" s="294">
        <f t="shared" si="74"/>
        <v>-188779.7307150838</v>
      </c>
      <c r="AR110" s="296">
        <v>0.1</v>
      </c>
      <c r="AS110" s="294">
        <f t="shared" si="59"/>
        <v>0</v>
      </c>
      <c r="AT110" s="294">
        <f t="shared" si="75"/>
        <v>-18877.973071508382</v>
      </c>
      <c r="AU110" s="293">
        <v>0</v>
      </c>
      <c r="AV110" s="294">
        <f t="shared" si="60"/>
        <v>0</v>
      </c>
      <c r="AW110" s="294">
        <f t="shared" si="61"/>
        <v>-169901.75764357543</v>
      </c>
      <c r="AX110" s="294">
        <f>SUMIFS('5. Detail'!$I$31:$I$510,'5. Detail'!$E$31:$E$510,$B110,'5. Detail'!$A$31:$A$510,$A110,'5. Detail'!$J$31:$J$510,426.4)</f>
        <v>0</v>
      </c>
      <c r="AY110" s="294">
        <f>SUMIFS('5. Detail'!$I$31:$I$510,'5. Detail'!$E$31:$E$510,$B110,'5. Detail'!$A$31:$A$510,$A110,'5. Detail'!$J$31:$J$510,426.5)+AO110</f>
        <v>0</v>
      </c>
      <c r="AZ110" s="294">
        <f>SUMIFS('5. Detail'!$I$31:$I$510,'5. Detail'!$E$31:$E$510,$B110,'5. Detail'!$A$31:$A$510,$A110,'5. Detail'!$J$31:$J$510,923)</f>
        <v>0</v>
      </c>
      <c r="BA110" s="294">
        <f>SUMIFS('5. Detail'!$I$31:$I$510,'5. Detail'!$E$31:$E$510,$B110,'5. Detail'!$A$31:$A$510,$A110,'5. Detail'!$J$31:$J$510,107)</f>
        <v>0</v>
      </c>
      <c r="BB110" s="294">
        <f t="shared" si="62"/>
        <v>0</v>
      </c>
      <c r="BC110" s="294">
        <f>SUMIFS('5. Detail'!$K$31:$K$510,'5. Detail'!$E$31:$E$510,$B110,'5. Detail'!$A$31:$A$510,$A110,'5. Detail'!$F$31:$F$510,"CE01")</f>
        <v>0</v>
      </c>
      <c r="BD110" s="294">
        <f>SUMIFS('5. Detail'!$K$31:$K$510,'5. Detail'!$E$31:$E$510,$B110,'5. Detail'!$A$31:$A$510,$A110,'5. Detail'!$F$31:$F$510,"OE01")</f>
        <v>0</v>
      </c>
      <c r="BE110" s="294">
        <f>SUMIFS('5. Detail'!$K$31:$K$510,'5. Detail'!$E$31:$E$510,$B110,'5. Detail'!$A$31:$A$510,$A110,'5. Detail'!$F$31:$F$510,"TE01")</f>
        <v>0</v>
      </c>
      <c r="BF110" s="294">
        <f t="shared" si="63"/>
        <v>0</v>
      </c>
      <c r="BG110" s="294">
        <f t="shared" si="64"/>
        <v>0</v>
      </c>
      <c r="BH110" s="294">
        <f>SUMIFS('5. Detail'!$K$31:$K$510,'5. Detail'!$E$31:$E$510,$B110,'5. Detail'!$A$31:$A$510,$A110,'5. Detail'!$J$31:$J$510,923,'5. Detail'!$F$31:$F$510,"CE01")+SUMIFS('5. Detail'!$K$31:$K$510,'5. Detail'!$E$31:$E$510,$B110,'5. Detail'!$A$31:$A$510,$A110,'5. Detail'!$J$31:$J$510,107,'5. Detail'!$F$31:$F$510,"CE01")</f>
        <v>0</v>
      </c>
      <c r="BI110" s="294">
        <f>SUMIFS('5. Detail'!$K$31:$K$510,'5. Detail'!$E$31:$E$510,$B110,'5. Detail'!$A$31:$A$510,$A110,'5. Detail'!$J$31:$J$510,923,'5. Detail'!$F$31:$F$510,"OE01")+SUMIFS('5. Detail'!$K$31:$K$510,'5. Detail'!$E$31:$E$510,$B110,'5. Detail'!$A$31:$A$510,$A110,'5. Detail'!$J$31:$J$510,107,'5. Detail'!$F$31:$F$510,"OE01")</f>
        <v>0</v>
      </c>
      <c r="BJ110" s="294">
        <f>SUMIFS('5. Detail'!$K$31:$K$510,'5. Detail'!$E$31:$E$510,$B110,'5. Detail'!$A$31:$A$510,$A110,'5. Detail'!$J$31:$J$510,923,'5. Detail'!$F$31:$F$510,"TE01")+SUMIFS('5. Detail'!$K$31:$K$510,'5. Detail'!$E$31:$E$510,$B110,'5. Detail'!$A$31:$A$510,$A110,'5. Detail'!$J$31:$J$510,107,'5. Detail'!$F$31:$F$510,"TE01")</f>
        <v>0</v>
      </c>
      <c r="BK110" s="294">
        <f t="shared" si="65"/>
        <v>0</v>
      </c>
      <c r="BL110" s="294">
        <f t="shared" si="66"/>
        <v>0</v>
      </c>
      <c r="BM110" s="297"/>
    </row>
    <row r="111" spans="1:65" x14ac:dyDescent="0.3">
      <c r="A111" s="291"/>
      <c r="B111" s="292">
        <v>2015</v>
      </c>
      <c r="C111" s="293">
        <v>0</v>
      </c>
      <c r="D111" s="293">
        <v>0</v>
      </c>
      <c r="E111" s="293">
        <v>0</v>
      </c>
      <c r="F111" s="293">
        <v>0</v>
      </c>
      <c r="G111" s="293">
        <v>0</v>
      </c>
      <c r="H111" s="293">
        <v>0</v>
      </c>
      <c r="I111" s="294">
        <f t="shared" si="51"/>
        <v>0</v>
      </c>
      <c r="J111" s="293">
        <v>0</v>
      </c>
      <c r="K111" s="294">
        <f t="shared" si="52"/>
        <v>0</v>
      </c>
      <c r="L111" s="293">
        <v>0</v>
      </c>
      <c r="M111" s="293"/>
      <c r="N111" s="294">
        <f t="shared" si="53"/>
        <v>0</v>
      </c>
      <c r="O111" s="294">
        <f t="shared" si="67"/>
        <v>0</v>
      </c>
      <c r="P111" s="294">
        <f t="shared" si="54"/>
        <v>0</v>
      </c>
      <c r="Q111" s="294">
        <f>SUMIFS('5. Detail'!$I$31:$I$510,'5. Detail'!$E$31:$E$510,$B111,'5. Detail'!$A$31:$A$510,$A111,'5. Detail'!$J$31:$J$510,426.4)</f>
        <v>0</v>
      </c>
      <c r="R111" s="294">
        <f>SUMIFS('5. Detail'!$I$31:$I$510,'5. Detail'!$E$31:$E$510,$B111,'5. Detail'!$A$31:$A$510,$A111,'5. Detail'!$J$31:$J$510,426.5)+J111</f>
        <v>0</v>
      </c>
      <c r="S111" s="294">
        <f>SUMIFS('5. Detail'!$I$31:$I$510,'5. Detail'!$E$31:$E$510,$B111,'5. Detail'!$A$31:$A$510,$A111,'5. Detail'!$J$31:$J$510,923)</f>
        <v>0</v>
      </c>
      <c r="T111" s="294">
        <f>SUMIFS('5. Detail'!$I$31:$I$510,'5. Detail'!$E$31:$E$510,$B111,'5. Detail'!$A$31:$A$510,$A111,'5. Detail'!$J$31:$J$510,107)</f>
        <v>0</v>
      </c>
      <c r="U111" s="294">
        <f t="shared" si="68"/>
        <v>0</v>
      </c>
      <c r="V111" s="294">
        <f>SUMIFS('5. Detail'!$I$31:$I$510,'5. Detail'!$E$31:$E$510,$B111,'5. Detail'!$A$31:$A$510,$A111,'5. Detail'!$F$31:$F$510,"CE01")</f>
        <v>0</v>
      </c>
      <c r="W111" s="294">
        <f>SUMIFS('5. Detail'!$I$31:$I$510,'5. Detail'!$E$31:$E$510,$B111,'5. Detail'!$A$31:$A$510,$A111,'5. Detail'!$F$31:$F$510,"OE01")</f>
        <v>0</v>
      </c>
      <c r="X111" s="294">
        <f>SUMIFS('5. Detail'!$I$31:$I$510,'5. Detail'!$E$31:$E$510,$B111,'5. Detail'!$A$31:$A$510,$A111,'5. Detail'!$F$31:$F$510,"TE01")</f>
        <v>0</v>
      </c>
      <c r="Y111" s="294">
        <f t="shared" si="55"/>
        <v>0</v>
      </c>
      <c r="Z111" s="294">
        <f t="shared" si="69"/>
        <v>0</v>
      </c>
      <c r="AA111" s="294">
        <f>SUMIFS('5. Detail'!$I$31:$I$510,'5. Detail'!$E$31:$E$510,$B111,'5. Detail'!$A$31:$A$510,$A111,'5. Detail'!$J$31:$J$510,923,'5. Detail'!$F$31:$F$510,"CE01")+SUMIFS('5. Detail'!$I$31:$I$510,'5. Detail'!$E$31:$E$510,$B111,'5. Detail'!$A$31:$A$510,$A111,'5. Detail'!$J$31:$J$510,107,'5. Detail'!$F$31:$F$510,"CE01")</f>
        <v>0</v>
      </c>
      <c r="AB111" s="294">
        <f>SUMIFS('5. Detail'!$I$31:$I$510,'5. Detail'!$E$31:$E$510,$B111,'5. Detail'!$A$31:$A$510,$A111,'5. Detail'!$J$31:$J$510,923,'5. Detail'!$F$31:$F$510,"OE01")+SUMIFS('5. Detail'!$I$31:$I$510,'5. Detail'!$E$31:$E$510,$B111,'5. Detail'!$A$31:$A$510,$A111,'5. Detail'!$J$31:$J$510,107,'5. Detail'!$F$31:$F$510,"OE01")</f>
        <v>0</v>
      </c>
      <c r="AC111" s="294">
        <f>SUMIFS('5. Detail'!$I$31:$I$510,'5. Detail'!$E$31:$E$510,$B111,'5. Detail'!$A$31:$A$510,$A111,'5. Detail'!$J$31:$J$510,923,'5. Detail'!$F$31:$F$510,"TE01")+SUMIFS('5. Detail'!$I$31:$I$510,'5. Detail'!$E$31:$E$510,$B111,'5. Detail'!$A$31:$A$510,$A111,'5. Detail'!$J$31:$J$510,107,'5. Detail'!$F$31:$F$510,"TE01")</f>
        <v>0</v>
      </c>
      <c r="AD111" s="294">
        <f t="shared" si="56"/>
        <v>0</v>
      </c>
      <c r="AE111" s="295">
        <f>'3. Total $ Recalc.'!R107</f>
        <v>0</v>
      </c>
      <c r="AF111" s="294">
        <f t="shared" si="70"/>
        <v>0</v>
      </c>
      <c r="AG111" s="296">
        <v>1</v>
      </c>
      <c r="AH111" s="294">
        <f t="shared" si="71"/>
        <v>0</v>
      </c>
      <c r="AI111" s="294">
        <f t="shared" si="72"/>
        <v>0</v>
      </c>
      <c r="AJ111" s="293">
        <v>0</v>
      </c>
      <c r="AK111" s="293">
        <v>0</v>
      </c>
      <c r="AL111" s="293">
        <v>0</v>
      </c>
      <c r="AM111" s="294">
        <f t="shared" si="57"/>
        <v>0</v>
      </c>
      <c r="AN111" s="294">
        <f t="shared" si="73"/>
        <v>0</v>
      </c>
      <c r="AO111" s="293">
        <v>0</v>
      </c>
      <c r="AP111" s="294">
        <f t="shared" si="58"/>
        <v>0</v>
      </c>
      <c r="AQ111" s="294">
        <f t="shared" si="74"/>
        <v>0</v>
      </c>
      <c r="AR111" s="296"/>
      <c r="AS111" s="294">
        <f t="shared" si="59"/>
        <v>0</v>
      </c>
      <c r="AT111" s="294">
        <f t="shared" si="75"/>
        <v>0</v>
      </c>
      <c r="AU111" s="293">
        <v>0</v>
      </c>
      <c r="AV111" s="294">
        <f t="shared" si="60"/>
        <v>0</v>
      </c>
      <c r="AW111" s="294">
        <f t="shared" si="61"/>
        <v>0</v>
      </c>
      <c r="AX111" s="294">
        <f>SUMIFS('5. Detail'!$I$31:$I$510,'5. Detail'!$E$31:$E$510,$B111,'5. Detail'!$A$31:$A$510,$A111,'5. Detail'!$J$31:$J$510,426.4)</f>
        <v>0</v>
      </c>
      <c r="AY111" s="294">
        <f>SUMIFS('5. Detail'!$I$31:$I$510,'5. Detail'!$E$31:$E$510,$B111,'5. Detail'!$A$31:$A$510,$A111,'5. Detail'!$J$31:$J$510,426.5)+AO111</f>
        <v>0</v>
      </c>
      <c r="AZ111" s="294">
        <f>SUMIFS('5. Detail'!$I$31:$I$510,'5. Detail'!$E$31:$E$510,$B111,'5. Detail'!$A$31:$A$510,$A111,'5. Detail'!$J$31:$J$510,923)</f>
        <v>0</v>
      </c>
      <c r="BA111" s="294">
        <f>SUMIFS('5. Detail'!$I$31:$I$510,'5. Detail'!$E$31:$E$510,$B111,'5. Detail'!$A$31:$A$510,$A111,'5. Detail'!$J$31:$J$510,107)</f>
        <v>0</v>
      </c>
      <c r="BB111" s="294">
        <f t="shared" si="62"/>
        <v>0</v>
      </c>
      <c r="BC111" s="294">
        <f>SUMIFS('5. Detail'!$K$31:$K$510,'5. Detail'!$E$31:$E$510,$B111,'5. Detail'!$A$31:$A$510,$A111,'5. Detail'!$F$31:$F$510,"CE01")</f>
        <v>0</v>
      </c>
      <c r="BD111" s="294">
        <f>SUMIFS('5. Detail'!$K$31:$K$510,'5. Detail'!$E$31:$E$510,$B111,'5. Detail'!$A$31:$A$510,$A111,'5. Detail'!$F$31:$F$510,"OE01")</f>
        <v>0</v>
      </c>
      <c r="BE111" s="294">
        <f>SUMIFS('5. Detail'!$K$31:$K$510,'5. Detail'!$E$31:$E$510,$B111,'5. Detail'!$A$31:$A$510,$A111,'5. Detail'!$F$31:$F$510,"TE01")</f>
        <v>0</v>
      </c>
      <c r="BF111" s="294">
        <f t="shared" si="63"/>
        <v>0</v>
      </c>
      <c r="BG111" s="294">
        <f t="shared" si="64"/>
        <v>0</v>
      </c>
      <c r="BH111" s="294">
        <f>SUMIFS('5. Detail'!$K$31:$K$510,'5. Detail'!$E$31:$E$510,$B111,'5. Detail'!$A$31:$A$510,$A111,'5. Detail'!$J$31:$J$510,923,'5. Detail'!$F$31:$F$510,"CE01")+SUMIFS('5. Detail'!$K$31:$K$510,'5. Detail'!$E$31:$E$510,$B111,'5. Detail'!$A$31:$A$510,$A111,'5. Detail'!$J$31:$J$510,107,'5. Detail'!$F$31:$F$510,"CE01")</f>
        <v>0</v>
      </c>
      <c r="BI111" s="294">
        <f>SUMIFS('5. Detail'!$K$31:$K$510,'5. Detail'!$E$31:$E$510,$B111,'5. Detail'!$A$31:$A$510,$A111,'5. Detail'!$J$31:$J$510,923,'5. Detail'!$F$31:$F$510,"OE01")+SUMIFS('5. Detail'!$K$31:$K$510,'5. Detail'!$E$31:$E$510,$B111,'5. Detail'!$A$31:$A$510,$A111,'5. Detail'!$J$31:$J$510,107,'5. Detail'!$F$31:$F$510,"OE01")</f>
        <v>0</v>
      </c>
      <c r="BJ111" s="294">
        <f>SUMIFS('5. Detail'!$K$31:$K$510,'5. Detail'!$E$31:$E$510,$B111,'5. Detail'!$A$31:$A$510,$A111,'5. Detail'!$J$31:$J$510,923,'5. Detail'!$F$31:$F$510,"TE01")+SUMIFS('5. Detail'!$K$31:$K$510,'5. Detail'!$E$31:$E$510,$B111,'5. Detail'!$A$31:$A$510,$A111,'5. Detail'!$J$31:$J$510,107,'5. Detail'!$F$31:$F$510,"TE01")</f>
        <v>0</v>
      </c>
      <c r="BK111" s="294">
        <f t="shared" si="65"/>
        <v>0</v>
      </c>
      <c r="BL111" s="294">
        <f t="shared" si="66"/>
        <v>0</v>
      </c>
      <c r="BM111" s="297"/>
    </row>
    <row r="112" spans="1:65" x14ac:dyDescent="0.3">
      <c r="A112" s="291"/>
      <c r="B112" s="292">
        <v>2016</v>
      </c>
      <c r="C112" s="293">
        <v>0</v>
      </c>
      <c r="D112" s="293">
        <v>0</v>
      </c>
      <c r="E112" s="293">
        <v>0</v>
      </c>
      <c r="F112" s="293">
        <v>0</v>
      </c>
      <c r="G112" s="293">
        <v>0</v>
      </c>
      <c r="H112" s="293">
        <v>0</v>
      </c>
      <c r="I112" s="294">
        <f t="shared" si="51"/>
        <v>0</v>
      </c>
      <c r="J112" s="293">
        <v>0</v>
      </c>
      <c r="K112" s="294">
        <f t="shared" si="52"/>
        <v>0</v>
      </c>
      <c r="L112" s="293">
        <v>0</v>
      </c>
      <c r="M112" s="293"/>
      <c r="N112" s="294">
        <f t="shared" si="53"/>
        <v>0</v>
      </c>
      <c r="O112" s="294">
        <f t="shared" si="67"/>
        <v>0</v>
      </c>
      <c r="P112" s="294">
        <f t="shared" si="54"/>
        <v>0</v>
      </c>
      <c r="Q112" s="294">
        <f>SUMIFS('5. Detail'!$I$31:$I$510,'5. Detail'!$E$31:$E$510,$B112,'5. Detail'!$A$31:$A$510,$A112,'5. Detail'!$J$31:$J$510,426.4)</f>
        <v>0</v>
      </c>
      <c r="R112" s="294">
        <f>SUMIFS('5. Detail'!$I$31:$I$510,'5. Detail'!$E$31:$E$510,$B112,'5. Detail'!$A$31:$A$510,$A112,'5. Detail'!$J$31:$J$510,426.5)+J112</f>
        <v>0</v>
      </c>
      <c r="S112" s="294">
        <f>SUMIFS('5. Detail'!$I$31:$I$510,'5. Detail'!$E$31:$E$510,$B112,'5. Detail'!$A$31:$A$510,$A112,'5. Detail'!$J$31:$J$510,923)</f>
        <v>0</v>
      </c>
      <c r="T112" s="294">
        <f>SUMIFS('5. Detail'!$I$31:$I$510,'5. Detail'!$E$31:$E$510,$B112,'5. Detail'!$A$31:$A$510,$A112,'5. Detail'!$J$31:$J$510,107)</f>
        <v>0</v>
      </c>
      <c r="U112" s="294">
        <f t="shared" si="68"/>
        <v>0</v>
      </c>
      <c r="V112" s="294">
        <f>SUMIFS('5. Detail'!$I$31:$I$510,'5. Detail'!$E$31:$E$510,$B112,'5. Detail'!$A$31:$A$510,$A112,'5. Detail'!$F$31:$F$510,"CE01")</f>
        <v>0</v>
      </c>
      <c r="W112" s="294">
        <f>SUMIFS('5. Detail'!$I$31:$I$510,'5. Detail'!$E$31:$E$510,$B112,'5. Detail'!$A$31:$A$510,$A112,'5. Detail'!$F$31:$F$510,"OE01")</f>
        <v>0</v>
      </c>
      <c r="X112" s="294">
        <f>SUMIFS('5. Detail'!$I$31:$I$510,'5. Detail'!$E$31:$E$510,$B112,'5. Detail'!$A$31:$A$510,$A112,'5. Detail'!$F$31:$F$510,"TE01")</f>
        <v>0</v>
      </c>
      <c r="Y112" s="294">
        <f t="shared" si="55"/>
        <v>0</v>
      </c>
      <c r="Z112" s="294">
        <f t="shared" si="69"/>
        <v>0</v>
      </c>
      <c r="AA112" s="294">
        <f>SUMIFS('5. Detail'!$I$31:$I$510,'5. Detail'!$E$31:$E$510,$B112,'5. Detail'!$A$31:$A$510,$A112,'5. Detail'!$J$31:$J$510,923,'5. Detail'!$F$31:$F$510,"CE01")+SUMIFS('5. Detail'!$I$31:$I$510,'5. Detail'!$E$31:$E$510,$B112,'5. Detail'!$A$31:$A$510,$A112,'5. Detail'!$J$31:$J$510,107,'5. Detail'!$F$31:$F$510,"CE01")</f>
        <v>0</v>
      </c>
      <c r="AB112" s="294">
        <f>SUMIFS('5. Detail'!$I$31:$I$510,'5. Detail'!$E$31:$E$510,$B112,'5. Detail'!$A$31:$A$510,$A112,'5. Detail'!$J$31:$J$510,923,'5. Detail'!$F$31:$F$510,"OE01")+SUMIFS('5. Detail'!$I$31:$I$510,'5. Detail'!$E$31:$E$510,$B112,'5. Detail'!$A$31:$A$510,$A112,'5. Detail'!$J$31:$J$510,107,'5. Detail'!$F$31:$F$510,"OE01")</f>
        <v>0</v>
      </c>
      <c r="AC112" s="294">
        <f>SUMIFS('5. Detail'!$I$31:$I$510,'5. Detail'!$E$31:$E$510,$B112,'5. Detail'!$A$31:$A$510,$A112,'5. Detail'!$J$31:$J$510,923,'5. Detail'!$F$31:$F$510,"TE01")+SUMIFS('5. Detail'!$I$31:$I$510,'5. Detail'!$E$31:$E$510,$B112,'5. Detail'!$A$31:$A$510,$A112,'5. Detail'!$J$31:$J$510,107,'5. Detail'!$F$31:$F$510,"TE01")</f>
        <v>0</v>
      </c>
      <c r="AD112" s="294">
        <f t="shared" si="56"/>
        <v>0</v>
      </c>
      <c r="AE112" s="295">
        <f>'3. Total $ Recalc.'!R108</f>
        <v>0</v>
      </c>
      <c r="AF112" s="294">
        <f t="shared" si="70"/>
        <v>0</v>
      </c>
      <c r="AG112" s="296">
        <v>1</v>
      </c>
      <c r="AH112" s="294">
        <f t="shared" si="71"/>
        <v>0</v>
      </c>
      <c r="AI112" s="294">
        <f t="shared" si="72"/>
        <v>0</v>
      </c>
      <c r="AJ112" s="293">
        <v>0</v>
      </c>
      <c r="AK112" s="293">
        <v>0</v>
      </c>
      <c r="AL112" s="293">
        <v>0</v>
      </c>
      <c r="AM112" s="294">
        <f t="shared" si="57"/>
        <v>0</v>
      </c>
      <c r="AN112" s="294">
        <f t="shared" si="73"/>
        <v>0</v>
      </c>
      <c r="AO112" s="293">
        <v>0</v>
      </c>
      <c r="AP112" s="294">
        <f t="shared" si="58"/>
        <v>0</v>
      </c>
      <c r="AQ112" s="294">
        <f t="shared" si="74"/>
        <v>0</v>
      </c>
      <c r="AR112" s="296"/>
      <c r="AS112" s="294">
        <f t="shared" si="59"/>
        <v>0</v>
      </c>
      <c r="AT112" s="294">
        <f t="shared" si="75"/>
        <v>0</v>
      </c>
      <c r="AU112" s="293">
        <v>0</v>
      </c>
      <c r="AV112" s="294">
        <f t="shared" si="60"/>
        <v>0</v>
      </c>
      <c r="AW112" s="294">
        <f t="shared" si="61"/>
        <v>0</v>
      </c>
      <c r="AX112" s="294">
        <f>SUMIFS('5. Detail'!$I$31:$I$510,'5. Detail'!$E$31:$E$510,$B112,'5. Detail'!$A$31:$A$510,$A112,'5. Detail'!$J$31:$J$510,426.4)</f>
        <v>0</v>
      </c>
      <c r="AY112" s="294">
        <f>SUMIFS('5. Detail'!$I$31:$I$510,'5. Detail'!$E$31:$E$510,$B112,'5. Detail'!$A$31:$A$510,$A112,'5. Detail'!$J$31:$J$510,426.5)+AO112</f>
        <v>0</v>
      </c>
      <c r="AZ112" s="294">
        <f>SUMIFS('5. Detail'!$I$31:$I$510,'5. Detail'!$E$31:$E$510,$B112,'5. Detail'!$A$31:$A$510,$A112,'5. Detail'!$J$31:$J$510,923)</f>
        <v>0</v>
      </c>
      <c r="BA112" s="294">
        <f>SUMIFS('5. Detail'!$I$31:$I$510,'5. Detail'!$E$31:$E$510,$B112,'5. Detail'!$A$31:$A$510,$A112,'5. Detail'!$J$31:$J$510,107)</f>
        <v>0</v>
      </c>
      <c r="BB112" s="294">
        <f t="shared" si="62"/>
        <v>0</v>
      </c>
      <c r="BC112" s="294">
        <f>SUMIFS('5. Detail'!$K$31:$K$510,'5. Detail'!$E$31:$E$510,$B112,'5. Detail'!$A$31:$A$510,$A112,'5. Detail'!$F$31:$F$510,"CE01")</f>
        <v>0</v>
      </c>
      <c r="BD112" s="294">
        <f>SUMIFS('5. Detail'!$K$31:$K$510,'5. Detail'!$E$31:$E$510,$B112,'5. Detail'!$A$31:$A$510,$A112,'5. Detail'!$F$31:$F$510,"OE01")</f>
        <v>0</v>
      </c>
      <c r="BE112" s="294">
        <f>SUMIFS('5. Detail'!$K$31:$K$510,'5. Detail'!$E$31:$E$510,$B112,'5. Detail'!$A$31:$A$510,$A112,'5. Detail'!$F$31:$F$510,"TE01")</f>
        <v>0</v>
      </c>
      <c r="BF112" s="294">
        <f t="shared" si="63"/>
        <v>0</v>
      </c>
      <c r="BG112" s="294">
        <f t="shared" si="64"/>
        <v>0</v>
      </c>
      <c r="BH112" s="294">
        <f>SUMIFS('5. Detail'!$K$31:$K$510,'5. Detail'!$E$31:$E$510,$B112,'5. Detail'!$A$31:$A$510,$A112,'5. Detail'!$J$31:$J$510,923,'5. Detail'!$F$31:$F$510,"CE01")+SUMIFS('5. Detail'!$K$31:$K$510,'5. Detail'!$E$31:$E$510,$B112,'5. Detail'!$A$31:$A$510,$A112,'5. Detail'!$J$31:$J$510,107,'5. Detail'!$F$31:$F$510,"CE01")</f>
        <v>0</v>
      </c>
      <c r="BI112" s="294">
        <f>SUMIFS('5. Detail'!$K$31:$K$510,'5. Detail'!$E$31:$E$510,$B112,'5. Detail'!$A$31:$A$510,$A112,'5. Detail'!$J$31:$J$510,923,'5. Detail'!$F$31:$F$510,"OE01")+SUMIFS('5. Detail'!$K$31:$K$510,'5. Detail'!$E$31:$E$510,$B112,'5. Detail'!$A$31:$A$510,$A112,'5. Detail'!$J$31:$J$510,107,'5. Detail'!$F$31:$F$510,"OE01")</f>
        <v>0</v>
      </c>
      <c r="BJ112" s="294">
        <f>SUMIFS('5. Detail'!$K$31:$K$510,'5. Detail'!$E$31:$E$510,$B112,'5. Detail'!$A$31:$A$510,$A112,'5. Detail'!$J$31:$J$510,923,'5. Detail'!$F$31:$F$510,"TE01")+SUMIFS('5. Detail'!$K$31:$K$510,'5. Detail'!$E$31:$E$510,$B112,'5. Detail'!$A$31:$A$510,$A112,'5. Detail'!$J$31:$J$510,107,'5. Detail'!$F$31:$F$510,"TE01")</f>
        <v>0</v>
      </c>
      <c r="BK112" s="294">
        <f t="shared" si="65"/>
        <v>0</v>
      </c>
      <c r="BL112" s="294">
        <f t="shared" si="66"/>
        <v>0</v>
      </c>
      <c r="BM112" s="297"/>
    </row>
    <row r="113" spans="1:65" x14ac:dyDescent="0.3">
      <c r="A113" s="291"/>
      <c r="B113" s="292">
        <v>2017</v>
      </c>
      <c r="C113" s="293">
        <v>0</v>
      </c>
      <c r="D113" s="293">
        <v>0</v>
      </c>
      <c r="E113" s="293">
        <v>0</v>
      </c>
      <c r="F113" s="293">
        <v>0</v>
      </c>
      <c r="G113" s="293">
        <v>0</v>
      </c>
      <c r="H113" s="293">
        <v>0</v>
      </c>
      <c r="I113" s="294">
        <f t="shared" si="51"/>
        <v>0</v>
      </c>
      <c r="J113" s="293">
        <v>0</v>
      </c>
      <c r="K113" s="294">
        <f t="shared" si="52"/>
        <v>0</v>
      </c>
      <c r="L113" s="293">
        <v>0</v>
      </c>
      <c r="M113" s="293"/>
      <c r="N113" s="294">
        <f t="shared" si="53"/>
        <v>0</v>
      </c>
      <c r="O113" s="294">
        <f t="shared" si="67"/>
        <v>0</v>
      </c>
      <c r="P113" s="294">
        <f t="shared" si="54"/>
        <v>0</v>
      </c>
      <c r="Q113" s="294">
        <f>SUMIFS('5. Detail'!$I$31:$I$510,'5. Detail'!$E$31:$E$510,$B113,'5. Detail'!$A$31:$A$510,$A113,'5. Detail'!$J$31:$J$510,426.4)</f>
        <v>0</v>
      </c>
      <c r="R113" s="294">
        <f>SUMIFS('5. Detail'!$I$31:$I$510,'5. Detail'!$E$31:$E$510,$B113,'5. Detail'!$A$31:$A$510,$A113,'5. Detail'!$J$31:$J$510,426.5)+J113</f>
        <v>0</v>
      </c>
      <c r="S113" s="294">
        <f>SUMIFS('5. Detail'!$I$31:$I$510,'5. Detail'!$E$31:$E$510,$B113,'5. Detail'!$A$31:$A$510,$A113,'5. Detail'!$J$31:$J$510,923)</f>
        <v>0</v>
      </c>
      <c r="T113" s="294">
        <f>SUMIFS('5. Detail'!$I$31:$I$510,'5. Detail'!$E$31:$E$510,$B113,'5. Detail'!$A$31:$A$510,$A113,'5. Detail'!$J$31:$J$510,107)</f>
        <v>0</v>
      </c>
      <c r="U113" s="294">
        <f t="shared" si="68"/>
        <v>0</v>
      </c>
      <c r="V113" s="294">
        <f>SUMIFS('5. Detail'!$I$31:$I$510,'5. Detail'!$E$31:$E$510,$B113,'5. Detail'!$A$31:$A$510,$A113,'5. Detail'!$F$31:$F$510,"CE01")</f>
        <v>0</v>
      </c>
      <c r="W113" s="294">
        <f>SUMIFS('5. Detail'!$I$31:$I$510,'5. Detail'!$E$31:$E$510,$B113,'5. Detail'!$A$31:$A$510,$A113,'5. Detail'!$F$31:$F$510,"OE01")</f>
        <v>0</v>
      </c>
      <c r="X113" s="294">
        <f>SUMIFS('5. Detail'!$I$31:$I$510,'5. Detail'!$E$31:$E$510,$B113,'5. Detail'!$A$31:$A$510,$A113,'5. Detail'!$F$31:$F$510,"TE01")</f>
        <v>0</v>
      </c>
      <c r="Y113" s="294">
        <f t="shared" si="55"/>
        <v>0</v>
      </c>
      <c r="Z113" s="294">
        <f t="shared" si="69"/>
        <v>0</v>
      </c>
      <c r="AA113" s="294">
        <f>SUMIFS('5. Detail'!$I$31:$I$510,'5. Detail'!$E$31:$E$510,$B113,'5. Detail'!$A$31:$A$510,$A113,'5. Detail'!$J$31:$J$510,923,'5. Detail'!$F$31:$F$510,"CE01")+SUMIFS('5. Detail'!$I$31:$I$510,'5. Detail'!$E$31:$E$510,$B113,'5. Detail'!$A$31:$A$510,$A113,'5. Detail'!$J$31:$J$510,107,'5. Detail'!$F$31:$F$510,"CE01")</f>
        <v>0</v>
      </c>
      <c r="AB113" s="294">
        <f>SUMIFS('5. Detail'!$I$31:$I$510,'5. Detail'!$E$31:$E$510,$B113,'5. Detail'!$A$31:$A$510,$A113,'5. Detail'!$J$31:$J$510,923,'5. Detail'!$F$31:$F$510,"OE01")+SUMIFS('5. Detail'!$I$31:$I$510,'5. Detail'!$E$31:$E$510,$B113,'5. Detail'!$A$31:$A$510,$A113,'5. Detail'!$J$31:$J$510,107,'5. Detail'!$F$31:$F$510,"OE01")</f>
        <v>0</v>
      </c>
      <c r="AC113" s="294">
        <f>SUMIFS('5. Detail'!$I$31:$I$510,'5. Detail'!$E$31:$E$510,$B113,'5. Detail'!$A$31:$A$510,$A113,'5. Detail'!$J$31:$J$510,923,'5. Detail'!$F$31:$F$510,"TE01")+SUMIFS('5. Detail'!$I$31:$I$510,'5. Detail'!$E$31:$E$510,$B113,'5. Detail'!$A$31:$A$510,$A113,'5. Detail'!$J$31:$J$510,107,'5. Detail'!$F$31:$F$510,"TE01")</f>
        <v>0</v>
      </c>
      <c r="AD113" s="294">
        <f t="shared" si="56"/>
        <v>0</v>
      </c>
      <c r="AE113" s="295">
        <f>'3. Total $ Recalc.'!R109</f>
        <v>0</v>
      </c>
      <c r="AF113" s="294">
        <f t="shared" si="70"/>
        <v>0</v>
      </c>
      <c r="AG113" s="296">
        <v>1</v>
      </c>
      <c r="AH113" s="294">
        <f t="shared" si="71"/>
        <v>0</v>
      </c>
      <c r="AI113" s="294">
        <f t="shared" si="72"/>
        <v>0</v>
      </c>
      <c r="AJ113" s="293">
        <v>0</v>
      </c>
      <c r="AK113" s="293">
        <v>0</v>
      </c>
      <c r="AL113" s="293">
        <v>0</v>
      </c>
      <c r="AM113" s="294">
        <f t="shared" si="57"/>
        <v>0</v>
      </c>
      <c r="AN113" s="294">
        <f t="shared" si="73"/>
        <v>0</v>
      </c>
      <c r="AO113" s="293">
        <v>0</v>
      </c>
      <c r="AP113" s="294">
        <f t="shared" si="58"/>
        <v>0</v>
      </c>
      <c r="AQ113" s="294">
        <f t="shared" si="74"/>
        <v>0</v>
      </c>
      <c r="AR113" s="296"/>
      <c r="AS113" s="294">
        <f t="shared" si="59"/>
        <v>0</v>
      </c>
      <c r="AT113" s="294">
        <f t="shared" si="75"/>
        <v>0</v>
      </c>
      <c r="AU113" s="293">
        <v>0</v>
      </c>
      <c r="AV113" s="294">
        <f t="shared" si="60"/>
        <v>0</v>
      </c>
      <c r="AW113" s="294">
        <f t="shared" si="61"/>
        <v>0</v>
      </c>
      <c r="AX113" s="294">
        <f>SUMIFS('5. Detail'!$I$31:$I$510,'5. Detail'!$E$31:$E$510,$B113,'5. Detail'!$A$31:$A$510,$A113,'5. Detail'!$J$31:$J$510,426.4)</f>
        <v>0</v>
      </c>
      <c r="AY113" s="294">
        <f>SUMIFS('5. Detail'!$I$31:$I$510,'5. Detail'!$E$31:$E$510,$B113,'5. Detail'!$A$31:$A$510,$A113,'5. Detail'!$J$31:$J$510,426.5)+AO113</f>
        <v>0</v>
      </c>
      <c r="AZ113" s="294">
        <f>SUMIFS('5. Detail'!$I$31:$I$510,'5. Detail'!$E$31:$E$510,$B113,'5. Detail'!$A$31:$A$510,$A113,'5. Detail'!$J$31:$J$510,923)</f>
        <v>0</v>
      </c>
      <c r="BA113" s="294">
        <f>SUMIFS('5. Detail'!$I$31:$I$510,'5. Detail'!$E$31:$E$510,$B113,'5. Detail'!$A$31:$A$510,$A113,'5. Detail'!$J$31:$J$510,107)</f>
        <v>0</v>
      </c>
      <c r="BB113" s="294">
        <f t="shared" si="62"/>
        <v>0</v>
      </c>
      <c r="BC113" s="294">
        <f>SUMIFS('5. Detail'!$K$31:$K$510,'5. Detail'!$E$31:$E$510,$B113,'5. Detail'!$A$31:$A$510,$A113,'5. Detail'!$F$31:$F$510,"CE01")</f>
        <v>0</v>
      </c>
      <c r="BD113" s="294">
        <f>SUMIFS('5. Detail'!$K$31:$K$510,'5. Detail'!$E$31:$E$510,$B113,'5. Detail'!$A$31:$A$510,$A113,'5. Detail'!$F$31:$F$510,"OE01")</f>
        <v>0</v>
      </c>
      <c r="BE113" s="294">
        <f>SUMIFS('5. Detail'!$K$31:$K$510,'5. Detail'!$E$31:$E$510,$B113,'5. Detail'!$A$31:$A$510,$A113,'5. Detail'!$F$31:$F$510,"TE01")</f>
        <v>0</v>
      </c>
      <c r="BF113" s="294">
        <f t="shared" si="63"/>
        <v>0</v>
      </c>
      <c r="BG113" s="294">
        <f t="shared" si="64"/>
        <v>0</v>
      </c>
      <c r="BH113" s="294">
        <f>SUMIFS('5. Detail'!$K$31:$K$510,'5. Detail'!$E$31:$E$510,$B113,'5. Detail'!$A$31:$A$510,$A113,'5. Detail'!$J$31:$J$510,923,'5. Detail'!$F$31:$F$510,"CE01")+SUMIFS('5. Detail'!$K$31:$K$510,'5. Detail'!$E$31:$E$510,$B113,'5. Detail'!$A$31:$A$510,$A113,'5. Detail'!$J$31:$J$510,107,'5. Detail'!$F$31:$F$510,"CE01")</f>
        <v>0</v>
      </c>
      <c r="BI113" s="294">
        <f>SUMIFS('5. Detail'!$K$31:$K$510,'5. Detail'!$E$31:$E$510,$B113,'5. Detail'!$A$31:$A$510,$A113,'5. Detail'!$J$31:$J$510,923,'5. Detail'!$F$31:$F$510,"OE01")+SUMIFS('5. Detail'!$K$31:$K$510,'5. Detail'!$E$31:$E$510,$B113,'5. Detail'!$A$31:$A$510,$A113,'5. Detail'!$J$31:$J$510,107,'5. Detail'!$F$31:$F$510,"OE01")</f>
        <v>0</v>
      </c>
      <c r="BJ113" s="294">
        <f>SUMIFS('5. Detail'!$K$31:$K$510,'5. Detail'!$E$31:$E$510,$B113,'5. Detail'!$A$31:$A$510,$A113,'5. Detail'!$J$31:$J$510,923,'5. Detail'!$F$31:$F$510,"TE01")+SUMIFS('5. Detail'!$K$31:$K$510,'5. Detail'!$E$31:$E$510,$B113,'5. Detail'!$A$31:$A$510,$A113,'5. Detail'!$J$31:$J$510,107,'5. Detail'!$F$31:$F$510,"TE01")</f>
        <v>0</v>
      </c>
      <c r="BK113" s="294">
        <f t="shared" si="65"/>
        <v>0</v>
      </c>
      <c r="BL113" s="294">
        <f t="shared" si="66"/>
        <v>0</v>
      </c>
      <c r="BM113" s="297"/>
    </row>
    <row r="114" spans="1:65" x14ac:dyDescent="0.3">
      <c r="A114" s="291"/>
      <c r="B114" s="292">
        <v>2018</v>
      </c>
      <c r="C114" s="293">
        <v>174304.86810246346</v>
      </c>
      <c r="D114" s="293">
        <v>174304.86810246346</v>
      </c>
      <c r="E114" s="293">
        <v>0</v>
      </c>
      <c r="F114" s="293">
        <v>0</v>
      </c>
      <c r="G114" s="293">
        <v>0</v>
      </c>
      <c r="H114" s="293">
        <v>0</v>
      </c>
      <c r="I114" s="294">
        <f t="shared" si="51"/>
        <v>0</v>
      </c>
      <c r="J114" s="293">
        <v>0</v>
      </c>
      <c r="K114" s="294">
        <f t="shared" si="52"/>
        <v>0</v>
      </c>
      <c r="L114" s="293">
        <v>0</v>
      </c>
      <c r="M114" s="293"/>
      <c r="N114" s="294">
        <f t="shared" si="53"/>
        <v>0</v>
      </c>
      <c r="O114" s="294">
        <f t="shared" si="67"/>
        <v>0</v>
      </c>
      <c r="P114" s="294">
        <f t="shared" si="54"/>
        <v>0</v>
      </c>
      <c r="Q114" s="294">
        <f>SUMIFS('5. Detail'!$I$31:$I$510,'5. Detail'!$E$31:$E$510,$B114,'5. Detail'!$A$31:$A$510,$A114,'5. Detail'!$J$31:$J$510,426.4)</f>
        <v>0</v>
      </c>
      <c r="R114" s="294">
        <f>SUMIFS('5. Detail'!$I$31:$I$510,'5. Detail'!$E$31:$E$510,$B114,'5. Detail'!$A$31:$A$510,$A114,'5. Detail'!$J$31:$J$510,426.5)+J114</f>
        <v>0</v>
      </c>
      <c r="S114" s="294">
        <f>SUMIFS('5. Detail'!$I$31:$I$510,'5. Detail'!$E$31:$E$510,$B114,'5. Detail'!$A$31:$A$510,$A114,'5. Detail'!$J$31:$J$510,923)</f>
        <v>0</v>
      </c>
      <c r="T114" s="294">
        <f>SUMIFS('5. Detail'!$I$31:$I$510,'5. Detail'!$E$31:$E$510,$B114,'5. Detail'!$A$31:$A$510,$A114,'5. Detail'!$J$31:$J$510,107)</f>
        <v>0</v>
      </c>
      <c r="U114" s="294">
        <f t="shared" si="68"/>
        <v>0</v>
      </c>
      <c r="V114" s="294">
        <f>SUMIFS('5. Detail'!$I$31:$I$510,'5. Detail'!$E$31:$E$510,$B114,'5. Detail'!$A$31:$A$510,$A114,'5. Detail'!$F$31:$F$510,"CE01")</f>
        <v>0</v>
      </c>
      <c r="W114" s="294">
        <f>SUMIFS('5. Detail'!$I$31:$I$510,'5. Detail'!$E$31:$E$510,$B114,'5. Detail'!$A$31:$A$510,$A114,'5. Detail'!$F$31:$F$510,"OE01")</f>
        <v>0</v>
      </c>
      <c r="X114" s="294">
        <f>SUMIFS('5. Detail'!$I$31:$I$510,'5. Detail'!$E$31:$E$510,$B114,'5. Detail'!$A$31:$A$510,$A114,'5. Detail'!$F$31:$F$510,"TE01")</f>
        <v>0</v>
      </c>
      <c r="Y114" s="294">
        <f t="shared" si="55"/>
        <v>0</v>
      </c>
      <c r="Z114" s="294">
        <f t="shared" si="69"/>
        <v>0</v>
      </c>
      <c r="AA114" s="294">
        <f>SUMIFS('5. Detail'!$I$31:$I$510,'5. Detail'!$E$31:$E$510,$B114,'5. Detail'!$A$31:$A$510,$A114,'5. Detail'!$J$31:$J$510,923,'5. Detail'!$F$31:$F$510,"CE01")+SUMIFS('5. Detail'!$I$31:$I$510,'5. Detail'!$E$31:$E$510,$B114,'5. Detail'!$A$31:$A$510,$A114,'5. Detail'!$J$31:$J$510,107,'5. Detail'!$F$31:$F$510,"CE01")</f>
        <v>0</v>
      </c>
      <c r="AB114" s="294">
        <f>SUMIFS('5. Detail'!$I$31:$I$510,'5. Detail'!$E$31:$E$510,$B114,'5. Detail'!$A$31:$A$510,$A114,'5. Detail'!$J$31:$J$510,923,'5. Detail'!$F$31:$F$510,"OE01")+SUMIFS('5. Detail'!$I$31:$I$510,'5. Detail'!$E$31:$E$510,$B114,'5. Detail'!$A$31:$A$510,$A114,'5. Detail'!$J$31:$J$510,107,'5. Detail'!$F$31:$F$510,"OE01")</f>
        <v>0</v>
      </c>
      <c r="AC114" s="294">
        <f>SUMIFS('5. Detail'!$I$31:$I$510,'5. Detail'!$E$31:$E$510,$B114,'5. Detail'!$A$31:$A$510,$A114,'5. Detail'!$J$31:$J$510,923,'5. Detail'!$F$31:$F$510,"TE01")+SUMIFS('5. Detail'!$I$31:$I$510,'5. Detail'!$E$31:$E$510,$B114,'5. Detail'!$A$31:$A$510,$A114,'5. Detail'!$J$31:$J$510,107,'5. Detail'!$F$31:$F$510,"TE01")</f>
        <v>0</v>
      </c>
      <c r="AD114" s="294">
        <f t="shared" si="56"/>
        <v>0</v>
      </c>
      <c r="AE114" s="295">
        <f>'3. Total $ Recalc.'!R110</f>
        <v>0</v>
      </c>
      <c r="AF114" s="294">
        <f t="shared" si="70"/>
        <v>-174304.86810246346</v>
      </c>
      <c r="AG114" s="296">
        <v>1</v>
      </c>
      <c r="AH114" s="294">
        <f t="shared" si="71"/>
        <v>0</v>
      </c>
      <c r="AI114" s="294">
        <f t="shared" si="72"/>
        <v>-174304.86810246346</v>
      </c>
      <c r="AJ114" s="293">
        <v>0</v>
      </c>
      <c r="AK114" s="293">
        <v>0</v>
      </c>
      <c r="AL114" s="293">
        <v>0</v>
      </c>
      <c r="AM114" s="294">
        <f t="shared" si="57"/>
        <v>0</v>
      </c>
      <c r="AN114" s="294">
        <f t="shared" si="73"/>
        <v>0</v>
      </c>
      <c r="AO114" s="293">
        <v>0</v>
      </c>
      <c r="AP114" s="294">
        <f t="shared" si="58"/>
        <v>0</v>
      </c>
      <c r="AQ114" s="294">
        <f t="shared" si="74"/>
        <v>0</v>
      </c>
      <c r="AR114" s="296"/>
      <c r="AS114" s="294">
        <f t="shared" si="59"/>
        <v>0</v>
      </c>
      <c r="AT114" s="294">
        <f t="shared" si="75"/>
        <v>0</v>
      </c>
      <c r="AU114" s="293">
        <v>0</v>
      </c>
      <c r="AV114" s="294">
        <f t="shared" si="60"/>
        <v>0</v>
      </c>
      <c r="AW114" s="294">
        <f t="shared" si="61"/>
        <v>0</v>
      </c>
      <c r="AX114" s="294">
        <f>SUMIFS('5. Detail'!$I$31:$I$510,'5. Detail'!$E$31:$E$510,$B114,'5. Detail'!$A$31:$A$510,$A114,'5. Detail'!$J$31:$J$510,426.4)</f>
        <v>0</v>
      </c>
      <c r="AY114" s="294">
        <f>SUMIFS('5. Detail'!$I$31:$I$510,'5. Detail'!$E$31:$E$510,$B114,'5. Detail'!$A$31:$A$510,$A114,'5. Detail'!$J$31:$J$510,426.5)+AO114</f>
        <v>0</v>
      </c>
      <c r="AZ114" s="294">
        <f>SUMIFS('5. Detail'!$I$31:$I$510,'5. Detail'!$E$31:$E$510,$B114,'5. Detail'!$A$31:$A$510,$A114,'5. Detail'!$J$31:$J$510,923)</f>
        <v>0</v>
      </c>
      <c r="BA114" s="294">
        <f>SUMIFS('5. Detail'!$I$31:$I$510,'5. Detail'!$E$31:$E$510,$B114,'5. Detail'!$A$31:$A$510,$A114,'5. Detail'!$J$31:$J$510,107)</f>
        <v>0</v>
      </c>
      <c r="BB114" s="294">
        <f t="shared" si="62"/>
        <v>0</v>
      </c>
      <c r="BC114" s="294">
        <f>SUMIFS('5. Detail'!$K$31:$K$510,'5. Detail'!$E$31:$E$510,$B114,'5. Detail'!$A$31:$A$510,$A114,'5. Detail'!$F$31:$F$510,"CE01")</f>
        <v>0</v>
      </c>
      <c r="BD114" s="294">
        <f>SUMIFS('5. Detail'!$K$31:$K$510,'5. Detail'!$E$31:$E$510,$B114,'5. Detail'!$A$31:$A$510,$A114,'5. Detail'!$F$31:$F$510,"OE01")</f>
        <v>0</v>
      </c>
      <c r="BE114" s="294">
        <f>SUMIFS('5. Detail'!$K$31:$K$510,'5. Detail'!$E$31:$E$510,$B114,'5. Detail'!$A$31:$A$510,$A114,'5. Detail'!$F$31:$F$510,"TE01")</f>
        <v>0</v>
      </c>
      <c r="BF114" s="294">
        <f t="shared" si="63"/>
        <v>0</v>
      </c>
      <c r="BG114" s="294">
        <f t="shared" si="64"/>
        <v>0</v>
      </c>
      <c r="BH114" s="294">
        <f>SUMIFS('5. Detail'!$K$31:$K$510,'5. Detail'!$E$31:$E$510,$B114,'5. Detail'!$A$31:$A$510,$A114,'5. Detail'!$J$31:$J$510,923,'5. Detail'!$F$31:$F$510,"CE01")+SUMIFS('5. Detail'!$K$31:$K$510,'5. Detail'!$E$31:$E$510,$B114,'5. Detail'!$A$31:$A$510,$A114,'5. Detail'!$J$31:$J$510,107,'5. Detail'!$F$31:$F$510,"CE01")</f>
        <v>0</v>
      </c>
      <c r="BI114" s="294">
        <f>SUMIFS('5. Detail'!$K$31:$K$510,'5. Detail'!$E$31:$E$510,$B114,'5. Detail'!$A$31:$A$510,$A114,'5. Detail'!$J$31:$J$510,923,'5. Detail'!$F$31:$F$510,"OE01")+SUMIFS('5. Detail'!$K$31:$K$510,'5. Detail'!$E$31:$E$510,$B114,'5. Detail'!$A$31:$A$510,$A114,'5. Detail'!$J$31:$J$510,107,'5. Detail'!$F$31:$F$510,"OE01")</f>
        <v>0</v>
      </c>
      <c r="BJ114" s="294">
        <f>SUMIFS('5. Detail'!$K$31:$K$510,'5. Detail'!$E$31:$E$510,$B114,'5. Detail'!$A$31:$A$510,$A114,'5. Detail'!$J$31:$J$510,923,'5. Detail'!$F$31:$F$510,"TE01")+SUMIFS('5. Detail'!$K$31:$K$510,'5. Detail'!$E$31:$E$510,$B114,'5. Detail'!$A$31:$A$510,$A114,'5. Detail'!$J$31:$J$510,107,'5. Detail'!$F$31:$F$510,"TE01")</f>
        <v>0</v>
      </c>
      <c r="BK114" s="294">
        <f t="shared" si="65"/>
        <v>0</v>
      </c>
      <c r="BL114" s="294">
        <f t="shared" si="66"/>
        <v>0</v>
      </c>
      <c r="BM114" s="297"/>
    </row>
    <row r="115" spans="1:65" x14ac:dyDescent="0.3">
      <c r="A115" s="291"/>
      <c r="B115" s="292">
        <v>2019</v>
      </c>
      <c r="C115" s="293">
        <v>220734.60910420687</v>
      </c>
      <c r="D115" s="293">
        <v>220734.60910420687</v>
      </c>
      <c r="E115" s="293">
        <v>0</v>
      </c>
      <c r="F115" s="293">
        <v>0</v>
      </c>
      <c r="G115" s="293">
        <v>0</v>
      </c>
      <c r="H115" s="293">
        <v>0</v>
      </c>
      <c r="I115" s="294">
        <f t="shared" si="51"/>
        <v>0</v>
      </c>
      <c r="J115" s="293">
        <v>0</v>
      </c>
      <c r="K115" s="294">
        <f t="shared" si="52"/>
        <v>0</v>
      </c>
      <c r="L115" s="293">
        <v>0</v>
      </c>
      <c r="M115" s="293"/>
      <c r="N115" s="294">
        <f t="shared" si="53"/>
        <v>0</v>
      </c>
      <c r="O115" s="294">
        <f t="shared" si="67"/>
        <v>0</v>
      </c>
      <c r="P115" s="294">
        <f t="shared" si="54"/>
        <v>0</v>
      </c>
      <c r="Q115" s="294">
        <f>SUMIFS('5. Detail'!$I$31:$I$510,'5. Detail'!$E$31:$E$510,$B115,'5. Detail'!$A$31:$A$510,$A115,'5. Detail'!$J$31:$J$510,426.4)</f>
        <v>0</v>
      </c>
      <c r="R115" s="294">
        <f>SUMIFS('5. Detail'!$I$31:$I$510,'5. Detail'!$E$31:$E$510,$B115,'5. Detail'!$A$31:$A$510,$A115,'5. Detail'!$J$31:$J$510,426.5)+J115</f>
        <v>0</v>
      </c>
      <c r="S115" s="294">
        <f>SUMIFS('5. Detail'!$I$31:$I$510,'5. Detail'!$E$31:$E$510,$B115,'5. Detail'!$A$31:$A$510,$A115,'5. Detail'!$J$31:$J$510,923)</f>
        <v>0</v>
      </c>
      <c r="T115" s="294">
        <f>SUMIFS('5. Detail'!$I$31:$I$510,'5. Detail'!$E$31:$E$510,$B115,'5. Detail'!$A$31:$A$510,$A115,'5. Detail'!$J$31:$J$510,107)</f>
        <v>0</v>
      </c>
      <c r="U115" s="294">
        <f t="shared" si="68"/>
        <v>0</v>
      </c>
      <c r="V115" s="294">
        <f>SUMIFS('5. Detail'!$I$31:$I$510,'5. Detail'!$E$31:$E$510,$B115,'5. Detail'!$A$31:$A$510,$A115,'5. Detail'!$F$31:$F$510,"CE01")</f>
        <v>0</v>
      </c>
      <c r="W115" s="294">
        <f>SUMIFS('5. Detail'!$I$31:$I$510,'5. Detail'!$E$31:$E$510,$B115,'5. Detail'!$A$31:$A$510,$A115,'5. Detail'!$F$31:$F$510,"OE01")</f>
        <v>0</v>
      </c>
      <c r="X115" s="294">
        <f>SUMIFS('5. Detail'!$I$31:$I$510,'5. Detail'!$E$31:$E$510,$B115,'5. Detail'!$A$31:$A$510,$A115,'5. Detail'!$F$31:$F$510,"TE01")</f>
        <v>0</v>
      </c>
      <c r="Y115" s="294">
        <f t="shared" si="55"/>
        <v>0</v>
      </c>
      <c r="Z115" s="294">
        <f t="shared" si="69"/>
        <v>0</v>
      </c>
      <c r="AA115" s="294">
        <f>SUMIFS('5. Detail'!$I$31:$I$510,'5. Detail'!$E$31:$E$510,$B115,'5. Detail'!$A$31:$A$510,$A115,'5. Detail'!$J$31:$J$510,923,'5. Detail'!$F$31:$F$510,"CE01")+SUMIFS('5. Detail'!$I$31:$I$510,'5. Detail'!$E$31:$E$510,$B115,'5. Detail'!$A$31:$A$510,$A115,'5. Detail'!$J$31:$J$510,107,'5. Detail'!$F$31:$F$510,"CE01")</f>
        <v>0</v>
      </c>
      <c r="AB115" s="294">
        <f>SUMIFS('5. Detail'!$I$31:$I$510,'5. Detail'!$E$31:$E$510,$B115,'5. Detail'!$A$31:$A$510,$A115,'5. Detail'!$J$31:$J$510,923,'5. Detail'!$F$31:$F$510,"OE01")+SUMIFS('5. Detail'!$I$31:$I$510,'5. Detail'!$E$31:$E$510,$B115,'5. Detail'!$A$31:$A$510,$A115,'5. Detail'!$J$31:$J$510,107,'5. Detail'!$F$31:$F$510,"OE01")</f>
        <v>0</v>
      </c>
      <c r="AC115" s="294">
        <f>SUMIFS('5. Detail'!$I$31:$I$510,'5. Detail'!$E$31:$E$510,$B115,'5. Detail'!$A$31:$A$510,$A115,'5. Detail'!$J$31:$J$510,923,'5. Detail'!$F$31:$F$510,"TE01")+SUMIFS('5. Detail'!$I$31:$I$510,'5. Detail'!$E$31:$E$510,$B115,'5. Detail'!$A$31:$A$510,$A115,'5. Detail'!$J$31:$J$510,107,'5. Detail'!$F$31:$F$510,"TE01")</f>
        <v>0</v>
      </c>
      <c r="AD115" s="294">
        <f t="shared" si="56"/>
        <v>0</v>
      </c>
      <c r="AE115" s="295">
        <f>'3. Total $ Recalc.'!R111</f>
        <v>0</v>
      </c>
      <c r="AF115" s="294">
        <f t="shared" si="70"/>
        <v>-220734.60910420687</v>
      </c>
      <c r="AG115" s="296">
        <v>1</v>
      </c>
      <c r="AH115" s="294">
        <f t="shared" si="71"/>
        <v>0</v>
      </c>
      <c r="AI115" s="294">
        <f t="shared" si="72"/>
        <v>-220734.60910420687</v>
      </c>
      <c r="AJ115" s="293">
        <v>0</v>
      </c>
      <c r="AK115" s="293">
        <v>0</v>
      </c>
      <c r="AL115" s="293">
        <v>0</v>
      </c>
      <c r="AM115" s="294">
        <f t="shared" si="57"/>
        <v>0</v>
      </c>
      <c r="AN115" s="294">
        <f t="shared" si="73"/>
        <v>0</v>
      </c>
      <c r="AO115" s="293">
        <v>0</v>
      </c>
      <c r="AP115" s="294">
        <f t="shared" si="58"/>
        <v>0</v>
      </c>
      <c r="AQ115" s="294">
        <f t="shared" si="74"/>
        <v>0</v>
      </c>
      <c r="AR115" s="296"/>
      <c r="AS115" s="294">
        <f t="shared" si="59"/>
        <v>0</v>
      </c>
      <c r="AT115" s="294">
        <f t="shared" si="75"/>
        <v>0</v>
      </c>
      <c r="AU115" s="293">
        <v>0</v>
      </c>
      <c r="AV115" s="294">
        <f t="shared" si="60"/>
        <v>0</v>
      </c>
      <c r="AW115" s="294">
        <f t="shared" si="61"/>
        <v>0</v>
      </c>
      <c r="AX115" s="294">
        <f>SUMIFS('5. Detail'!$I$31:$I$510,'5. Detail'!$E$31:$E$510,$B115,'5. Detail'!$A$31:$A$510,$A115,'5. Detail'!$J$31:$J$510,426.4)</f>
        <v>0</v>
      </c>
      <c r="AY115" s="294">
        <f>SUMIFS('5. Detail'!$I$31:$I$510,'5. Detail'!$E$31:$E$510,$B115,'5. Detail'!$A$31:$A$510,$A115,'5. Detail'!$J$31:$J$510,426.5)+AO115</f>
        <v>0</v>
      </c>
      <c r="AZ115" s="294">
        <f>SUMIFS('5. Detail'!$I$31:$I$510,'5. Detail'!$E$31:$E$510,$B115,'5. Detail'!$A$31:$A$510,$A115,'5. Detail'!$J$31:$J$510,923)</f>
        <v>0</v>
      </c>
      <c r="BA115" s="294">
        <f>SUMIFS('5. Detail'!$I$31:$I$510,'5. Detail'!$E$31:$E$510,$B115,'5. Detail'!$A$31:$A$510,$A115,'5. Detail'!$J$31:$J$510,107)</f>
        <v>0</v>
      </c>
      <c r="BB115" s="294">
        <f t="shared" si="62"/>
        <v>0</v>
      </c>
      <c r="BC115" s="294">
        <f>SUMIFS('5. Detail'!$K$31:$K$510,'5. Detail'!$E$31:$E$510,$B115,'5. Detail'!$A$31:$A$510,$A115,'5. Detail'!$F$31:$F$510,"CE01")</f>
        <v>0</v>
      </c>
      <c r="BD115" s="294">
        <f>SUMIFS('5. Detail'!$K$31:$K$510,'5. Detail'!$E$31:$E$510,$B115,'5. Detail'!$A$31:$A$510,$A115,'5. Detail'!$F$31:$F$510,"OE01")</f>
        <v>0</v>
      </c>
      <c r="BE115" s="294">
        <f>SUMIFS('5. Detail'!$K$31:$K$510,'5. Detail'!$E$31:$E$510,$B115,'5. Detail'!$A$31:$A$510,$A115,'5. Detail'!$F$31:$F$510,"TE01")</f>
        <v>0</v>
      </c>
      <c r="BF115" s="294">
        <f t="shared" si="63"/>
        <v>0</v>
      </c>
      <c r="BG115" s="294">
        <f t="shared" si="64"/>
        <v>0</v>
      </c>
      <c r="BH115" s="294">
        <f>SUMIFS('5. Detail'!$K$31:$K$510,'5. Detail'!$E$31:$E$510,$B115,'5. Detail'!$A$31:$A$510,$A115,'5. Detail'!$J$31:$J$510,923,'5. Detail'!$F$31:$F$510,"CE01")+SUMIFS('5. Detail'!$K$31:$K$510,'5. Detail'!$E$31:$E$510,$B115,'5. Detail'!$A$31:$A$510,$A115,'5. Detail'!$J$31:$J$510,107,'5. Detail'!$F$31:$F$510,"CE01")</f>
        <v>0</v>
      </c>
      <c r="BI115" s="294">
        <f>SUMIFS('5. Detail'!$K$31:$K$510,'5. Detail'!$E$31:$E$510,$B115,'5. Detail'!$A$31:$A$510,$A115,'5. Detail'!$J$31:$J$510,923,'5. Detail'!$F$31:$F$510,"OE01")+SUMIFS('5. Detail'!$K$31:$K$510,'5. Detail'!$E$31:$E$510,$B115,'5. Detail'!$A$31:$A$510,$A115,'5. Detail'!$J$31:$J$510,107,'5. Detail'!$F$31:$F$510,"OE01")</f>
        <v>0</v>
      </c>
      <c r="BJ115" s="294">
        <f>SUMIFS('5. Detail'!$K$31:$K$510,'5. Detail'!$E$31:$E$510,$B115,'5. Detail'!$A$31:$A$510,$A115,'5. Detail'!$J$31:$J$510,923,'5. Detail'!$F$31:$F$510,"TE01")+SUMIFS('5. Detail'!$K$31:$K$510,'5. Detail'!$E$31:$E$510,$B115,'5. Detail'!$A$31:$A$510,$A115,'5. Detail'!$J$31:$J$510,107,'5. Detail'!$F$31:$F$510,"TE01")</f>
        <v>0</v>
      </c>
      <c r="BK115" s="294">
        <f t="shared" si="65"/>
        <v>0</v>
      </c>
      <c r="BL115" s="294">
        <f t="shared" si="66"/>
        <v>0</v>
      </c>
      <c r="BM115" s="297"/>
    </row>
    <row r="116" spans="1:65" x14ac:dyDescent="0.3">
      <c r="A116" s="291"/>
      <c r="B116" s="292">
        <v>2020</v>
      </c>
      <c r="C116" s="293">
        <v>248153.64234372959</v>
      </c>
      <c r="D116" s="293">
        <v>248153.64234372959</v>
      </c>
      <c r="E116" s="293">
        <v>0</v>
      </c>
      <c r="F116" s="293">
        <v>0</v>
      </c>
      <c r="G116" s="293">
        <v>0</v>
      </c>
      <c r="H116" s="293">
        <v>0</v>
      </c>
      <c r="I116" s="294">
        <f t="shared" si="51"/>
        <v>0</v>
      </c>
      <c r="J116" s="293">
        <v>0</v>
      </c>
      <c r="K116" s="294">
        <f t="shared" si="52"/>
        <v>0</v>
      </c>
      <c r="L116" s="293">
        <v>0</v>
      </c>
      <c r="M116" s="293"/>
      <c r="N116" s="294">
        <f t="shared" si="53"/>
        <v>0</v>
      </c>
      <c r="O116" s="294">
        <f t="shared" si="67"/>
        <v>0</v>
      </c>
      <c r="P116" s="294">
        <f t="shared" si="54"/>
        <v>0</v>
      </c>
      <c r="Q116" s="294">
        <f>SUMIFS('5. Detail'!$I$31:$I$510,'5. Detail'!$E$31:$E$510,$B116,'5. Detail'!$A$31:$A$510,$A116,'5. Detail'!$J$31:$J$510,426.4)</f>
        <v>0</v>
      </c>
      <c r="R116" s="294">
        <f>SUMIFS('5. Detail'!$I$31:$I$510,'5. Detail'!$E$31:$E$510,$B116,'5. Detail'!$A$31:$A$510,$A116,'5. Detail'!$J$31:$J$510,426.5)+J116</f>
        <v>0</v>
      </c>
      <c r="S116" s="294">
        <f>SUMIFS('5. Detail'!$I$31:$I$510,'5. Detail'!$E$31:$E$510,$B116,'5. Detail'!$A$31:$A$510,$A116,'5. Detail'!$J$31:$J$510,923)</f>
        <v>0</v>
      </c>
      <c r="T116" s="294">
        <f>SUMIFS('5. Detail'!$I$31:$I$510,'5. Detail'!$E$31:$E$510,$B116,'5. Detail'!$A$31:$A$510,$A116,'5. Detail'!$J$31:$J$510,107)</f>
        <v>0</v>
      </c>
      <c r="U116" s="294">
        <f t="shared" si="68"/>
        <v>0</v>
      </c>
      <c r="V116" s="294">
        <f>SUMIFS('5. Detail'!$I$31:$I$510,'5. Detail'!$E$31:$E$510,$B116,'5. Detail'!$A$31:$A$510,$A116,'5. Detail'!$F$31:$F$510,"CE01")</f>
        <v>0</v>
      </c>
      <c r="W116" s="294">
        <f>SUMIFS('5. Detail'!$I$31:$I$510,'5. Detail'!$E$31:$E$510,$B116,'5. Detail'!$A$31:$A$510,$A116,'5. Detail'!$F$31:$F$510,"OE01")</f>
        <v>0</v>
      </c>
      <c r="X116" s="294">
        <f>SUMIFS('5. Detail'!$I$31:$I$510,'5. Detail'!$E$31:$E$510,$B116,'5. Detail'!$A$31:$A$510,$A116,'5. Detail'!$F$31:$F$510,"TE01")</f>
        <v>0</v>
      </c>
      <c r="Y116" s="294">
        <f t="shared" si="55"/>
        <v>0</v>
      </c>
      <c r="Z116" s="294">
        <f t="shared" si="69"/>
        <v>0</v>
      </c>
      <c r="AA116" s="294">
        <f>SUMIFS('5. Detail'!$I$31:$I$510,'5. Detail'!$E$31:$E$510,$B116,'5. Detail'!$A$31:$A$510,$A116,'5. Detail'!$J$31:$J$510,923,'5. Detail'!$F$31:$F$510,"CE01")+SUMIFS('5. Detail'!$I$31:$I$510,'5. Detail'!$E$31:$E$510,$B116,'5. Detail'!$A$31:$A$510,$A116,'5. Detail'!$J$31:$J$510,107,'5. Detail'!$F$31:$F$510,"CE01")</f>
        <v>0</v>
      </c>
      <c r="AB116" s="294">
        <f>SUMIFS('5. Detail'!$I$31:$I$510,'5. Detail'!$E$31:$E$510,$B116,'5. Detail'!$A$31:$A$510,$A116,'5. Detail'!$J$31:$J$510,923,'5. Detail'!$F$31:$F$510,"OE01")+SUMIFS('5. Detail'!$I$31:$I$510,'5. Detail'!$E$31:$E$510,$B116,'5. Detail'!$A$31:$A$510,$A116,'5. Detail'!$J$31:$J$510,107,'5. Detail'!$F$31:$F$510,"OE01")</f>
        <v>0</v>
      </c>
      <c r="AC116" s="294">
        <f>SUMIFS('5. Detail'!$I$31:$I$510,'5. Detail'!$E$31:$E$510,$B116,'5. Detail'!$A$31:$A$510,$A116,'5. Detail'!$J$31:$J$510,923,'5. Detail'!$F$31:$F$510,"TE01")+SUMIFS('5. Detail'!$I$31:$I$510,'5. Detail'!$E$31:$E$510,$B116,'5. Detail'!$A$31:$A$510,$A116,'5. Detail'!$J$31:$J$510,107,'5. Detail'!$F$31:$F$510,"TE01")</f>
        <v>0</v>
      </c>
      <c r="AD116" s="294">
        <f t="shared" si="56"/>
        <v>0</v>
      </c>
      <c r="AE116" s="295">
        <f>'3. Total $ Recalc.'!R112</f>
        <v>0</v>
      </c>
      <c r="AF116" s="294">
        <f t="shared" si="70"/>
        <v>-248153.64234372959</v>
      </c>
      <c r="AG116" s="296">
        <v>1</v>
      </c>
      <c r="AH116" s="294">
        <f t="shared" si="71"/>
        <v>0</v>
      </c>
      <c r="AI116" s="294">
        <f t="shared" si="72"/>
        <v>-248153.64234372959</v>
      </c>
      <c r="AJ116" s="293">
        <v>0</v>
      </c>
      <c r="AK116" s="293">
        <v>0</v>
      </c>
      <c r="AL116" s="293">
        <v>0</v>
      </c>
      <c r="AM116" s="294">
        <f t="shared" si="57"/>
        <v>0</v>
      </c>
      <c r="AN116" s="294">
        <f t="shared" si="73"/>
        <v>0</v>
      </c>
      <c r="AO116" s="293">
        <v>0</v>
      </c>
      <c r="AP116" s="294">
        <f t="shared" si="58"/>
        <v>0</v>
      </c>
      <c r="AQ116" s="294">
        <f t="shared" si="74"/>
        <v>0</v>
      </c>
      <c r="AR116" s="296"/>
      <c r="AS116" s="294">
        <f t="shared" si="59"/>
        <v>0</v>
      </c>
      <c r="AT116" s="294">
        <f t="shared" si="75"/>
        <v>0</v>
      </c>
      <c r="AU116" s="293">
        <v>0</v>
      </c>
      <c r="AV116" s="294">
        <f t="shared" si="60"/>
        <v>0</v>
      </c>
      <c r="AW116" s="294">
        <f t="shared" si="61"/>
        <v>0</v>
      </c>
      <c r="AX116" s="294">
        <f>SUMIFS('5. Detail'!$I$31:$I$510,'5. Detail'!$E$31:$E$510,$B116,'5. Detail'!$A$31:$A$510,$A116,'5. Detail'!$J$31:$J$510,426.4)</f>
        <v>0</v>
      </c>
      <c r="AY116" s="294">
        <f>SUMIFS('5. Detail'!$I$31:$I$510,'5. Detail'!$E$31:$E$510,$B116,'5. Detail'!$A$31:$A$510,$A116,'5. Detail'!$J$31:$J$510,426.5)+AO116</f>
        <v>0</v>
      </c>
      <c r="AZ116" s="294">
        <f>SUMIFS('5. Detail'!$I$31:$I$510,'5. Detail'!$E$31:$E$510,$B116,'5. Detail'!$A$31:$A$510,$A116,'5. Detail'!$J$31:$J$510,923)</f>
        <v>0</v>
      </c>
      <c r="BA116" s="294">
        <f>SUMIFS('5. Detail'!$I$31:$I$510,'5. Detail'!$E$31:$E$510,$B116,'5. Detail'!$A$31:$A$510,$A116,'5. Detail'!$J$31:$J$510,107)</f>
        <v>0</v>
      </c>
      <c r="BB116" s="294">
        <f t="shared" si="62"/>
        <v>0</v>
      </c>
      <c r="BC116" s="294">
        <f>SUMIFS('5. Detail'!$K$31:$K$510,'5. Detail'!$E$31:$E$510,$B116,'5. Detail'!$A$31:$A$510,$A116,'5. Detail'!$F$31:$F$510,"CE01")</f>
        <v>0</v>
      </c>
      <c r="BD116" s="294">
        <f>SUMIFS('5. Detail'!$K$31:$K$510,'5. Detail'!$E$31:$E$510,$B116,'5. Detail'!$A$31:$A$510,$A116,'5. Detail'!$F$31:$F$510,"OE01")</f>
        <v>0</v>
      </c>
      <c r="BE116" s="294">
        <f>SUMIFS('5. Detail'!$K$31:$K$510,'5. Detail'!$E$31:$E$510,$B116,'5. Detail'!$A$31:$A$510,$A116,'5. Detail'!$F$31:$F$510,"TE01")</f>
        <v>0</v>
      </c>
      <c r="BF116" s="294">
        <f t="shared" si="63"/>
        <v>0</v>
      </c>
      <c r="BG116" s="294">
        <f t="shared" si="64"/>
        <v>0</v>
      </c>
      <c r="BH116" s="294">
        <f>SUMIFS('5. Detail'!$K$31:$K$510,'5. Detail'!$E$31:$E$510,$B116,'5. Detail'!$A$31:$A$510,$A116,'5. Detail'!$J$31:$J$510,923,'5. Detail'!$F$31:$F$510,"CE01")+SUMIFS('5. Detail'!$K$31:$K$510,'5. Detail'!$E$31:$E$510,$B116,'5. Detail'!$A$31:$A$510,$A116,'5. Detail'!$J$31:$J$510,107,'5. Detail'!$F$31:$F$510,"CE01")</f>
        <v>0</v>
      </c>
      <c r="BI116" s="294">
        <f>SUMIFS('5. Detail'!$K$31:$K$510,'5. Detail'!$E$31:$E$510,$B116,'5. Detail'!$A$31:$A$510,$A116,'5. Detail'!$J$31:$J$510,923,'5. Detail'!$F$31:$F$510,"OE01")+SUMIFS('5. Detail'!$K$31:$K$510,'5. Detail'!$E$31:$E$510,$B116,'5. Detail'!$A$31:$A$510,$A116,'5. Detail'!$J$31:$J$510,107,'5. Detail'!$F$31:$F$510,"OE01")</f>
        <v>0</v>
      </c>
      <c r="BJ116" s="294">
        <f>SUMIFS('5. Detail'!$K$31:$K$510,'5. Detail'!$E$31:$E$510,$B116,'5. Detail'!$A$31:$A$510,$A116,'5. Detail'!$J$31:$J$510,923,'5. Detail'!$F$31:$F$510,"TE01")+SUMIFS('5. Detail'!$K$31:$K$510,'5. Detail'!$E$31:$E$510,$B116,'5. Detail'!$A$31:$A$510,$A116,'5. Detail'!$J$31:$J$510,107,'5. Detail'!$F$31:$F$510,"TE01")</f>
        <v>0</v>
      </c>
      <c r="BK116" s="294">
        <f t="shared" si="65"/>
        <v>0</v>
      </c>
      <c r="BL116" s="294">
        <f t="shared" si="66"/>
        <v>0</v>
      </c>
      <c r="BM116" s="297"/>
    </row>
    <row r="117" spans="1:65" x14ac:dyDescent="0.3">
      <c r="A117" s="291"/>
      <c r="B117" s="292">
        <v>2021</v>
      </c>
      <c r="C117" s="293">
        <v>259276.81111731843</v>
      </c>
      <c r="D117" s="293">
        <v>259276.81111731843</v>
      </c>
      <c r="E117" s="293">
        <v>0</v>
      </c>
      <c r="F117" s="293">
        <v>0</v>
      </c>
      <c r="G117" s="293">
        <v>0</v>
      </c>
      <c r="H117" s="293">
        <v>0</v>
      </c>
      <c r="I117" s="294">
        <f t="shared" si="51"/>
        <v>0</v>
      </c>
      <c r="J117" s="293">
        <v>0</v>
      </c>
      <c r="K117" s="294">
        <f t="shared" si="52"/>
        <v>0</v>
      </c>
      <c r="L117" s="293">
        <v>0</v>
      </c>
      <c r="M117" s="293"/>
      <c r="N117" s="294">
        <f t="shared" si="53"/>
        <v>0</v>
      </c>
      <c r="O117" s="294">
        <f t="shared" si="67"/>
        <v>0</v>
      </c>
      <c r="P117" s="294">
        <f t="shared" si="54"/>
        <v>0</v>
      </c>
      <c r="Q117" s="294">
        <f>SUMIFS('5. Detail'!$I$31:$I$510,'5. Detail'!$E$31:$E$510,$B117,'5. Detail'!$A$31:$A$510,$A117,'5. Detail'!$J$31:$J$510,426.4)</f>
        <v>0</v>
      </c>
      <c r="R117" s="294">
        <f>SUMIFS('5. Detail'!$I$31:$I$510,'5. Detail'!$E$31:$E$510,$B117,'5. Detail'!$A$31:$A$510,$A117,'5. Detail'!$J$31:$J$510,426.5)+J117</f>
        <v>0</v>
      </c>
      <c r="S117" s="294">
        <f>SUMIFS('5. Detail'!$I$31:$I$510,'5. Detail'!$E$31:$E$510,$B117,'5. Detail'!$A$31:$A$510,$A117,'5. Detail'!$J$31:$J$510,923)</f>
        <v>0</v>
      </c>
      <c r="T117" s="294">
        <f>SUMIFS('5. Detail'!$I$31:$I$510,'5. Detail'!$E$31:$E$510,$B117,'5. Detail'!$A$31:$A$510,$A117,'5. Detail'!$J$31:$J$510,107)</f>
        <v>0</v>
      </c>
      <c r="U117" s="294">
        <f t="shared" si="68"/>
        <v>0</v>
      </c>
      <c r="V117" s="294">
        <f>SUMIFS('5. Detail'!$I$31:$I$510,'5. Detail'!$E$31:$E$510,$B117,'5. Detail'!$A$31:$A$510,$A117,'5. Detail'!$F$31:$F$510,"CE01")</f>
        <v>0</v>
      </c>
      <c r="W117" s="294">
        <f>SUMIFS('5. Detail'!$I$31:$I$510,'5. Detail'!$E$31:$E$510,$B117,'5. Detail'!$A$31:$A$510,$A117,'5. Detail'!$F$31:$F$510,"OE01")</f>
        <v>0</v>
      </c>
      <c r="X117" s="294">
        <f>SUMIFS('5. Detail'!$I$31:$I$510,'5. Detail'!$E$31:$E$510,$B117,'5. Detail'!$A$31:$A$510,$A117,'5. Detail'!$F$31:$F$510,"TE01")</f>
        <v>0</v>
      </c>
      <c r="Y117" s="294">
        <f t="shared" si="55"/>
        <v>0</v>
      </c>
      <c r="Z117" s="294">
        <f t="shared" si="69"/>
        <v>0</v>
      </c>
      <c r="AA117" s="294">
        <f>SUMIFS('5. Detail'!$I$31:$I$510,'5. Detail'!$E$31:$E$510,$B117,'5. Detail'!$A$31:$A$510,$A117,'5. Detail'!$J$31:$J$510,923,'5. Detail'!$F$31:$F$510,"CE01")+SUMIFS('5. Detail'!$I$31:$I$510,'5. Detail'!$E$31:$E$510,$B117,'5. Detail'!$A$31:$A$510,$A117,'5. Detail'!$J$31:$J$510,107,'5. Detail'!$F$31:$F$510,"CE01")</f>
        <v>0</v>
      </c>
      <c r="AB117" s="294">
        <f>SUMIFS('5. Detail'!$I$31:$I$510,'5. Detail'!$E$31:$E$510,$B117,'5. Detail'!$A$31:$A$510,$A117,'5. Detail'!$J$31:$J$510,923,'5. Detail'!$F$31:$F$510,"OE01")+SUMIFS('5. Detail'!$I$31:$I$510,'5. Detail'!$E$31:$E$510,$B117,'5. Detail'!$A$31:$A$510,$A117,'5. Detail'!$J$31:$J$510,107,'5. Detail'!$F$31:$F$510,"OE01")</f>
        <v>0</v>
      </c>
      <c r="AC117" s="294">
        <f>SUMIFS('5. Detail'!$I$31:$I$510,'5. Detail'!$E$31:$E$510,$B117,'5. Detail'!$A$31:$A$510,$A117,'5. Detail'!$J$31:$J$510,923,'5. Detail'!$F$31:$F$510,"TE01")+SUMIFS('5. Detail'!$I$31:$I$510,'5. Detail'!$E$31:$E$510,$B117,'5. Detail'!$A$31:$A$510,$A117,'5. Detail'!$J$31:$J$510,107,'5. Detail'!$F$31:$F$510,"TE01")</f>
        <v>0</v>
      </c>
      <c r="AD117" s="294">
        <f t="shared" si="56"/>
        <v>0</v>
      </c>
      <c r="AE117" s="295">
        <f>'3. Total $ Recalc.'!R113</f>
        <v>0</v>
      </c>
      <c r="AF117" s="294">
        <f t="shared" si="70"/>
        <v>-259276.81111731843</v>
      </c>
      <c r="AG117" s="296">
        <v>1</v>
      </c>
      <c r="AH117" s="294">
        <f t="shared" si="71"/>
        <v>0</v>
      </c>
      <c r="AI117" s="294">
        <f t="shared" si="72"/>
        <v>-259276.81111731843</v>
      </c>
      <c r="AJ117" s="293">
        <v>0</v>
      </c>
      <c r="AK117" s="293">
        <v>0</v>
      </c>
      <c r="AL117" s="293">
        <v>0</v>
      </c>
      <c r="AM117" s="294">
        <f t="shared" si="57"/>
        <v>0</v>
      </c>
      <c r="AN117" s="294">
        <f t="shared" si="73"/>
        <v>0</v>
      </c>
      <c r="AO117" s="293">
        <v>0</v>
      </c>
      <c r="AP117" s="294">
        <f t="shared" si="58"/>
        <v>0</v>
      </c>
      <c r="AQ117" s="294">
        <f t="shared" si="74"/>
        <v>0</v>
      </c>
      <c r="AR117" s="296"/>
      <c r="AS117" s="294">
        <f t="shared" si="59"/>
        <v>0</v>
      </c>
      <c r="AT117" s="294">
        <f t="shared" si="75"/>
        <v>0</v>
      </c>
      <c r="AU117" s="293">
        <v>0</v>
      </c>
      <c r="AV117" s="294">
        <f t="shared" si="60"/>
        <v>0</v>
      </c>
      <c r="AW117" s="294">
        <f t="shared" si="61"/>
        <v>0</v>
      </c>
      <c r="AX117" s="294">
        <f>SUMIFS('5. Detail'!$I$31:$I$510,'5. Detail'!$E$31:$E$510,$B117,'5. Detail'!$A$31:$A$510,$A117,'5. Detail'!$J$31:$J$510,426.4)</f>
        <v>0</v>
      </c>
      <c r="AY117" s="294">
        <f>SUMIFS('5. Detail'!$I$31:$I$510,'5. Detail'!$E$31:$E$510,$B117,'5. Detail'!$A$31:$A$510,$A117,'5. Detail'!$J$31:$J$510,426.5)+AO117</f>
        <v>0</v>
      </c>
      <c r="AZ117" s="294">
        <f>SUMIFS('5. Detail'!$I$31:$I$510,'5. Detail'!$E$31:$E$510,$B117,'5. Detail'!$A$31:$A$510,$A117,'5. Detail'!$J$31:$J$510,923)</f>
        <v>0</v>
      </c>
      <c r="BA117" s="294">
        <f>SUMIFS('5. Detail'!$I$31:$I$510,'5. Detail'!$E$31:$E$510,$B117,'5. Detail'!$A$31:$A$510,$A117,'5. Detail'!$J$31:$J$510,107)</f>
        <v>0</v>
      </c>
      <c r="BB117" s="294">
        <f t="shared" si="62"/>
        <v>0</v>
      </c>
      <c r="BC117" s="294">
        <f>SUMIFS('5. Detail'!$K$31:$K$510,'5. Detail'!$E$31:$E$510,$B117,'5. Detail'!$A$31:$A$510,$A117,'5. Detail'!$F$31:$F$510,"CE01")</f>
        <v>0</v>
      </c>
      <c r="BD117" s="294">
        <f>SUMIFS('5. Detail'!$K$31:$K$510,'5. Detail'!$E$31:$E$510,$B117,'5. Detail'!$A$31:$A$510,$A117,'5. Detail'!$F$31:$F$510,"OE01")</f>
        <v>0</v>
      </c>
      <c r="BE117" s="294">
        <f>SUMIFS('5. Detail'!$K$31:$K$510,'5. Detail'!$E$31:$E$510,$B117,'5. Detail'!$A$31:$A$510,$A117,'5. Detail'!$F$31:$F$510,"TE01")</f>
        <v>0</v>
      </c>
      <c r="BF117" s="294">
        <f t="shared" si="63"/>
        <v>0</v>
      </c>
      <c r="BG117" s="294">
        <f t="shared" si="64"/>
        <v>0</v>
      </c>
      <c r="BH117" s="294">
        <f>SUMIFS('5. Detail'!$K$31:$K$510,'5. Detail'!$E$31:$E$510,$B117,'5. Detail'!$A$31:$A$510,$A117,'5. Detail'!$J$31:$J$510,923,'5. Detail'!$F$31:$F$510,"CE01")+SUMIFS('5. Detail'!$K$31:$K$510,'5. Detail'!$E$31:$E$510,$B117,'5. Detail'!$A$31:$A$510,$A117,'5. Detail'!$J$31:$J$510,107,'5. Detail'!$F$31:$F$510,"CE01")</f>
        <v>0</v>
      </c>
      <c r="BI117" s="294">
        <f>SUMIFS('5. Detail'!$K$31:$K$510,'5. Detail'!$E$31:$E$510,$B117,'5. Detail'!$A$31:$A$510,$A117,'5. Detail'!$J$31:$J$510,923,'5. Detail'!$F$31:$F$510,"OE01")+SUMIFS('5. Detail'!$K$31:$K$510,'5. Detail'!$E$31:$E$510,$B117,'5. Detail'!$A$31:$A$510,$A117,'5. Detail'!$J$31:$J$510,107,'5. Detail'!$F$31:$F$510,"OE01")</f>
        <v>0</v>
      </c>
      <c r="BJ117" s="294">
        <f>SUMIFS('5. Detail'!$K$31:$K$510,'5. Detail'!$E$31:$E$510,$B117,'5. Detail'!$A$31:$A$510,$A117,'5. Detail'!$J$31:$J$510,923,'5. Detail'!$F$31:$F$510,"TE01")+SUMIFS('5. Detail'!$K$31:$K$510,'5. Detail'!$E$31:$E$510,$B117,'5. Detail'!$A$31:$A$510,$A117,'5. Detail'!$J$31:$J$510,107,'5. Detail'!$F$31:$F$510,"TE01")</f>
        <v>0</v>
      </c>
      <c r="BK117" s="294">
        <f t="shared" si="65"/>
        <v>0</v>
      </c>
      <c r="BL117" s="294">
        <f t="shared" si="66"/>
        <v>0</v>
      </c>
      <c r="BM117" s="297"/>
    </row>
    <row r="118" spans="1:65" x14ac:dyDescent="0.3">
      <c r="A118" s="291"/>
      <c r="B118" s="292">
        <v>2015</v>
      </c>
      <c r="C118" s="293">
        <v>0</v>
      </c>
      <c r="D118" s="293">
        <v>0</v>
      </c>
      <c r="E118" s="293">
        <v>0</v>
      </c>
      <c r="F118" s="293">
        <v>0</v>
      </c>
      <c r="G118" s="293">
        <v>0</v>
      </c>
      <c r="H118" s="293">
        <v>0</v>
      </c>
      <c r="I118" s="294">
        <f t="shared" si="51"/>
        <v>0</v>
      </c>
      <c r="J118" s="293">
        <v>0</v>
      </c>
      <c r="K118" s="294">
        <f t="shared" si="52"/>
        <v>0</v>
      </c>
      <c r="L118" s="293">
        <v>0</v>
      </c>
      <c r="M118" s="293"/>
      <c r="N118" s="294">
        <f t="shared" si="53"/>
        <v>0</v>
      </c>
      <c r="O118" s="294">
        <f t="shared" si="67"/>
        <v>0</v>
      </c>
      <c r="P118" s="294">
        <f t="shared" si="54"/>
        <v>0</v>
      </c>
      <c r="Q118" s="294">
        <f>SUMIFS('5. Detail'!$I$31:$I$510,'5. Detail'!$E$31:$E$510,$B118,'5. Detail'!$A$31:$A$510,$A118,'5. Detail'!$J$31:$J$510,426.4)</f>
        <v>0</v>
      </c>
      <c r="R118" s="294">
        <f>SUMIFS('5. Detail'!$I$31:$I$510,'5. Detail'!$E$31:$E$510,$B118,'5. Detail'!$A$31:$A$510,$A118,'5. Detail'!$J$31:$J$510,426.5)+J118</f>
        <v>0</v>
      </c>
      <c r="S118" s="294">
        <f>SUMIFS('5. Detail'!$I$31:$I$510,'5. Detail'!$E$31:$E$510,$B118,'5. Detail'!$A$31:$A$510,$A118,'5. Detail'!$J$31:$J$510,923)</f>
        <v>0</v>
      </c>
      <c r="T118" s="294">
        <f>SUMIFS('5. Detail'!$I$31:$I$510,'5. Detail'!$E$31:$E$510,$B118,'5. Detail'!$A$31:$A$510,$A118,'5. Detail'!$J$31:$J$510,107)</f>
        <v>0</v>
      </c>
      <c r="U118" s="294">
        <f t="shared" si="68"/>
        <v>0</v>
      </c>
      <c r="V118" s="294">
        <f>SUMIFS('5. Detail'!$I$31:$I$510,'5. Detail'!$E$31:$E$510,$B118,'5. Detail'!$A$31:$A$510,$A118,'5. Detail'!$F$31:$F$510,"CE01")</f>
        <v>0</v>
      </c>
      <c r="W118" s="294">
        <f>SUMIFS('5. Detail'!$I$31:$I$510,'5. Detail'!$E$31:$E$510,$B118,'5. Detail'!$A$31:$A$510,$A118,'5. Detail'!$F$31:$F$510,"OE01")</f>
        <v>0</v>
      </c>
      <c r="X118" s="294">
        <f>SUMIFS('5. Detail'!$I$31:$I$510,'5. Detail'!$E$31:$E$510,$B118,'5. Detail'!$A$31:$A$510,$A118,'5. Detail'!$F$31:$F$510,"TE01")</f>
        <v>0</v>
      </c>
      <c r="Y118" s="294">
        <f t="shared" si="55"/>
        <v>0</v>
      </c>
      <c r="Z118" s="294">
        <f t="shared" si="69"/>
        <v>0</v>
      </c>
      <c r="AA118" s="294">
        <f>SUMIFS('5. Detail'!$I$31:$I$510,'5. Detail'!$E$31:$E$510,$B118,'5. Detail'!$A$31:$A$510,$A118,'5. Detail'!$J$31:$J$510,923,'5. Detail'!$F$31:$F$510,"CE01")+SUMIFS('5. Detail'!$I$31:$I$510,'5. Detail'!$E$31:$E$510,$B118,'5. Detail'!$A$31:$A$510,$A118,'5. Detail'!$J$31:$J$510,107,'5. Detail'!$F$31:$F$510,"CE01")</f>
        <v>0</v>
      </c>
      <c r="AB118" s="294">
        <f>SUMIFS('5. Detail'!$I$31:$I$510,'5. Detail'!$E$31:$E$510,$B118,'5. Detail'!$A$31:$A$510,$A118,'5. Detail'!$J$31:$J$510,923,'5. Detail'!$F$31:$F$510,"OE01")+SUMIFS('5. Detail'!$I$31:$I$510,'5. Detail'!$E$31:$E$510,$B118,'5. Detail'!$A$31:$A$510,$A118,'5. Detail'!$J$31:$J$510,107,'5. Detail'!$F$31:$F$510,"OE01")</f>
        <v>0</v>
      </c>
      <c r="AC118" s="294">
        <f>SUMIFS('5. Detail'!$I$31:$I$510,'5. Detail'!$E$31:$E$510,$B118,'5. Detail'!$A$31:$A$510,$A118,'5. Detail'!$J$31:$J$510,923,'5. Detail'!$F$31:$F$510,"TE01")+SUMIFS('5. Detail'!$I$31:$I$510,'5. Detail'!$E$31:$E$510,$B118,'5. Detail'!$A$31:$A$510,$A118,'5. Detail'!$J$31:$J$510,107,'5. Detail'!$F$31:$F$510,"TE01")</f>
        <v>0</v>
      </c>
      <c r="AD118" s="294">
        <f t="shared" si="56"/>
        <v>0</v>
      </c>
      <c r="AE118" s="295">
        <f>'3. Total $ Recalc.'!R114</f>
        <v>0</v>
      </c>
      <c r="AF118" s="294">
        <f t="shared" si="70"/>
        <v>0</v>
      </c>
      <c r="AG118" s="296">
        <v>0</v>
      </c>
      <c r="AH118" s="294">
        <f t="shared" si="71"/>
        <v>0</v>
      </c>
      <c r="AI118" s="294">
        <f t="shared" si="72"/>
        <v>0</v>
      </c>
      <c r="AJ118" s="293">
        <v>0</v>
      </c>
      <c r="AK118" s="293">
        <v>0</v>
      </c>
      <c r="AL118" s="293">
        <v>0</v>
      </c>
      <c r="AM118" s="294">
        <f t="shared" si="57"/>
        <v>0</v>
      </c>
      <c r="AN118" s="294">
        <f t="shared" si="73"/>
        <v>0</v>
      </c>
      <c r="AO118" s="293">
        <v>0</v>
      </c>
      <c r="AP118" s="294">
        <f t="shared" si="58"/>
        <v>0</v>
      </c>
      <c r="AQ118" s="294">
        <f t="shared" si="74"/>
        <v>0</v>
      </c>
      <c r="AR118" s="296"/>
      <c r="AS118" s="294">
        <f t="shared" si="59"/>
        <v>0</v>
      </c>
      <c r="AT118" s="294">
        <f t="shared" si="75"/>
        <v>0</v>
      </c>
      <c r="AU118" s="293">
        <v>0</v>
      </c>
      <c r="AV118" s="294">
        <f t="shared" si="60"/>
        <v>0</v>
      </c>
      <c r="AW118" s="294">
        <f t="shared" si="61"/>
        <v>0</v>
      </c>
      <c r="AX118" s="294">
        <f>SUMIFS('5. Detail'!$I$31:$I$510,'5. Detail'!$E$31:$E$510,$B118,'5. Detail'!$A$31:$A$510,$A118,'5. Detail'!$J$31:$J$510,426.4)</f>
        <v>0</v>
      </c>
      <c r="AY118" s="294">
        <f>SUMIFS('5. Detail'!$I$31:$I$510,'5. Detail'!$E$31:$E$510,$B118,'5. Detail'!$A$31:$A$510,$A118,'5. Detail'!$J$31:$J$510,426.5)+AO118</f>
        <v>0</v>
      </c>
      <c r="AZ118" s="294">
        <f>SUMIFS('5. Detail'!$I$31:$I$510,'5. Detail'!$E$31:$E$510,$B118,'5. Detail'!$A$31:$A$510,$A118,'5. Detail'!$J$31:$J$510,923)</f>
        <v>0</v>
      </c>
      <c r="BA118" s="294">
        <f>SUMIFS('5. Detail'!$I$31:$I$510,'5. Detail'!$E$31:$E$510,$B118,'5. Detail'!$A$31:$A$510,$A118,'5. Detail'!$J$31:$J$510,107)</f>
        <v>0</v>
      </c>
      <c r="BB118" s="294">
        <f t="shared" si="62"/>
        <v>0</v>
      </c>
      <c r="BC118" s="294">
        <f>SUMIFS('5. Detail'!$K$31:$K$510,'5. Detail'!$E$31:$E$510,$B118,'5. Detail'!$A$31:$A$510,$A118,'5. Detail'!$F$31:$F$510,"CE01")</f>
        <v>0</v>
      </c>
      <c r="BD118" s="294">
        <f>SUMIFS('5. Detail'!$K$31:$K$510,'5. Detail'!$E$31:$E$510,$B118,'5. Detail'!$A$31:$A$510,$A118,'5. Detail'!$F$31:$F$510,"OE01")</f>
        <v>0</v>
      </c>
      <c r="BE118" s="294">
        <f>SUMIFS('5. Detail'!$K$31:$K$510,'5. Detail'!$E$31:$E$510,$B118,'5. Detail'!$A$31:$A$510,$A118,'5. Detail'!$F$31:$F$510,"TE01")</f>
        <v>0</v>
      </c>
      <c r="BF118" s="294">
        <f t="shared" si="63"/>
        <v>0</v>
      </c>
      <c r="BG118" s="294">
        <f t="shared" si="64"/>
        <v>0</v>
      </c>
      <c r="BH118" s="294">
        <f>SUMIFS('5. Detail'!$K$31:$K$510,'5. Detail'!$E$31:$E$510,$B118,'5. Detail'!$A$31:$A$510,$A118,'5. Detail'!$J$31:$J$510,923,'5. Detail'!$F$31:$F$510,"CE01")+SUMIFS('5. Detail'!$K$31:$K$510,'5. Detail'!$E$31:$E$510,$B118,'5. Detail'!$A$31:$A$510,$A118,'5. Detail'!$J$31:$J$510,107,'5. Detail'!$F$31:$F$510,"CE01")</f>
        <v>0</v>
      </c>
      <c r="BI118" s="294">
        <f>SUMIFS('5. Detail'!$K$31:$K$510,'5. Detail'!$E$31:$E$510,$B118,'5. Detail'!$A$31:$A$510,$A118,'5. Detail'!$J$31:$J$510,923,'5. Detail'!$F$31:$F$510,"OE01")+SUMIFS('5. Detail'!$K$31:$K$510,'5. Detail'!$E$31:$E$510,$B118,'5. Detail'!$A$31:$A$510,$A118,'5. Detail'!$J$31:$J$510,107,'5. Detail'!$F$31:$F$510,"OE01")</f>
        <v>0</v>
      </c>
      <c r="BJ118" s="294">
        <f>SUMIFS('5. Detail'!$K$31:$K$510,'5. Detail'!$E$31:$E$510,$B118,'5. Detail'!$A$31:$A$510,$A118,'5. Detail'!$J$31:$J$510,923,'5. Detail'!$F$31:$F$510,"TE01")+SUMIFS('5. Detail'!$K$31:$K$510,'5. Detail'!$E$31:$E$510,$B118,'5. Detail'!$A$31:$A$510,$A118,'5. Detail'!$J$31:$J$510,107,'5. Detail'!$F$31:$F$510,"TE01")</f>
        <v>0</v>
      </c>
      <c r="BK118" s="294">
        <f t="shared" si="65"/>
        <v>0</v>
      </c>
      <c r="BL118" s="294">
        <f t="shared" si="66"/>
        <v>0</v>
      </c>
      <c r="BM118" s="297"/>
    </row>
    <row r="119" spans="1:65" x14ac:dyDescent="0.3">
      <c r="A119" s="291"/>
      <c r="B119" s="292">
        <v>2016</v>
      </c>
      <c r="C119" s="293">
        <v>0</v>
      </c>
      <c r="D119" s="293">
        <v>0</v>
      </c>
      <c r="E119" s="293">
        <v>0</v>
      </c>
      <c r="F119" s="293">
        <v>0</v>
      </c>
      <c r="G119" s="293">
        <v>0</v>
      </c>
      <c r="H119" s="293">
        <v>0</v>
      </c>
      <c r="I119" s="294">
        <f t="shared" si="51"/>
        <v>0</v>
      </c>
      <c r="J119" s="293">
        <v>0</v>
      </c>
      <c r="K119" s="294">
        <f t="shared" si="52"/>
        <v>0</v>
      </c>
      <c r="L119" s="293">
        <v>0</v>
      </c>
      <c r="M119" s="293"/>
      <c r="N119" s="294">
        <f t="shared" si="53"/>
        <v>0</v>
      </c>
      <c r="O119" s="294">
        <f t="shared" si="67"/>
        <v>0</v>
      </c>
      <c r="P119" s="294">
        <f t="shared" si="54"/>
        <v>0</v>
      </c>
      <c r="Q119" s="294">
        <f>SUMIFS('5. Detail'!$I$31:$I$510,'5. Detail'!$E$31:$E$510,$B119,'5. Detail'!$A$31:$A$510,$A119,'5. Detail'!$J$31:$J$510,426.4)</f>
        <v>0</v>
      </c>
      <c r="R119" s="294">
        <f>SUMIFS('5. Detail'!$I$31:$I$510,'5. Detail'!$E$31:$E$510,$B119,'5. Detail'!$A$31:$A$510,$A119,'5. Detail'!$J$31:$J$510,426.5)+J119</f>
        <v>0</v>
      </c>
      <c r="S119" s="294">
        <f>SUMIFS('5. Detail'!$I$31:$I$510,'5. Detail'!$E$31:$E$510,$B119,'5. Detail'!$A$31:$A$510,$A119,'5. Detail'!$J$31:$J$510,923)</f>
        <v>0</v>
      </c>
      <c r="T119" s="294">
        <f>SUMIFS('5. Detail'!$I$31:$I$510,'5. Detail'!$E$31:$E$510,$B119,'5. Detail'!$A$31:$A$510,$A119,'5. Detail'!$J$31:$J$510,107)</f>
        <v>0</v>
      </c>
      <c r="U119" s="294">
        <f t="shared" si="68"/>
        <v>0</v>
      </c>
      <c r="V119" s="294">
        <f>SUMIFS('5. Detail'!$I$31:$I$510,'5. Detail'!$E$31:$E$510,$B119,'5. Detail'!$A$31:$A$510,$A119,'5. Detail'!$F$31:$F$510,"CE01")</f>
        <v>0</v>
      </c>
      <c r="W119" s="294">
        <f>SUMIFS('5. Detail'!$I$31:$I$510,'5. Detail'!$E$31:$E$510,$B119,'5. Detail'!$A$31:$A$510,$A119,'5. Detail'!$F$31:$F$510,"OE01")</f>
        <v>0</v>
      </c>
      <c r="X119" s="294">
        <f>SUMIFS('5. Detail'!$I$31:$I$510,'5. Detail'!$E$31:$E$510,$B119,'5. Detail'!$A$31:$A$510,$A119,'5. Detail'!$F$31:$F$510,"TE01")</f>
        <v>0</v>
      </c>
      <c r="Y119" s="294">
        <f t="shared" si="55"/>
        <v>0</v>
      </c>
      <c r="Z119" s="294">
        <f t="shared" si="69"/>
        <v>0</v>
      </c>
      <c r="AA119" s="294">
        <f>SUMIFS('5. Detail'!$I$31:$I$510,'5. Detail'!$E$31:$E$510,$B119,'5. Detail'!$A$31:$A$510,$A119,'5. Detail'!$J$31:$J$510,923,'5. Detail'!$F$31:$F$510,"CE01")+SUMIFS('5. Detail'!$I$31:$I$510,'5. Detail'!$E$31:$E$510,$B119,'5. Detail'!$A$31:$A$510,$A119,'5. Detail'!$J$31:$J$510,107,'5. Detail'!$F$31:$F$510,"CE01")</f>
        <v>0</v>
      </c>
      <c r="AB119" s="294">
        <f>SUMIFS('5. Detail'!$I$31:$I$510,'5. Detail'!$E$31:$E$510,$B119,'5. Detail'!$A$31:$A$510,$A119,'5. Detail'!$J$31:$J$510,923,'5. Detail'!$F$31:$F$510,"OE01")+SUMIFS('5. Detail'!$I$31:$I$510,'5. Detail'!$E$31:$E$510,$B119,'5. Detail'!$A$31:$A$510,$A119,'5. Detail'!$J$31:$J$510,107,'5. Detail'!$F$31:$F$510,"OE01")</f>
        <v>0</v>
      </c>
      <c r="AC119" s="294">
        <f>SUMIFS('5. Detail'!$I$31:$I$510,'5. Detail'!$E$31:$E$510,$B119,'5. Detail'!$A$31:$A$510,$A119,'5. Detail'!$J$31:$J$510,923,'5. Detail'!$F$31:$F$510,"TE01")+SUMIFS('5. Detail'!$I$31:$I$510,'5. Detail'!$E$31:$E$510,$B119,'5. Detail'!$A$31:$A$510,$A119,'5. Detail'!$J$31:$J$510,107,'5. Detail'!$F$31:$F$510,"TE01")</f>
        <v>0</v>
      </c>
      <c r="AD119" s="294">
        <f t="shared" si="56"/>
        <v>0</v>
      </c>
      <c r="AE119" s="295">
        <f>'3. Total $ Recalc.'!R115</f>
        <v>0</v>
      </c>
      <c r="AF119" s="294">
        <f t="shared" si="70"/>
        <v>0</v>
      </c>
      <c r="AG119" s="296">
        <v>0</v>
      </c>
      <c r="AH119" s="294">
        <f t="shared" si="71"/>
        <v>0</v>
      </c>
      <c r="AI119" s="294">
        <f t="shared" si="72"/>
        <v>0</v>
      </c>
      <c r="AJ119" s="293">
        <v>0</v>
      </c>
      <c r="AK119" s="293">
        <v>0</v>
      </c>
      <c r="AL119" s="293">
        <v>0</v>
      </c>
      <c r="AM119" s="294">
        <f t="shared" si="57"/>
        <v>0</v>
      </c>
      <c r="AN119" s="294">
        <f t="shared" si="73"/>
        <v>0</v>
      </c>
      <c r="AO119" s="293">
        <v>0</v>
      </c>
      <c r="AP119" s="294">
        <f t="shared" si="58"/>
        <v>0</v>
      </c>
      <c r="AQ119" s="294">
        <f t="shared" si="74"/>
        <v>0</v>
      </c>
      <c r="AR119" s="296"/>
      <c r="AS119" s="294">
        <f t="shared" si="59"/>
        <v>0</v>
      </c>
      <c r="AT119" s="294">
        <f t="shared" si="75"/>
        <v>0</v>
      </c>
      <c r="AU119" s="293">
        <v>0</v>
      </c>
      <c r="AV119" s="294">
        <f t="shared" si="60"/>
        <v>0</v>
      </c>
      <c r="AW119" s="294">
        <f t="shared" si="61"/>
        <v>0</v>
      </c>
      <c r="AX119" s="294">
        <f>SUMIFS('5. Detail'!$I$31:$I$510,'5. Detail'!$E$31:$E$510,$B119,'5. Detail'!$A$31:$A$510,$A119,'5. Detail'!$J$31:$J$510,426.4)</f>
        <v>0</v>
      </c>
      <c r="AY119" s="294">
        <f>SUMIFS('5. Detail'!$I$31:$I$510,'5. Detail'!$E$31:$E$510,$B119,'5. Detail'!$A$31:$A$510,$A119,'5. Detail'!$J$31:$J$510,426.5)+AO119</f>
        <v>0</v>
      </c>
      <c r="AZ119" s="294">
        <f>SUMIFS('5. Detail'!$I$31:$I$510,'5. Detail'!$E$31:$E$510,$B119,'5. Detail'!$A$31:$A$510,$A119,'5. Detail'!$J$31:$J$510,923)</f>
        <v>0</v>
      </c>
      <c r="BA119" s="294">
        <f>SUMIFS('5. Detail'!$I$31:$I$510,'5. Detail'!$E$31:$E$510,$B119,'5. Detail'!$A$31:$A$510,$A119,'5. Detail'!$J$31:$J$510,107)</f>
        <v>0</v>
      </c>
      <c r="BB119" s="294">
        <f t="shared" si="62"/>
        <v>0</v>
      </c>
      <c r="BC119" s="294">
        <f>SUMIFS('5. Detail'!$K$31:$K$510,'5. Detail'!$E$31:$E$510,$B119,'5. Detail'!$A$31:$A$510,$A119,'5. Detail'!$F$31:$F$510,"CE01")</f>
        <v>0</v>
      </c>
      <c r="BD119" s="294">
        <f>SUMIFS('5. Detail'!$K$31:$K$510,'5. Detail'!$E$31:$E$510,$B119,'5. Detail'!$A$31:$A$510,$A119,'5. Detail'!$F$31:$F$510,"OE01")</f>
        <v>0</v>
      </c>
      <c r="BE119" s="294">
        <f>SUMIFS('5. Detail'!$K$31:$K$510,'5. Detail'!$E$31:$E$510,$B119,'5. Detail'!$A$31:$A$510,$A119,'5. Detail'!$F$31:$F$510,"TE01")</f>
        <v>0</v>
      </c>
      <c r="BF119" s="294">
        <f t="shared" si="63"/>
        <v>0</v>
      </c>
      <c r="BG119" s="294">
        <f t="shared" si="64"/>
        <v>0</v>
      </c>
      <c r="BH119" s="294">
        <f>SUMIFS('5. Detail'!$K$31:$K$510,'5. Detail'!$E$31:$E$510,$B119,'5. Detail'!$A$31:$A$510,$A119,'5. Detail'!$J$31:$J$510,923,'5. Detail'!$F$31:$F$510,"CE01")+SUMIFS('5. Detail'!$K$31:$K$510,'5. Detail'!$E$31:$E$510,$B119,'5. Detail'!$A$31:$A$510,$A119,'5. Detail'!$J$31:$J$510,107,'5. Detail'!$F$31:$F$510,"CE01")</f>
        <v>0</v>
      </c>
      <c r="BI119" s="294">
        <f>SUMIFS('5. Detail'!$K$31:$K$510,'5. Detail'!$E$31:$E$510,$B119,'5. Detail'!$A$31:$A$510,$A119,'5. Detail'!$J$31:$J$510,923,'5. Detail'!$F$31:$F$510,"OE01")+SUMIFS('5. Detail'!$K$31:$K$510,'5. Detail'!$E$31:$E$510,$B119,'5. Detail'!$A$31:$A$510,$A119,'5. Detail'!$J$31:$J$510,107,'5. Detail'!$F$31:$F$510,"OE01")</f>
        <v>0</v>
      </c>
      <c r="BJ119" s="294">
        <f>SUMIFS('5. Detail'!$K$31:$K$510,'5. Detail'!$E$31:$E$510,$B119,'5. Detail'!$A$31:$A$510,$A119,'5. Detail'!$J$31:$J$510,923,'5. Detail'!$F$31:$F$510,"TE01")+SUMIFS('5. Detail'!$K$31:$K$510,'5. Detail'!$E$31:$E$510,$B119,'5. Detail'!$A$31:$A$510,$A119,'5. Detail'!$J$31:$J$510,107,'5. Detail'!$F$31:$F$510,"TE01")</f>
        <v>0</v>
      </c>
      <c r="BK119" s="294">
        <f t="shared" si="65"/>
        <v>0</v>
      </c>
      <c r="BL119" s="294">
        <f t="shared" si="66"/>
        <v>0</v>
      </c>
      <c r="BM119" s="297"/>
    </row>
    <row r="120" spans="1:65" x14ac:dyDescent="0.3">
      <c r="A120" s="291"/>
      <c r="B120" s="292">
        <v>2017</v>
      </c>
      <c r="C120" s="293">
        <v>0</v>
      </c>
      <c r="D120" s="293">
        <v>0</v>
      </c>
      <c r="E120" s="293">
        <v>0</v>
      </c>
      <c r="F120" s="293">
        <v>0</v>
      </c>
      <c r="G120" s="293">
        <v>0</v>
      </c>
      <c r="H120" s="293">
        <v>0</v>
      </c>
      <c r="I120" s="294">
        <f t="shared" si="51"/>
        <v>0</v>
      </c>
      <c r="J120" s="293">
        <v>0</v>
      </c>
      <c r="K120" s="294">
        <f t="shared" si="52"/>
        <v>0</v>
      </c>
      <c r="L120" s="293">
        <v>0</v>
      </c>
      <c r="M120" s="293"/>
      <c r="N120" s="294">
        <f t="shared" si="53"/>
        <v>0</v>
      </c>
      <c r="O120" s="294">
        <f t="shared" si="67"/>
        <v>0</v>
      </c>
      <c r="P120" s="294">
        <f t="shared" si="54"/>
        <v>0</v>
      </c>
      <c r="Q120" s="294">
        <f>SUMIFS('5. Detail'!$I$31:$I$510,'5. Detail'!$E$31:$E$510,$B120,'5. Detail'!$A$31:$A$510,$A120,'5. Detail'!$J$31:$J$510,426.4)</f>
        <v>0</v>
      </c>
      <c r="R120" s="294">
        <f>SUMIFS('5. Detail'!$I$31:$I$510,'5. Detail'!$E$31:$E$510,$B120,'5. Detail'!$A$31:$A$510,$A120,'5. Detail'!$J$31:$J$510,426.5)+J120</f>
        <v>0</v>
      </c>
      <c r="S120" s="294">
        <f>SUMIFS('5. Detail'!$I$31:$I$510,'5. Detail'!$E$31:$E$510,$B120,'5. Detail'!$A$31:$A$510,$A120,'5. Detail'!$J$31:$J$510,923)</f>
        <v>0</v>
      </c>
      <c r="T120" s="294">
        <f>SUMIFS('5. Detail'!$I$31:$I$510,'5. Detail'!$E$31:$E$510,$B120,'5. Detail'!$A$31:$A$510,$A120,'5. Detail'!$J$31:$J$510,107)</f>
        <v>0</v>
      </c>
      <c r="U120" s="294">
        <f t="shared" si="68"/>
        <v>0</v>
      </c>
      <c r="V120" s="294">
        <f>SUMIFS('5. Detail'!$I$31:$I$510,'5. Detail'!$E$31:$E$510,$B120,'5. Detail'!$A$31:$A$510,$A120,'5. Detail'!$F$31:$F$510,"CE01")</f>
        <v>0</v>
      </c>
      <c r="W120" s="294">
        <f>SUMIFS('5. Detail'!$I$31:$I$510,'5. Detail'!$E$31:$E$510,$B120,'5. Detail'!$A$31:$A$510,$A120,'5. Detail'!$F$31:$F$510,"OE01")</f>
        <v>0</v>
      </c>
      <c r="X120" s="294">
        <f>SUMIFS('5. Detail'!$I$31:$I$510,'5. Detail'!$E$31:$E$510,$B120,'5. Detail'!$A$31:$A$510,$A120,'5. Detail'!$F$31:$F$510,"TE01")</f>
        <v>0</v>
      </c>
      <c r="Y120" s="294">
        <f t="shared" si="55"/>
        <v>0</v>
      </c>
      <c r="Z120" s="294">
        <f t="shared" si="69"/>
        <v>0</v>
      </c>
      <c r="AA120" s="294">
        <f>SUMIFS('5. Detail'!$I$31:$I$510,'5. Detail'!$E$31:$E$510,$B120,'5. Detail'!$A$31:$A$510,$A120,'5. Detail'!$J$31:$J$510,923,'5. Detail'!$F$31:$F$510,"CE01")+SUMIFS('5. Detail'!$I$31:$I$510,'5. Detail'!$E$31:$E$510,$B120,'5. Detail'!$A$31:$A$510,$A120,'5. Detail'!$J$31:$J$510,107,'5. Detail'!$F$31:$F$510,"CE01")</f>
        <v>0</v>
      </c>
      <c r="AB120" s="294">
        <f>SUMIFS('5. Detail'!$I$31:$I$510,'5. Detail'!$E$31:$E$510,$B120,'5. Detail'!$A$31:$A$510,$A120,'5. Detail'!$J$31:$J$510,923,'5. Detail'!$F$31:$F$510,"OE01")+SUMIFS('5. Detail'!$I$31:$I$510,'5. Detail'!$E$31:$E$510,$B120,'5. Detail'!$A$31:$A$510,$A120,'5. Detail'!$J$31:$J$510,107,'5. Detail'!$F$31:$F$510,"OE01")</f>
        <v>0</v>
      </c>
      <c r="AC120" s="294">
        <f>SUMIFS('5. Detail'!$I$31:$I$510,'5. Detail'!$E$31:$E$510,$B120,'5. Detail'!$A$31:$A$510,$A120,'5. Detail'!$J$31:$J$510,923,'5. Detail'!$F$31:$F$510,"TE01")+SUMIFS('5. Detail'!$I$31:$I$510,'5. Detail'!$E$31:$E$510,$B120,'5. Detail'!$A$31:$A$510,$A120,'5. Detail'!$J$31:$J$510,107,'5. Detail'!$F$31:$F$510,"TE01")</f>
        <v>0</v>
      </c>
      <c r="AD120" s="294">
        <f t="shared" si="56"/>
        <v>0</v>
      </c>
      <c r="AE120" s="295">
        <f>'3. Total $ Recalc.'!R116</f>
        <v>0</v>
      </c>
      <c r="AF120" s="294">
        <f t="shared" si="70"/>
        <v>0</v>
      </c>
      <c r="AG120" s="296">
        <v>0</v>
      </c>
      <c r="AH120" s="294">
        <f t="shared" si="71"/>
        <v>0</v>
      </c>
      <c r="AI120" s="294">
        <f t="shared" si="72"/>
        <v>0</v>
      </c>
      <c r="AJ120" s="293">
        <v>0</v>
      </c>
      <c r="AK120" s="293">
        <v>0</v>
      </c>
      <c r="AL120" s="293">
        <v>0</v>
      </c>
      <c r="AM120" s="294">
        <f t="shared" si="57"/>
        <v>0</v>
      </c>
      <c r="AN120" s="294">
        <f t="shared" si="73"/>
        <v>0</v>
      </c>
      <c r="AO120" s="293">
        <v>0</v>
      </c>
      <c r="AP120" s="294">
        <f t="shared" si="58"/>
        <v>0</v>
      </c>
      <c r="AQ120" s="294">
        <f t="shared" si="74"/>
        <v>0</v>
      </c>
      <c r="AR120" s="296"/>
      <c r="AS120" s="294">
        <f t="shared" si="59"/>
        <v>0</v>
      </c>
      <c r="AT120" s="294">
        <f t="shared" si="75"/>
        <v>0</v>
      </c>
      <c r="AU120" s="293">
        <v>0</v>
      </c>
      <c r="AV120" s="294">
        <f t="shared" si="60"/>
        <v>0</v>
      </c>
      <c r="AW120" s="294">
        <f t="shared" si="61"/>
        <v>0</v>
      </c>
      <c r="AX120" s="294">
        <f>SUMIFS('5. Detail'!$I$31:$I$510,'5. Detail'!$E$31:$E$510,$B120,'5. Detail'!$A$31:$A$510,$A120,'5. Detail'!$J$31:$J$510,426.4)</f>
        <v>0</v>
      </c>
      <c r="AY120" s="294">
        <f>SUMIFS('5. Detail'!$I$31:$I$510,'5. Detail'!$E$31:$E$510,$B120,'5. Detail'!$A$31:$A$510,$A120,'5. Detail'!$J$31:$J$510,426.5)+AO120</f>
        <v>0</v>
      </c>
      <c r="AZ120" s="294">
        <f>SUMIFS('5. Detail'!$I$31:$I$510,'5. Detail'!$E$31:$E$510,$B120,'5. Detail'!$A$31:$A$510,$A120,'5. Detail'!$J$31:$J$510,923)</f>
        <v>0</v>
      </c>
      <c r="BA120" s="294">
        <f>SUMIFS('5. Detail'!$I$31:$I$510,'5. Detail'!$E$31:$E$510,$B120,'5. Detail'!$A$31:$A$510,$A120,'5. Detail'!$J$31:$J$510,107)</f>
        <v>0</v>
      </c>
      <c r="BB120" s="294">
        <f t="shared" si="62"/>
        <v>0</v>
      </c>
      <c r="BC120" s="294">
        <f>SUMIFS('5. Detail'!$K$31:$K$510,'5. Detail'!$E$31:$E$510,$B120,'5. Detail'!$A$31:$A$510,$A120,'5. Detail'!$F$31:$F$510,"CE01")</f>
        <v>0</v>
      </c>
      <c r="BD120" s="294">
        <f>SUMIFS('5. Detail'!$K$31:$K$510,'5. Detail'!$E$31:$E$510,$B120,'5. Detail'!$A$31:$A$510,$A120,'5. Detail'!$F$31:$F$510,"OE01")</f>
        <v>0</v>
      </c>
      <c r="BE120" s="294">
        <f>SUMIFS('5. Detail'!$K$31:$K$510,'5. Detail'!$E$31:$E$510,$B120,'5. Detail'!$A$31:$A$510,$A120,'5. Detail'!$F$31:$F$510,"TE01")</f>
        <v>0</v>
      </c>
      <c r="BF120" s="294">
        <f t="shared" si="63"/>
        <v>0</v>
      </c>
      <c r="BG120" s="294">
        <f t="shared" si="64"/>
        <v>0</v>
      </c>
      <c r="BH120" s="294">
        <f>SUMIFS('5. Detail'!$K$31:$K$510,'5. Detail'!$E$31:$E$510,$B120,'5. Detail'!$A$31:$A$510,$A120,'5. Detail'!$J$31:$J$510,923,'5. Detail'!$F$31:$F$510,"CE01")+SUMIFS('5. Detail'!$K$31:$K$510,'5. Detail'!$E$31:$E$510,$B120,'5. Detail'!$A$31:$A$510,$A120,'5. Detail'!$J$31:$J$510,107,'5. Detail'!$F$31:$F$510,"CE01")</f>
        <v>0</v>
      </c>
      <c r="BI120" s="294">
        <f>SUMIFS('5. Detail'!$K$31:$K$510,'5. Detail'!$E$31:$E$510,$B120,'5. Detail'!$A$31:$A$510,$A120,'5. Detail'!$J$31:$J$510,923,'5. Detail'!$F$31:$F$510,"OE01")+SUMIFS('5. Detail'!$K$31:$K$510,'5. Detail'!$E$31:$E$510,$B120,'5. Detail'!$A$31:$A$510,$A120,'5. Detail'!$J$31:$J$510,107,'5. Detail'!$F$31:$F$510,"OE01")</f>
        <v>0</v>
      </c>
      <c r="BJ120" s="294">
        <f>SUMIFS('5. Detail'!$K$31:$K$510,'5. Detail'!$E$31:$E$510,$B120,'5. Detail'!$A$31:$A$510,$A120,'5. Detail'!$J$31:$J$510,923,'5. Detail'!$F$31:$F$510,"TE01")+SUMIFS('5. Detail'!$K$31:$K$510,'5. Detail'!$E$31:$E$510,$B120,'5. Detail'!$A$31:$A$510,$A120,'5. Detail'!$J$31:$J$510,107,'5. Detail'!$F$31:$F$510,"TE01")</f>
        <v>0</v>
      </c>
      <c r="BK120" s="294">
        <f t="shared" si="65"/>
        <v>0</v>
      </c>
      <c r="BL120" s="294">
        <f t="shared" si="66"/>
        <v>0</v>
      </c>
      <c r="BM120" s="297"/>
    </row>
    <row r="121" spans="1:65" x14ac:dyDescent="0.3">
      <c r="A121" s="291"/>
      <c r="B121" s="292">
        <v>2018</v>
      </c>
      <c r="C121" s="293">
        <v>0</v>
      </c>
      <c r="D121" s="293">
        <v>0</v>
      </c>
      <c r="E121" s="293">
        <v>0</v>
      </c>
      <c r="F121" s="293">
        <v>0</v>
      </c>
      <c r="G121" s="293">
        <v>0</v>
      </c>
      <c r="H121" s="293">
        <v>0</v>
      </c>
      <c r="I121" s="294">
        <f t="shared" si="51"/>
        <v>0</v>
      </c>
      <c r="J121" s="293">
        <v>0</v>
      </c>
      <c r="K121" s="294">
        <f t="shared" si="52"/>
        <v>0</v>
      </c>
      <c r="L121" s="293">
        <v>0</v>
      </c>
      <c r="M121" s="293"/>
      <c r="N121" s="294">
        <f t="shared" si="53"/>
        <v>0</v>
      </c>
      <c r="O121" s="294">
        <f t="shared" si="67"/>
        <v>0</v>
      </c>
      <c r="P121" s="294">
        <f t="shared" si="54"/>
        <v>0</v>
      </c>
      <c r="Q121" s="294">
        <f>SUMIFS('5. Detail'!$I$31:$I$510,'5. Detail'!$E$31:$E$510,$B121,'5. Detail'!$A$31:$A$510,$A121,'5. Detail'!$J$31:$J$510,426.4)</f>
        <v>0</v>
      </c>
      <c r="R121" s="294">
        <f>SUMIFS('5. Detail'!$I$31:$I$510,'5. Detail'!$E$31:$E$510,$B121,'5. Detail'!$A$31:$A$510,$A121,'5. Detail'!$J$31:$J$510,426.5)+J121</f>
        <v>0</v>
      </c>
      <c r="S121" s="294">
        <f>SUMIFS('5. Detail'!$I$31:$I$510,'5. Detail'!$E$31:$E$510,$B121,'5. Detail'!$A$31:$A$510,$A121,'5. Detail'!$J$31:$J$510,923)</f>
        <v>0</v>
      </c>
      <c r="T121" s="294">
        <f>SUMIFS('5. Detail'!$I$31:$I$510,'5. Detail'!$E$31:$E$510,$B121,'5. Detail'!$A$31:$A$510,$A121,'5. Detail'!$J$31:$J$510,107)</f>
        <v>0</v>
      </c>
      <c r="U121" s="294">
        <f t="shared" si="68"/>
        <v>0</v>
      </c>
      <c r="V121" s="294">
        <f>SUMIFS('5. Detail'!$I$31:$I$510,'5. Detail'!$E$31:$E$510,$B121,'5. Detail'!$A$31:$A$510,$A121,'5. Detail'!$F$31:$F$510,"CE01")</f>
        <v>0</v>
      </c>
      <c r="W121" s="294">
        <f>SUMIFS('5. Detail'!$I$31:$I$510,'5. Detail'!$E$31:$E$510,$B121,'5. Detail'!$A$31:$A$510,$A121,'5. Detail'!$F$31:$F$510,"OE01")</f>
        <v>0</v>
      </c>
      <c r="X121" s="294">
        <f>SUMIFS('5. Detail'!$I$31:$I$510,'5. Detail'!$E$31:$E$510,$B121,'5. Detail'!$A$31:$A$510,$A121,'5. Detail'!$F$31:$F$510,"TE01")</f>
        <v>0</v>
      </c>
      <c r="Y121" s="294">
        <f t="shared" si="55"/>
        <v>0</v>
      </c>
      <c r="Z121" s="294">
        <f t="shared" si="69"/>
        <v>0</v>
      </c>
      <c r="AA121" s="294">
        <f>SUMIFS('5. Detail'!$I$31:$I$510,'5. Detail'!$E$31:$E$510,$B121,'5. Detail'!$A$31:$A$510,$A121,'5. Detail'!$J$31:$J$510,923,'5. Detail'!$F$31:$F$510,"CE01")+SUMIFS('5. Detail'!$I$31:$I$510,'5. Detail'!$E$31:$E$510,$B121,'5. Detail'!$A$31:$A$510,$A121,'5. Detail'!$J$31:$J$510,107,'5. Detail'!$F$31:$F$510,"CE01")</f>
        <v>0</v>
      </c>
      <c r="AB121" s="294">
        <f>SUMIFS('5. Detail'!$I$31:$I$510,'5. Detail'!$E$31:$E$510,$B121,'5. Detail'!$A$31:$A$510,$A121,'5. Detail'!$J$31:$J$510,923,'5. Detail'!$F$31:$F$510,"OE01")+SUMIFS('5. Detail'!$I$31:$I$510,'5. Detail'!$E$31:$E$510,$B121,'5. Detail'!$A$31:$A$510,$A121,'5. Detail'!$J$31:$J$510,107,'5. Detail'!$F$31:$F$510,"OE01")</f>
        <v>0</v>
      </c>
      <c r="AC121" s="294">
        <f>SUMIFS('5. Detail'!$I$31:$I$510,'5. Detail'!$E$31:$E$510,$B121,'5. Detail'!$A$31:$A$510,$A121,'5. Detail'!$J$31:$J$510,923,'5. Detail'!$F$31:$F$510,"TE01")+SUMIFS('5. Detail'!$I$31:$I$510,'5. Detail'!$E$31:$E$510,$B121,'5. Detail'!$A$31:$A$510,$A121,'5. Detail'!$J$31:$J$510,107,'5. Detail'!$F$31:$F$510,"TE01")</f>
        <v>0</v>
      </c>
      <c r="AD121" s="294">
        <f t="shared" si="56"/>
        <v>0</v>
      </c>
      <c r="AE121" s="295">
        <f>'3. Total $ Recalc.'!R117</f>
        <v>0</v>
      </c>
      <c r="AF121" s="294">
        <f t="shared" si="70"/>
        <v>0</v>
      </c>
      <c r="AG121" s="296">
        <v>0</v>
      </c>
      <c r="AH121" s="294">
        <f t="shared" si="71"/>
        <v>0</v>
      </c>
      <c r="AI121" s="294">
        <f t="shared" si="72"/>
        <v>0</v>
      </c>
      <c r="AJ121" s="293">
        <v>0</v>
      </c>
      <c r="AK121" s="293">
        <v>0</v>
      </c>
      <c r="AL121" s="293">
        <v>0</v>
      </c>
      <c r="AM121" s="294">
        <f t="shared" si="57"/>
        <v>0</v>
      </c>
      <c r="AN121" s="294">
        <f t="shared" si="73"/>
        <v>0</v>
      </c>
      <c r="AO121" s="293">
        <v>0</v>
      </c>
      <c r="AP121" s="294">
        <f t="shared" si="58"/>
        <v>0</v>
      </c>
      <c r="AQ121" s="294">
        <f t="shared" si="74"/>
        <v>0</v>
      </c>
      <c r="AR121" s="296"/>
      <c r="AS121" s="294">
        <f t="shared" si="59"/>
        <v>0</v>
      </c>
      <c r="AT121" s="294">
        <f t="shared" si="75"/>
        <v>0</v>
      </c>
      <c r="AU121" s="293">
        <v>0</v>
      </c>
      <c r="AV121" s="294">
        <f t="shared" si="60"/>
        <v>0</v>
      </c>
      <c r="AW121" s="294">
        <f t="shared" si="61"/>
        <v>0</v>
      </c>
      <c r="AX121" s="294">
        <f>SUMIFS('5. Detail'!$I$31:$I$510,'5. Detail'!$E$31:$E$510,$B121,'5. Detail'!$A$31:$A$510,$A121,'5. Detail'!$J$31:$J$510,426.4)</f>
        <v>0</v>
      </c>
      <c r="AY121" s="294">
        <f>SUMIFS('5. Detail'!$I$31:$I$510,'5. Detail'!$E$31:$E$510,$B121,'5. Detail'!$A$31:$A$510,$A121,'5. Detail'!$J$31:$J$510,426.5)+AO121</f>
        <v>0</v>
      </c>
      <c r="AZ121" s="294">
        <f>SUMIFS('5. Detail'!$I$31:$I$510,'5. Detail'!$E$31:$E$510,$B121,'5. Detail'!$A$31:$A$510,$A121,'5. Detail'!$J$31:$J$510,923)</f>
        <v>0</v>
      </c>
      <c r="BA121" s="294">
        <f>SUMIFS('5. Detail'!$I$31:$I$510,'5. Detail'!$E$31:$E$510,$B121,'5. Detail'!$A$31:$A$510,$A121,'5. Detail'!$J$31:$J$510,107)</f>
        <v>0</v>
      </c>
      <c r="BB121" s="294">
        <f t="shared" si="62"/>
        <v>0</v>
      </c>
      <c r="BC121" s="294">
        <f>SUMIFS('5. Detail'!$K$31:$K$510,'5. Detail'!$E$31:$E$510,$B121,'5. Detail'!$A$31:$A$510,$A121,'5. Detail'!$F$31:$F$510,"CE01")</f>
        <v>0</v>
      </c>
      <c r="BD121" s="294">
        <f>SUMIFS('5. Detail'!$K$31:$K$510,'5. Detail'!$E$31:$E$510,$B121,'5. Detail'!$A$31:$A$510,$A121,'5. Detail'!$F$31:$F$510,"OE01")</f>
        <v>0</v>
      </c>
      <c r="BE121" s="294">
        <f>SUMIFS('5. Detail'!$K$31:$K$510,'5. Detail'!$E$31:$E$510,$B121,'5. Detail'!$A$31:$A$510,$A121,'5. Detail'!$F$31:$F$510,"TE01")</f>
        <v>0</v>
      </c>
      <c r="BF121" s="294">
        <f t="shared" si="63"/>
        <v>0</v>
      </c>
      <c r="BG121" s="294">
        <f t="shared" si="64"/>
        <v>0</v>
      </c>
      <c r="BH121" s="294">
        <f>SUMIFS('5. Detail'!$K$31:$K$510,'5. Detail'!$E$31:$E$510,$B121,'5. Detail'!$A$31:$A$510,$A121,'5. Detail'!$J$31:$J$510,923,'5. Detail'!$F$31:$F$510,"CE01")+SUMIFS('5. Detail'!$K$31:$K$510,'5. Detail'!$E$31:$E$510,$B121,'5. Detail'!$A$31:$A$510,$A121,'5. Detail'!$J$31:$J$510,107,'5. Detail'!$F$31:$F$510,"CE01")</f>
        <v>0</v>
      </c>
      <c r="BI121" s="294">
        <f>SUMIFS('5. Detail'!$K$31:$K$510,'5. Detail'!$E$31:$E$510,$B121,'5. Detail'!$A$31:$A$510,$A121,'5. Detail'!$J$31:$J$510,923,'5. Detail'!$F$31:$F$510,"OE01")+SUMIFS('5. Detail'!$K$31:$K$510,'5. Detail'!$E$31:$E$510,$B121,'5. Detail'!$A$31:$A$510,$A121,'5. Detail'!$J$31:$J$510,107,'5. Detail'!$F$31:$F$510,"OE01")</f>
        <v>0</v>
      </c>
      <c r="BJ121" s="294">
        <f>SUMIFS('5. Detail'!$K$31:$K$510,'5. Detail'!$E$31:$E$510,$B121,'5. Detail'!$A$31:$A$510,$A121,'5. Detail'!$J$31:$J$510,923,'5. Detail'!$F$31:$F$510,"TE01")+SUMIFS('5. Detail'!$K$31:$K$510,'5. Detail'!$E$31:$E$510,$B121,'5. Detail'!$A$31:$A$510,$A121,'5. Detail'!$J$31:$J$510,107,'5. Detail'!$F$31:$F$510,"TE01")</f>
        <v>0</v>
      </c>
      <c r="BK121" s="294">
        <f t="shared" si="65"/>
        <v>0</v>
      </c>
      <c r="BL121" s="294">
        <f t="shared" si="66"/>
        <v>0</v>
      </c>
      <c r="BM121" s="297"/>
    </row>
    <row r="122" spans="1:65" x14ac:dyDescent="0.3">
      <c r="A122" s="291"/>
      <c r="B122" s="292">
        <v>2019</v>
      </c>
      <c r="C122" s="293">
        <v>252661.52527483486</v>
      </c>
      <c r="D122" s="293">
        <v>0</v>
      </c>
      <c r="E122" s="293">
        <v>0</v>
      </c>
      <c r="F122" s="293">
        <v>0</v>
      </c>
      <c r="G122" s="293">
        <v>0</v>
      </c>
      <c r="H122" s="293">
        <v>0</v>
      </c>
      <c r="I122" s="294">
        <f t="shared" si="51"/>
        <v>252661.52527483486</v>
      </c>
      <c r="J122" s="293">
        <v>252661.52527483486</v>
      </c>
      <c r="K122" s="294">
        <f t="shared" si="52"/>
        <v>0</v>
      </c>
      <c r="L122" s="293">
        <v>0</v>
      </c>
      <c r="M122" s="293"/>
      <c r="N122" s="294">
        <f t="shared" si="53"/>
        <v>0</v>
      </c>
      <c r="O122" s="294">
        <f t="shared" si="67"/>
        <v>0</v>
      </c>
      <c r="P122" s="294">
        <f t="shared" si="54"/>
        <v>0</v>
      </c>
      <c r="Q122" s="294">
        <f>SUMIFS('5. Detail'!$I$31:$I$510,'5. Detail'!$E$31:$E$510,$B122,'5. Detail'!$A$31:$A$510,$A122,'5. Detail'!$J$31:$J$510,426.4)</f>
        <v>0</v>
      </c>
      <c r="R122" s="294">
        <f>SUMIFS('5. Detail'!$I$31:$I$510,'5. Detail'!$E$31:$E$510,$B122,'5. Detail'!$A$31:$A$510,$A122,'5. Detail'!$J$31:$J$510,426.5)+J122</f>
        <v>252661.52527483486</v>
      </c>
      <c r="S122" s="294">
        <f>SUMIFS('5. Detail'!$I$31:$I$510,'5. Detail'!$E$31:$E$510,$B122,'5. Detail'!$A$31:$A$510,$A122,'5. Detail'!$J$31:$J$510,923)</f>
        <v>0</v>
      </c>
      <c r="T122" s="294">
        <f>SUMIFS('5. Detail'!$I$31:$I$510,'5. Detail'!$E$31:$E$510,$B122,'5. Detail'!$A$31:$A$510,$A122,'5. Detail'!$J$31:$J$510,107)</f>
        <v>0</v>
      </c>
      <c r="U122" s="294">
        <f t="shared" si="68"/>
        <v>0</v>
      </c>
      <c r="V122" s="294">
        <f>SUMIFS('5. Detail'!$I$31:$I$510,'5. Detail'!$E$31:$E$510,$B122,'5. Detail'!$A$31:$A$510,$A122,'5. Detail'!$F$31:$F$510,"CE01")</f>
        <v>0</v>
      </c>
      <c r="W122" s="294">
        <f>SUMIFS('5. Detail'!$I$31:$I$510,'5. Detail'!$E$31:$E$510,$B122,'5. Detail'!$A$31:$A$510,$A122,'5. Detail'!$F$31:$F$510,"OE01")</f>
        <v>0</v>
      </c>
      <c r="X122" s="294">
        <f>SUMIFS('5. Detail'!$I$31:$I$510,'5. Detail'!$E$31:$E$510,$B122,'5. Detail'!$A$31:$A$510,$A122,'5. Detail'!$F$31:$F$510,"TE01")</f>
        <v>0</v>
      </c>
      <c r="Y122" s="294">
        <f t="shared" si="55"/>
        <v>0</v>
      </c>
      <c r="Z122" s="294">
        <f t="shared" si="69"/>
        <v>0</v>
      </c>
      <c r="AA122" s="294">
        <f>SUMIFS('5. Detail'!$I$31:$I$510,'5. Detail'!$E$31:$E$510,$B122,'5. Detail'!$A$31:$A$510,$A122,'5. Detail'!$J$31:$J$510,923,'5. Detail'!$F$31:$F$510,"CE01")+SUMIFS('5. Detail'!$I$31:$I$510,'5. Detail'!$E$31:$E$510,$B122,'5. Detail'!$A$31:$A$510,$A122,'5. Detail'!$J$31:$J$510,107,'5. Detail'!$F$31:$F$510,"CE01")</f>
        <v>0</v>
      </c>
      <c r="AB122" s="294">
        <f>SUMIFS('5. Detail'!$I$31:$I$510,'5. Detail'!$E$31:$E$510,$B122,'5. Detail'!$A$31:$A$510,$A122,'5. Detail'!$J$31:$J$510,923,'5. Detail'!$F$31:$F$510,"OE01")+SUMIFS('5. Detail'!$I$31:$I$510,'5. Detail'!$E$31:$E$510,$B122,'5. Detail'!$A$31:$A$510,$A122,'5. Detail'!$J$31:$J$510,107,'5. Detail'!$F$31:$F$510,"OE01")</f>
        <v>0</v>
      </c>
      <c r="AC122" s="294">
        <f>SUMIFS('5. Detail'!$I$31:$I$510,'5. Detail'!$E$31:$E$510,$B122,'5. Detail'!$A$31:$A$510,$A122,'5. Detail'!$J$31:$J$510,923,'5. Detail'!$F$31:$F$510,"TE01")+SUMIFS('5. Detail'!$I$31:$I$510,'5. Detail'!$E$31:$E$510,$B122,'5. Detail'!$A$31:$A$510,$A122,'5. Detail'!$J$31:$J$510,107,'5. Detail'!$F$31:$F$510,"TE01")</f>
        <v>0</v>
      </c>
      <c r="AD122" s="294">
        <f t="shared" si="56"/>
        <v>0</v>
      </c>
      <c r="AE122" s="295">
        <f>'3. Total $ Recalc.'!R118</f>
        <v>0</v>
      </c>
      <c r="AF122" s="294">
        <f t="shared" si="70"/>
        <v>-252661.52527483486</v>
      </c>
      <c r="AG122" s="296">
        <v>0</v>
      </c>
      <c r="AH122" s="294">
        <f t="shared" si="71"/>
        <v>0</v>
      </c>
      <c r="AI122" s="294">
        <f t="shared" si="72"/>
        <v>0</v>
      </c>
      <c r="AJ122" s="293">
        <v>0</v>
      </c>
      <c r="AK122" s="293">
        <v>0</v>
      </c>
      <c r="AL122" s="293">
        <v>0</v>
      </c>
      <c r="AM122" s="294">
        <f t="shared" si="57"/>
        <v>0</v>
      </c>
      <c r="AN122" s="294">
        <f t="shared" si="73"/>
        <v>-252661.52527483486</v>
      </c>
      <c r="AO122" s="293">
        <v>252661.52527483486</v>
      </c>
      <c r="AP122" s="294">
        <f t="shared" si="58"/>
        <v>-252661.52527483486</v>
      </c>
      <c r="AQ122" s="294">
        <f t="shared" si="74"/>
        <v>-252661.52527483486</v>
      </c>
      <c r="AR122" s="296"/>
      <c r="AS122" s="294">
        <f t="shared" si="59"/>
        <v>0</v>
      </c>
      <c r="AT122" s="294">
        <f t="shared" si="75"/>
        <v>0</v>
      </c>
      <c r="AU122" s="293">
        <v>0</v>
      </c>
      <c r="AV122" s="294">
        <f t="shared" si="60"/>
        <v>-252661.52527483486</v>
      </c>
      <c r="AW122" s="294">
        <f t="shared" si="61"/>
        <v>-252661.52527483486</v>
      </c>
      <c r="AX122" s="294">
        <f>SUMIFS('5. Detail'!$I$31:$I$510,'5. Detail'!$E$31:$E$510,$B122,'5. Detail'!$A$31:$A$510,$A122,'5. Detail'!$J$31:$J$510,426.4)</f>
        <v>0</v>
      </c>
      <c r="AY122" s="294">
        <f>SUMIFS('5. Detail'!$I$31:$I$510,'5. Detail'!$E$31:$E$510,$B122,'5. Detail'!$A$31:$A$510,$A122,'5. Detail'!$J$31:$J$510,426.5)+AO122</f>
        <v>252661.52527483486</v>
      </c>
      <c r="AZ122" s="294">
        <f>SUMIFS('5. Detail'!$I$31:$I$510,'5. Detail'!$E$31:$E$510,$B122,'5. Detail'!$A$31:$A$510,$A122,'5. Detail'!$J$31:$J$510,923)</f>
        <v>0</v>
      </c>
      <c r="BA122" s="294">
        <f>SUMIFS('5. Detail'!$I$31:$I$510,'5. Detail'!$E$31:$E$510,$B122,'5. Detail'!$A$31:$A$510,$A122,'5. Detail'!$J$31:$J$510,107)</f>
        <v>0</v>
      </c>
      <c r="BB122" s="294">
        <f t="shared" si="62"/>
        <v>0</v>
      </c>
      <c r="BC122" s="294">
        <f>SUMIFS('5. Detail'!$K$31:$K$510,'5. Detail'!$E$31:$E$510,$B122,'5. Detail'!$A$31:$A$510,$A122,'5. Detail'!$F$31:$F$510,"CE01")</f>
        <v>0</v>
      </c>
      <c r="BD122" s="294">
        <f>SUMIFS('5. Detail'!$K$31:$K$510,'5. Detail'!$E$31:$E$510,$B122,'5. Detail'!$A$31:$A$510,$A122,'5. Detail'!$F$31:$F$510,"OE01")</f>
        <v>0</v>
      </c>
      <c r="BE122" s="294">
        <f>SUMIFS('5. Detail'!$K$31:$K$510,'5. Detail'!$E$31:$E$510,$B122,'5. Detail'!$A$31:$A$510,$A122,'5. Detail'!$F$31:$F$510,"TE01")</f>
        <v>0</v>
      </c>
      <c r="BF122" s="294">
        <f t="shared" si="63"/>
        <v>0</v>
      </c>
      <c r="BG122" s="294">
        <f t="shared" si="64"/>
        <v>0</v>
      </c>
      <c r="BH122" s="294">
        <f>SUMIFS('5. Detail'!$K$31:$K$510,'5. Detail'!$E$31:$E$510,$B122,'5. Detail'!$A$31:$A$510,$A122,'5. Detail'!$J$31:$J$510,923,'5. Detail'!$F$31:$F$510,"CE01")+SUMIFS('5. Detail'!$K$31:$K$510,'5. Detail'!$E$31:$E$510,$B122,'5. Detail'!$A$31:$A$510,$A122,'5. Detail'!$J$31:$J$510,107,'5. Detail'!$F$31:$F$510,"CE01")</f>
        <v>0</v>
      </c>
      <c r="BI122" s="294">
        <f>SUMIFS('5. Detail'!$K$31:$K$510,'5. Detail'!$E$31:$E$510,$B122,'5. Detail'!$A$31:$A$510,$A122,'5. Detail'!$J$31:$J$510,923,'5. Detail'!$F$31:$F$510,"OE01")+SUMIFS('5. Detail'!$K$31:$K$510,'5. Detail'!$E$31:$E$510,$B122,'5. Detail'!$A$31:$A$510,$A122,'5. Detail'!$J$31:$J$510,107,'5. Detail'!$F$31:$F$510,"OE01")</f>
        <v>0</v>
      </c>
      <c r="BJ122" s="294">
        <f>SUMIFS('5. Detail'!$K$31:$K$510,'5. Detail'!$E$31:$E$510,$B122,'5. Detail'!$A$31:$A$510,$A122,'5. Detail'!$J$31:$J$510,923,'5. Detail'!$F$31:$F$510,"TE01")+SUMIFS('5. Detail'!$K$31:$K$510,'5. Detail'!$E$31:$E$510,$B122,'5. Detail'!$A$31:$A$510,$A122,'5. Detail'!$J$31:$J$510,107,'5. Detail'!$F$31:$F$510,"TE01")</f>
        <v>0</v>
      </c>
      <c r="BK122" s="294">
        <f t="shared" si="65"/>
        <v>0</v>
      </c>
      <c r="BL122" s="294">
        <f t="shared" si="66"/>
        <v>0</v>
      </c>
      <c r="BM122" s="297"/>
    </row>
    <row r="123" spans="1:65" x14ac:dyDescent="0.3">
      <c r="A123" s="291"/>
      <c r="B123" s="292">
        <v>2020</v>
      </c>
      <c r="C123" s="293">
        <v>291942.42048230022</v>
      </c>
      <c r="D123" s="293">
        <v>0</v>
      </c>
      <c r="E123" s="293">
        <v>0</v>
      </c>
      <c r="F123" s="293">
        <v>0</v>
      </c>
      <c r="G123" s="293">
        <v>0</v>
      </c>
      <c r="H123" s="293">
        <v>0</v>
      </c>
      <c r="I123" s="294">
        <f t="shared" si="51"/>
        <v>291942.42048230022</v>
      </c>
      <c r="J123" s="293">
        <v>291942.42048230022</v>
      </c>
      <c r="K123" s="294">
        <f t="shared" si="52"/>
        <v>0</v>
      </c>
      <c r="L123" s="293">
        <v>0</v>
      </c>
      <c r="M123" s="293"/>
      <c r="N123" s="294">
        <f t="shared" si="53"/>
        <v>0</v>
      </c>
      <c r="O123" s="294">
        <f t="shared" si="67"/>
        <v>0</v>
      </c>
      <c r="P123" s="294">
        <f t="shared" si="54"/>
        <v>0</v>
      </c>
      <c r="Q123" s="294">
        <f>SUMIFS('5. Detail'!$I$31:$I$510,'5. Detail'!$E$31:$E$510,$B123,'5. Detail'!$A$31:$A$510,$A123,'5. Detail'!$J$31:$J$510,426.4)</f>
        <v>0</v>
      </c>
      <c r="R123" s="294">
        <f>SUMIFS('5. Detail'!$I$31:$I$510,'5. Detail'!$E$31:$E$510,$B123,'5. Detail'!$A$31:$A$510,$A123,'5. Detail'!$J$31:$J$510,426.5)+J123</f>
        <v>291942.42048230022</v>
      </c>
      <c r="S123" s="294">
        <f>SUMIFS('5. Detail'!$I$31:$I$510,'5. Detail'!$E$31:$E$510,$B123,'5. Detail'!$A$31:$A$510,$A123,'5. Detail'!$J$31:$J$510,923)</f>
        <v>0</v>
      </c>
      <c r="T123" s="294">
        <f>SUMIFS('5. Detail'!$I$31:$I$510,'5. Detail'!$E$31:$E$510,$B123,'5. Detail'!$A$31:$A$510,$A123,'5. Detail'!$J$31:$J$510,107)</f>
        <v>0</v>
      </c>
      <c r="U123" s="294">
        <f t="shared" si="68"/>
        <v>0</v>
      </c>
      <c r="V123" s="294">
        <f>SUMIFS('5. Detail'!$I$31:$I$510,'5. Detail'!$E$31:$E$510,$B123,'5. Detail'!$A$31:$A$510,$A123,'5. Detail'!$F$31:$F$510,"CE01")</f>
        <v>0</v>
      </c>
      <c r="W123" s="294">
        <f>SUMIFS('5. Detail'!$I$31:$I$510,'5. Detail'!$E$31:$E$510,$B123,'5. Detail'!$A$31:$A$510,$A123,'5. Detail'!$F$31:$F$510,"OE01")</f>
        <v>0</v>
      </c>
      <c r="X123" s="294">
        <f>SUMIFS('5. Detail'!$I$31:$I$510,'5. Detail'!$E$31:$E$510,$B123,'5. Detail'!$A$31:$A$510,$A123,'5. Detail'!$F$31:$F$510,"TE01")</f>
        <v>0</v>
      </c>
      <c r="Y123" s="294">
        <f t="shared" si="55"/>
        <v>0</v>
      </c>
      <c r="Z123" s="294">
        <f t="shared" si="69"/>
        <v>0</v>
      </c>
      <c r="AA123" s="294">
        <f>SUMIFS('5. Detail'!$I$31:$I$510,'5. Detail'!$E$31:$E$510,$B123,'5. Detail'!$A$31:$A$510,$A123,'5. Detail'!$J$31:$J$510,923,'5. Detail'!$F$31:$F$510,"CE01")+SUMIFS('5. Detail'!$I$31:$I$510,'5. Detail'!$E$31:$E$510,$B123,'5. Detail'!$A$31:$A$510,$A123,'5. Detail'!$J$31:$J$510,107,'5. Detail'!$F$31:$F$510,"CE01")</f>
        <v>0</v>
      </c>
      <c r="AB123" s="294">
        <f>SUMIFS('5. Detail'!$I$31:$I$510,'5. Detail'!$E$31:$E$510,$B123,'5. Detail'!$A$31:$A$510,$A123,'5. Detail'!$J$31:$J$510,923,'5. Detail'!$F$31:$F$510,"OE01")+SUMIFS('5. Detail'!$I$31:$I$510,'5. Detail'!$E$31:$E$510,$B123,'5. Detail'!$A$31:$A$510,$A123,'5. Detail'!$J$31:$J$510,107,'5. Detail'!$F$31:$F$510,"OE01")</f>
        <v>0</v>
      </c>
      <c r="AC123" s="294">
        <f>SUMIFS('5. Detail'!$I$31:$I$510,'5. Detail'!$E$31:$E$510,$B123,'5. Detail'!$A$31:$A$510,$A123,'5. Detail'!$J$31:$J$510,923,'5. Detail'!$F$31:$F$510,"TE01")+SUMIFS('5. Detail'!$I$31:$I$510,'5. Detail'!$E$31:$E$510,$B123,'5. Detail'!$A$31:$A$510,$A123,'5. Detail'!$J$31:$J$510,107,'5. Detail'!$F$31:$F$510,"TE01")</f>
        <v>0</v>
      </c>
      <c r="AD123" s="294">
        <f t="shared" si="56"/>
        <v>0</v>
      </c>
      <c r="AE123" s="295">
        <f>'3. Total $ Recalc.'!R119</f>
        <v>0</v>
      </c>
      <c r="AF123" s="294">
        <f t="shared" si="70"/>
        <v>-291942.42048230022</v>
      </c>
      <c r="AG123" s="296">
        <v>0</v>
      </c>
      <c r="AH123" s="294">
        <f t="shared" si="71"/>
        <v>0</v>
      </c>
      <c r="AI123" s="294">
        <f t="shared" si="72"/>
        <v>0</v>
      </c>
      <c r="AJ123" s="293">
        <v>0</v>
      </c>
      <c r="AK123" s="293">
        <v>0</v>
      </c>
      <c r="AL123" s="293">
        <v>0</v>
      </c>
      <c r="AM123" s="294">
        <f t="shared" si="57"/>
        <v>0</v>
      </c>
      <c r="AN123" s="294">
        <f t="shared" si="73"/>
        <v>-291942.42048230022</v>
      </c>
      <c r="AO123" s="293">
        <v>291942.42048230022</v>
      </c>
      <c r="AP123" s="294">
        <f t="shared" si="58"/>
        <v>-291942.42048230022</v>
      </c>
      <c r="AQ123" s="294">
        <f t="shared" si="74"/>
        <v>-291942.42048230022</v>
      </c>
      <c r="AR123" s="296"/>
      <c r="AS123" s="294">
        <f t="shared" si="59"/>
        <v>0</v>
      </c>
      <c r="AT123" s="294">
        <f t="shared" si="75"/>
        <v>0</v>
      </c>
      <c r="AU123" s="293">
        <v>0</v>
      </c>
      <c r="AV123" s="294">
        <f t="shared" si="60"/>
        <v>-291942.42048230022</v>
      </c>
      <c r="AW123" s="294">
        <f t="shared" si="61"/>
        <v>-291942.42048230022</v>
      </c>
      <c r="AX123" s="294">
        <f>SUMIFS('5. Detail'!$I$31:$I$510,'5. Detail'!$E$31:$E$510,$B123,'5. Detail'!$A$31:$A$510,$A123,'5. Detail'!$J$31:$J$510,426.4)</f>
        <v>0</v>
      </c>
      <c r="AY123" s="294">
        <f>SUMIFS('5. Detail'!$I$31:$I$510,'5. Detail'!$E$31:$E$510,$B123,'5. Detail'!$A$31:$A$510,$A123,'5. Detail'!$J$31:$J$510,426.5)+AO123</f>
        <v>291942.42048230022</v>
      </c>
      <c r="AZ123" s="294">
        <f>SUMIFS('5. Detail'!$I$31:$I$510,'5. Detail'!$E$31:$E$510,$B123,'5. Detail'!$A$31:$A$510,$A123,'5. Detail'!$J$31:$J$510,923)</f>
        <v>0</v>
      </c>
      <c r="BA123" s="294">
        <f>SUMIFS('5. Detail'!$I$31:$I$510,'5. Detail'!$E$31:$E$510,$B123,'5. Detail'!$A$31:$A$510,$A123,'5. Detail'!$J$31:$J$510,107)</f>
        <v>0</v>
      </c>
      <c r="BB123" s="294">
        <f t="shared" si="62"/>
        <v>0</v>
      </c>
      <c r="BC123" s="294">
        <f>SUMIFS('5. Detail'!$K$31:$K$510,'5. Detail'!$E$31:$E$510,$B123,'5. Detail'!$A$31:$A$510,$A123,'5. Detail'!$F$31:$F$510,"CE01")</f>
        <v>0</v>
      </c>
      <c r="BD123" s="294">
        <f>SUMIFS('5. Detail'!$K$31:$K$510,'5. Detail'!$E$31:$E$510,$B123,'5. Detail'!$A$31:$A$510,$A123,'5. Detail'!$F$31:$F$510,"OE01")</f>
        <v>0</v>
      </c>
      <c r="BE123" s="294">
        <f>SUMIFS('5. Detail'!$K$31:$K$510,'5. Detail'!$E$31:$E$510,$B123,'5. Detail'!$A$31:$A$510,$A123,'5. Detail'!$F$31:$F$510,"TE01")</f>
        <v>0</v>
      </c>
      <c r="BF123" s="294">
        <f t="shared" si="63"/>
        <v>0</v>
      </c>
      <c r="BG123" s="294">
        <f t="shared" si="64"/>
        <v>0</v>
      </c>
      <c r="BH123" s="294">
        <f>SUMIFS('5. Detail'!$K$31:$K$510,'5. Detail'!$E$31:$E$510,$B123,'5. Detail'!$A$31:$A$510,$A123,'5. Detail'!$J$31:$J$510,923,'5. Detail'!$F$31:$F$510,"CE01")+SUMIFS('5. Detail'!$K$31:$K$510,'5. Detail'!$E$31:$E$510,$B123,'5. Detail'!$A$31:$A$510,$A123,'5. Detail'!$J$31:$J$510,107,'5. Detail'!$F$31:$F$510,"CE01")</f>
        <v>0</v>
      </c>
      <c r="BI123" s="294">
        <f>SUMIFS('5. Detail'!$K$31:$K$510,'5. Detail'!$E$31:$E$510,$B123,'5. Detail'!$A$31:$A$510,$A123,'5. Detail'!$J$31:$J$510,923,'5. Detail'!$F$31:$F$510,"OE01")+SUMIFS('5. Detail'!$K$31:$K$510,'5. Detail'!$E$31:$E$510,$B123,'5. Detail'!$A$31:$A$510,$A123,'5. Detail'!$J$31:$J$510,107,'5. Detail'!$F$31:$F$510,"OE01")</f>
        <v>0</v>
      </c>
      <c r="BJ123" s="294">
        <f>SUMIFS('5. Detail'!$K$31:$K$510,'5. Detail'!$E$31:$E$510,$B123,'5. Detail'!$A$31:$A$510,$A123,'5. Detail'!$J$31:$J$510,923,'5. Detail'!$F$31:$F$510,"TE01")+SUMIFS('5. Detail'!$K$31:$K$510,'5. Detail'!$E$31:$E$510,$B123,'5. Detail'!$A$31:$A$510,$A123,'5. Detail'!$J$31:$J$510,107,'5. Detail'!$F$31:$F$510,"TE01")</f>
        <v>0</v>
      </c>
      <c r="BK123" s="294">
        <f t="shared" si="65"/>
        <v>0</v>
      </c>
      <c r="BL123" s="294">
        <f t="shared" si="66"/>
        <v>0</v>
      </c>
      <c r="BM123" s="297"/>
    </row>
    <row r="124" spans="1:65" x14ac:dyDescent="0.3">
      <c r="A124" s="291"/>
      <c r="B124" s="292">
        <v>2021</v>
      </c>
      <c r="C124" s="293">
        <v>298940.04128491617</v>
      </c>
      <c r="D124" s="293">
        <v>0</v>
      </c>
      <c r="E124" s="293">
        <v>0</v>
      </c>
      <c r="F124" s="293">
        <v>0</v>
      </c>
      <c r="G124" s="293">
        <v>0</v>
      </c>
      <c r="H124" s="293">
        <v>0</v>
      </c>
      <c r="I124" s="294">
        <f t="shared" si="51"/>
        <v>298940.04128491617</v>
      </c>
      <c r="J124" s="293">
        <v>298940.04128491617</v>
      </c>
      <c r="K124" s="294">
        <f t="shared" si="52"/>
        <v>0</v>
      </c>
      <c r="L124" s="293">
        <v>0</v>
      </c>
      <c r="M124" s="293"/>
      <c r="N124" s="294">
        <f t="shared" si="53"/>
        <v>0</v>
      </c>
      <c r="O124" s="294">
        <f t="shared" si="67"/>
        <v>0</v>
      </c>
      <c r="P124" s="294">
        <f t="shared" si="54"/>
        <v>0</v>
      </c>
      <c r="Q124" s="294">
        <f>SUMIFS('5. Detail'!$I$31:$I$510,'5. Detail'!$E$31:$E$510,$B124,'5. Detail'!$A$31:$A$510,$A124,'5. Detail'!$J$31:$J$510,426.4)</f>
        <v>0</v>
      </c>
      <c r="R124" s="294">
        <f>SUMIFS('5. Detail'!$I$31:$I$510,'5. Detail'!$E$31:$E$510,$B124,'5. Detail'!$A$31:$A$510,$A124,'5. Detail'!$J$31:$J$510,426.5)+J124</f>
        <v>298940.04128491617</v>
      </c>
      <c r="S124" s="294">
        <f>SUMIFS('5. Detail'!$I$31:$I$510,'5. Detail'!$E$31:$E$510,$B124,'5. Detail'!$A$31:$A$510,$A124,'5. Detail'!$J$31:$J$510,923)</f>
        <v>0</v>
      </c>
      <c r="T124" s="294">
        <f>SUMIFS('5. Detail'!$I$31:$I$510,'5. Detail'!$E$31:$E$510,$B124,'5. Detail'!$A$31:$A$510,$A124,'5. Detail'!$J$31:$J$510,107)</f>
        <v>0</v>
      </c>
      <c r="U124" s="294">
        <f t="shared" si="68"/>
        <v>0</v>
      </c>
      <c r="V124" s="294">
        <f>SUMIFS('5. Detail'!$I$31:$I$510,'5. Detail'!$E$31:$E$510,$B124,'5. Detail'!$A$31:$A$510,$A124,'5. Detail'!$F$31:$F$510,"CE01")</f>
        <v>0</v>
      </c>
      <c r="W124" s="294">
        <f>SUMIFS('5. Detail'!$I$31:$I$510,'5. Detail'!$E$31:$E$510,$B124,'5. Detail'!$A$31:$A$510,$A124,'5. Detail'!$F$31:$F$510,"OE01")</f>
        <v>0</v>
      </c>
      <c r="X124" s="294">
        <f>SUMIFS('5. Detail'!$I$31:$I$510,'5. Detail'!$E$31:$E$510,$B124,'5. Detail'!$A$31:$A$510,$A124,'5. Detail'!$F$31:$F$510,"TE01")</f>
        <v>0</v>
      </c>
      <c r="Y124" s="294">
        <f t="shared" si="55"/>
        <v>0</v>
      </c>
      <c r="Z124" s="294">
        <f t="shared" si="69"/>
        <v>0</v>
      </c>
      <c r="AA124" s="294">
        <f>SUMIFS('5. Detail'!$I$31:$I$510,'5. Detail'!$E$31:$E$510,$B124,'5. Detail'!$A$31:$A$510,$A124,'5. Detail'!$J$31:$J$510,923,'5. Detail'!$F$31:$F$510,"CE01")+SUMIFS('5. Detail'!$I$31:$I$510,'5. Detail'!$E$31:$E$510,$B124,'5. Detail'!$A$31:$A$510,$A124,'5. Detail'!$J$31:$J$510,107,'5. Detail'!$F$31:$F$510,"CE01")</f>
        <v>0</v>
      </c>
      <c r="AB124" s="294">
        <f>SUMIFS('5. Detail'!$I$31:$I$510,'5. Detail'!$E$31:$E$510,$B124,'5. Detail'!$A$31:$A$510,$A124,'5. Detail'!$J$31:$J$510,923,'5. Detail'!$F$31:$F$510,"OE01")+SUMIFS('5. Detail'!$I$31:$I$510,'5. Detail'!$E$31:$E$510,$B124,'5. Detail'!$A$31:$A$510,$A124,'5. Detail'!$J$31:$J$510,107,'5. Detail'!$F$31:$F$510,"OE01")</f>
        <v>0</v>
      </c>
      <c r="AC124" s="294">
        <f>SUMIFS('5. Detail'!$I$31:$I$510,'5. Detail'!$E$31:$E$510,$B124,'5. Detail'!$A$31:$A$510,$A124,'5. Detail'!$J$31:$J$510,923,'5. Detail'!$F$31:$F$510,"TE01")+SUMIFS('5. Detail'!$I$31:$I$510,'5. Detail'!$E$31:$E$510,$B124,'5. Detail'!$A$31:$A$510,$A124,'5. Detail'!$J$31:$J$510,107,'5. Detail'!$F$31:$F$510,"TE01")</f>
        <v>0</v>
      </c>
      <c r="AD124" s="294">
        <f t="shared" si="56"/>
        <v>0</v>
      </c>
      <c r="AE124" s="295">
        <f>'3. Total $ Recalc.'!R120</f>
        <v>0</v>
      </c>
      <c r="AF124" s="294">
        <f t="shared" si="70"/>
        <v>-298940.04128491617</v>
      </c>
      <c r="AG124" s="296">
        <v>0</v>
      </c>
      <c r="AH124" s="294">
        <f t="shared" si="71"/>
        <v>0</v>
      </c>
      <c r="AI124" s="294">
        <f t="shared" si="72"/>
        <v>0</v>
      </c>
      <c r="AJ124" s="293">
        <v>0</v>
      </c>
      <c r="AK124" s="293">
        <v>0</v>
      </c>
      <c r="AL124" s="293">
        <v>0</v>
      </c>
      <c r="AM124" s="294">
        <f t="shared" si="57"/>
        <v>0</v>
      </c>
      <c r="AN124" s="294">
        <f t="shared" si="73"/>
        <v>-298940.04128491617</v>
      </c>
      <c r="AO124" s="293">
        <v>298940.04128491617</v>
      </c>
      <c r="AP124" s="294">
        <f t="shared" si="58"/>
        <v>-298940.04128491617</v>
      </c>
      <c r="AQ124" s="294">
        <f t="shared" si="74"/>
        <v>-298940.04128491617</v>
      </c>
      <c r="AR124" s="296"/>
      <c r="AS124" s="294">
        <f t="shared" si="59"/>
        <v>0</v>
      </c>
      <c r="AT124" s="294">
        <f t="shared" si="75"/>
        <v>0</v>
      </c>
      <c r="AU124" s="293">
        <v>0</v>
      </c>
      <c r="AV124" s="294">
        <f t="shared" si="60"/>
        <v>-298940.04128491617</v>
      </c>
      <c r="AW124" s="294">
        <f t="shared" si="61"/>
        <v>-298940.04128491617</v>
      </c>
      <c r="AX124" s="294">
        <f>SUMIFS('5. Detail'!$I$31:$I$510,'5. Detail'!$E$31:$E$510,$B124,'5. Detail'!$A$31:$A$510,$A124,'5. Detail'!$J$31:$J$510,426.4)</f>
        <v>0</v>
      </c>
      <c r="AY124" s="294">
        <f>SUMIFS('5. Detail'!$I$31:$I$510,'5. Detail'!$E$31:$E$510,$B124,'5. Detail'!$A$31:$A$510,$A124,'5. Detail'!$J$31:$J$510,426.5)+AO124</f>
        <v>298940.04128491617</v>
      </c>
      <c r="AZ124" s="294">
        <f>SUMIFS('5. Detail'!$I$31:$I$510,'5. Detail'!$E$31:$E$510,$B124,'5. Detail'!$A$31:$A$510,$A124,'5. Detail'!$J$31:$J$510,923)</f>
        <v>0</v>
      </c>
      <c r="BA124" s="294">
        <f>SUMIFS('5. Detail'!$I$31:$I$510,'5. Detail'!$E$31:$E$510,$B124,'5. Detail'!$A$31:$A$510,$A124,'5. Detail'!$J$31:$J$510,107)</f>
        <v>0</v>
      </c>
      <c r="BB124" s="294">
        <f t="shared" si="62"/>
        <v>0</v>
      </c>
      <c r="BC124" s="294">
        <f>SUMIFS('5. Detail'!$K$31:$K$510,'5. Detail'!$E$31:$E$510,$B124,'5. Detail'!$A$31:$A$510,$A124,'5. Detail'!$F$31:$F$510,"CE01")</f>
        <v>0</v>
      </c>
      <c r="BD124" s="294">
        <f>SUMIFS('5. Detail'!$K$31:$K$510,'5. Detail'!$E$31:$E$510,$B124,'5. Detail'!$A$31:$A$510,$A124,'5. Detail'!$F$31:$F$510,"OE01")</f>
        <v>0</v>
      </c>
      <c r="BE124" s="294">
        <f>SUMIFS('5. Detail'!$K$31:$K$510,'5. Detail'!$E$31:$E$510,$B124,'5. Detail'!$A$31:$A$510,$A124,'5. Detail'!$F$31:$F$510,"TE01")</f>
        <v>0</v>
      </c>
      <c r="BF124" s="294">
        <f t="shared" si="63"/>
        <v>0</v>
      </c>
      <c r="BG124" s="294">
        <f t="shared" si="64"/>
        <v>0</v>
      </c>
      <c r="BH124" s="294">
        <f>SUMIFS('5. Detail'!$K$31:$K$510,'5. Detail'!$E$31:$E$510,$B124,'5. Detail'!$A$31:$A$510,$A124,'5. Detail'!$J$31:$J$510,923,'5. Detail'!$F$31:$F$510,"CE01")+SUMIFS('5. Detail'!$K$31:$K$510,'5. Detail'!$E$31:$E$510,$B124,'5. Detail'!$A$31:$A$510,$A124,'5. Detail'!$J$31:$J$510,107,'5. Detail'!$F$31:$F$510,"CE01")</f>
        <v>0</v>
      </c>
      <c r="BI124" s="294">
        <f>SUMIFS('5. Detail'!$K$31:$K$510,'5. Detail'!$E$31:$E$510,$B124,'5. Detail'!$A$31:$A$510,$A124,'5. Detail'!$J$31:$J$510,923,'5. Detail'!$F$31:$F$510,"OE01")+SUMIFS('5. Detail'!$K$31:$K$510,'5. Detail'!$E$31:$E$510,$B124,'5. Detail'!$A$31:$A$510,$A124,'5. Detail'!$J$31:$J$510,107,'5. Detail'!$F$31:$F$510,"OE01")</f>
        <v>0</v>
      </c>
      <c r="BJ124" s="294">
        <f>SUMIFS('5. Detail'!$K$31:$K$510,'5. Detail'!$E$31:$E$510,$B124,'5. Detail'!$A$31:$A$510,$A124,'5. Detail'!$J$31:$J$510,923,'5. Detail'!$F$31:$F$510,"TE01")+SUMIFS('5. Detail'!$K$31:$K$510,'5. Detail'!$E$31:$E$510,$B124,'5. Detail'!$A$31:$A$510,$A124,'5. Detail'!$J$31:$J$510,107,'5. Detail'!$F$31:$F$510,"TE01")</f>
        <v>0</v>
      </c>
      <c r="BK124" s="294">
        <f t="shared" si="65"/>
        <v>0</v>
      </c>
      <c r="BL124" s="294">
        <f t="shared" si="66"/>
        <v>0</v>
      </c>
      <c r="BM124" s="297"/>
    </row>
    <row r="125" spans="1:65" x14ac:dyDescent="0.3">
      <c r="A125" s="291"/>
      <c r="B125" s="292">
        <v>2015</v>
      </c>
      <c r="C125" s="293">
        <v>249189.91499054668</v>
      </c>
      <c r="D125" s="293">
        <v>249189.91499054668</v>
      </c>
      <c r="E125" s="293">
        <v>0</v>
      </c>
      <c r="F125" s="293">
        <v>0</v>
      </c>
      <c r="G125" s="293">
        <v>0</v>
      </c>
      <c r="H125" s="293">
        <v>0</v>
      </c>
      <c r="I125" s="294">
        <f t="shared" si="51"/>
        <v>0</v>
      </c>
      <c r="J125" s="293">
        <v>0</v>
      </c>
      <c r="K125" s="294">
        <f t="shared" si="52"/>
        <v>0</v>
      </c>
      <c r="L125" s="293">
        <v>0</v>
      </c>
      <c r="M125" s="293"/>
      <c r="N125" s="294">
        <f t="shared" si="53"/>
        <v>0</v>
      </c>
      <c r="O125" s="294">
        <f t="shared" si="67"/>
        <v>0</v>
      </c>
      <c r="P125" s="294">
        <f t="shared" si="54"/>
        <v>0</v>
      </c>
      <c r="Q125" s="294">
        <f>SUMIFS('5. Detail'!$I$31:$I$510,'5. Detail'!$E$31:$E$510,$B125,'5. Detail'!$A$31:$A$510,$A125,'5. Detail'!$J$31:$J$510,426.4)</f>
        <v>0</v>
      </c>
      <c r="R125" s="294">
        <f>SUMIFS('5. Detail'!$I$31:$I$510,'5. Detail'!$E$31:$E$510,$B125,'5. Detail'!$A$31:$A$510,$A125,'5. Detail'!$J$31:$J$510,426.5)+J125</f>
        <v>0</v>
      </c>
      <c r="S125" s="294">
        <f>SUMIFS('5. Detail'!$I$31:$I$510,'5. Detail'!$E$31:$E$510,$B125,'5. Detail'!$A$31:$A$510,$A125,'5. Detail'!$J$31:$J$510,923)</f>
        <v>0</v>
      </c>
      <c r="T125" s="294">
        <f>SUMIFS('5. Detail'!$I$31:$I$510,'5. Detail'!$E$31:$E$510,$B125,'5. Detail'!$A$31:$A$510,$A125,'5. Detail'!$J$31:$J$510,107)</f>
        <v>0</v>
      </c>
      <c r="U125" s="294">
        <f t="shared" si="68"/>
        <v>0</v>
      </c>
      <c r="V125" s="294">
        <f>SUMIFS('5. Detail'!$I$31:$I$510,'5. Detail'!$E$31:$E$510,$B125,'5. Detail'!$A$31:$A$510,$A125,'5. Detail'!$F$31:$F$510,"CE01")</f>
        <v>0</v>
      </c>
      <c r="W125" s="294">
        <f>SUMIFS('5. Detail'!$I$31:$I$510,'5. Detail'!$E$31:$E$510,$B125,'5. Detail'!$A$31:$A$510,$A125,'5. Detail'!$F$31:$F$510,"OE01")</f>
        <v>0</v>
      </c>
      <c r="X125" s="294">
        <f>SUMIFS('5. Detail'!$I$31:$I$510,'5. Detail'!$E$31:$E$510,$B125,'5. Detail'!$A$31:$A$510,$A125,'5. Detail'!$F$31:$F$510,"TE01")</f>
        <v>0</v>
      </c>
      <c r="Y125" s="294">
        <f t="shared" si="55"/>
        <v>0</v>
      </c>
      <c r="Z125" s="294">
        <f t="shared" si="69"/>
        <v>0</v>
      </c>
      <c r="AA125" s="294">
        <f>SUMIFS('5. Detail'!$I$31:$I$510,'5. Detail'!$E$31:$E$510,$B125,'5. Detail'!$A$31:$A$510,$A125,'5. Detail'!$J$31:$J$510,923,'5. Detail'!$F$31:$F$510,"CE01")+SUMIFS('5. Detail'!$I$31:$I$510,'5. Detail'!$E$31:$E$510,$B125,'5. Detail'!$A$31:$A$510,$A125,'5. Detail'!$J$31:$J$510,107,'5. Detail'!$F$31:$F$510,"CE01")</f>
        <v>0</v>
      </c>
      <c r="AB125" s="294">
        <f>SUMIFS('5. Detail'!$I$31:$I$510,'5. Detail'!$E$31:$E$510,$B125,'5. Detail'!$A$31:$A$510,$A125,'5. Detail'!$J$31:$J$510,923,'5. Detail'!$F$31:$F$510,"OE01")+SUMIFS('5. Detail'!$I$31:$I$510,'5. Detail'!$E$31:$E$510,$B125,'5. Detail'!$A$31:$A$510,$A125,'5. Detail'!$J$31:$J$510,107,'5. Detail'!$F$31:$F$510,"OE01")</f>
        <v>0</v>
      </c>
      <c r="AC125" s="294">
        <f>SUMIFS('5. Detail'!$I$31:$I$510,'5. Detail'!$E$31:$E$510,$B125,'5. Detail'!$A$31:$A$510,$A125,'5. Detail'!$J$31:$J$510,923,'5. Detail'!$F$31:$F$510,"TE01")+SUMIFS('5. Detail'!$I$31:$I$510,'5. Detail'!$E$31:$E$510,$B125,'5. Detail'!$A$31:$A$510,$A125,'5. Detail'!$J$31:$J$510,107,'5. Detail'!$F$31:$F$510,"TE01")</f>
        <v>0</v>
      </c>
      <c r="AD125" s="294">
        <f t="shared" si="56"/>
        <v>0</v>
      </c>
      <c r="AE125" s="295">
        <f>'3. Total $ Recalc.'!R121</f>
        <v>0</v>
      </c>
      <c r="AF125" s="294">
        <f t="shared" si="70"/>
        <v>-249189.91499054668</v>
      </c>
      <c r="AG125" s="296">
        <v>1</v>
      </c>
      <c r="AH125" s="294">
        <f t="shared" si="71"/>
        <v>0</v>
      </c>
      <c r="AI125" s="294">
        <f t="shared" si="72"/>
        <v>-249189.91499054668</v>
      </c>
      <c r="AJ125" s="293">
        <v>0</v>
      </c>
      <c r="AK125" s="293">
        <v>0</v>
      </c>
      <c r="AL125" s="293">
        <v>0</v>
      </c>
      <c r="AM125" s="294">
        <f t="shared" si="57"/>
        <v>0</v>
      </c>
      <c r="AN125" s="294">
        <f t="shared" si="73"/>
        <v>0</v>
      </c>
      <c r="AO125" s="293">
        <v>0</v>
      </c>
      <c r="AP125" s="294">
        <f t="shared" si="58"/>
        <v>0</v>
      </c>
      <c r="AQ125" s="294">
        <f t="shared" si="74"/>
        <v>0</v>
      </c>
      <c r="AR125" s="296"/>
      <c r="AS125" s="294">
        <f t="shared" si="59"/>
        <v>0</v>
      </c>
      <c r="AT125" s="294">
        <f t="shared" si="75"/>
        <v>0</v>
      </c>
      <c r="AU125" s="293">
        <v>0</v>
      </c>
      <c r="AV125" s="294">
        <f t="shared" si="60"/>
        <v>0</v>
      </c>
      <c r="AW125" s="294">
        <f t="shared" si="61"/>
        <v>0</v>
      </c>
      <c r="AX125" s="294">
        <f>SUMIFS('5. Detail'!$I$31:$I$510,'5. Detail'!$E$31:$E$510,$B125,'5. Detail'!$A$31:$A$510,$A125,'5. Detail'!$J$31:$J$510,426.4)</f>
        <v>0</v>
      </c>
      <c r="AY125" s="294">
        <f>SUMIFS('5. Detail'!$I$31:$I$510,'5. Detail'!$E$31:$E$510,$B125,'5. Detail'!$A$31:$A$510,$A125,'5. Detail'!$J$31:$J$510,426.5)+AO125</f>
        <v>0</v>
      </c>
      <c r="AZ125" s="294">
        <f>SUMIFS('5. Detail'!$I$31:$I$510,'5. Detail'!$E$31:$E$510,$B125,'5. Detail'!$A$31:$A$510,$A125,'5. Detail'!$J$31:$J$510,923)</f>
        <v>0</v>
      </c>
      <c r="BA125" s="294">
        <f>SUMIFS('5. Detail'!$I$31:$I$510,'5. Detail'!$E$31:$E$510,$B125,'5. Detail'!$A$31:$A$510,$A125,'5. Detail'!$J$31:$J$510,107)</f>
        <v>0</v>
      </c>
      <c r="BB125" s="294">
        <f t="shared" si="62"/>
        <v>0</v>
      </c>
      <c r="BC125" s="294">
        <f>SUMIFS('5. Detail'!$K$31:$K$510,'5. Detail'!$E$31:$E$510,$B125,'5. Detail'!$A$31:$A$510,$A125,'5. Detail'!$F$31:$F$510,"CE01")</f>
        <v>0</v>
      </c>
      <c r="BD125" s="294">
        <f>SUMIFS('5. Detail'!$K$31:$K$510,'5. Detail'!$E$31:$E$510,$B125,'5. Detail'!$A$31:$A$510,$A125,'5. Detail'!$F$31:$F$510,"OE01")</f>
        <v>0</v>
      </c>
      <c r="BE125" s="294">
        <f>SUMIFS('5. Detail'!$K$31:$K$510,'5. Detail'!$E$31:$E$510,$B125,'5. Detail'!$A$31:$A$510,$A125,'5. Detail'!$F$31:$F$510,"TE01")</f>
        <v>0</v>
      </c>
      <c r="BF125" s="294">
        <f t="shared" si="63"/>
        <v>0</v>
      </c>
      <c r="BG125" s="294">
        <f t="shared" si="64"/>
        <v>0</v>
      </c>
      <c r="BH125" s="294">
        <f>SUMIFS('5. Detail'!$K$31:$K$510,'5. Detail'!$E$31:$E$510,$B125,'5. Detail'!$A$31:$A$510,$A125,'5. Detail'!$J$31:$J$510,923,'5. Detail'!$F$31:$F$510,"CE01")+SUMIFS('5. Detail'!$K$31:$K$510,'5. Detail'!$E$31:$E$510,$B125,'5. Detail'!$A$31:$A$510,$A125,'5. Detail'!$J$31:$J$510,107,'5. Detail'!$F$31:$F$510,"CE01")</f>
        <v>0</v>
      </c>
      <c r="BI125" s="294">
        <f>SUMIFS('5. Detail'!$K$31:$K$510,'5. Detail'!$E$31:$E$510,$B125,'5. Detail'!$A$31:$A$510,$A125,'5. Detail'!$J$31:$J$510,923,'5. Detail'!$F$31:$F$510,"OE01")+SUMIFS('5. Detail'!$K$31:$K$510,'5. Detail'!$E$31:$E$510,$B125,'5. Detail'!$A$31:$A$510,$A125,'5. Detail'!$J$31:$J$510,107,'5. Detail'!$F$31:$F$510,"OE01")</f>
        <v>0</v>
      </c>
      <c r="BJ125" s="294">
        <f>SUMIFS('5. Detail'!$K$31:$K$510,'5. Detail'!$E$31:$E$510,$B125,'5. Detail'!$A$31:$A$510,$A125,'5. Detail'!$J$31:$J$510,923,'5. Detail'!$F$31:$F$510,"TE01")+SUMIFS('5. Detail'!$K$31:$K$510,'5. Detail'!$E$31:$E$510,$B125,'5. Detail'!$A$31:$A$510,$A125,'5. Detail'!$J$31:$J$510,107,'5. Detail'!$F$31:$F$510,"TE01")</f>
        <v>0</v>
      </c>
      <c r="BK125" s="294">
        <f t="shared" si="65"/>
        <v>0</v>
      </c>
      <c r="BL125" s="294">
        <f t="shared" si="66"/>
        <v>0</v>
      </c>
      <c r="BM125" s="297"/>
    </row>
    <row r="126" spans="1:65" x14ac:dyDescent="0.3">
      <c r="A126" s="291"/>
      <c r="B126" s="292">
        <v>2016</v>
      </c>
      <c r="C126" s="293">
        <v>244801.54081131157</v>
      </c>
      <c r="D126" s="293">
        <v>244801.54081131157</v>
      </c>
      <c r="E126" s="293">
        <v>0</v>
      </c>
      <c r="F126" s="293">
        <v>0</v>
      </c>
      <c r="G126" s="293">
        <v>0</v>
      </c>
      <c r="H126" s="293">
        <v>0</v>
      </c>
      <c r="I126" s="294">
        <f t="shared" si="51"/>
        <v>0</v>
      </c>
      <c r="J126" s="293">
        <v>0</v>
      </c>
      <c r="K126" s="294">
        <f t="shared" si="52"/>
        <v>0</v>
      </c>
      <c r="L126" s="293">
        <v>0</v>
      </c>
      <c r="M126" s="293"/>
      <c r="N126" s="294">
        <f t="shared" si="53"/>
        <v>0</v>
      </c>
      <c r="O126" s="294">
        <f t="shared" si="67"/>
        <v>0</v>
      </c>
      <c r="P126" s="294">
        <f t="shared" si="54"/>
        <v>0</v>
      </c>
      <c r="Q126" s="294">
        <f>SUMIFS('5. Detail'!$I$31:$I$510,'5. Detail'!$E$31:$E$510,$B126,'5. Detail'!$A$31:$A$510,$A126,'5. Detail'!$J$31:$J$510,426.4)</f>
        <v>0</v>
      </c>
      <c r="R126" s="294">
        <f>SUMIFS('5. Detail'!$I$31:$I$510,'5. Detail'!$E$31:$E$510,$B126,'5. Detail'!$A$31:$A$510,$A126,'5. Detail'!$J$31:$J$510,426.5)+J126</f>
        <v>0</v>
      </c>
      <c r="S126" s="294">
        <f>SUMIFS('5. Detail'!$I$31:$I$510,'5. Detail'!$E$31:$E$510,$B126,'5. Detail'!$A$31:$A$510,$A126,'5. Detail'!$J$31:$J$510,923)</f>
        <v>0</v>
      </c>
      <c r="T126" s="294">
        <f>SUMIFS('5. Detail'!$I$31:$I$510,'5. Detail'!$E$31:$E$510,$B126,'5. Detail'!$A$31:$A$510,$A126,'5. Detail'!$J$31:$J$510,107)</f>
        <v>0</v>
      </c>
      <c r="U126" s="294">
        <f t="shared" si="68"/>
        <v>0</v>
      </c>
      <c r="V126" s="294">
        <f>SUMIFS('5. Detail'!$I$31:$I$510,'5. Detail'!$E$31:$E$510,$B126,'5. Detail'!$A$31:$A$510,$A126,'5. Detail'!$F$31:$F$510,"CE01")</f>
        <v>0</v>
      </c>
      <c r="W126" s="294">
        <f>SUMIFS('5. Detail'!$I$31:$I$510,'5. Detail'!$E$31:$E$510,$B126,'5. Detail'!$A$31:$A$510,$A126,'5. Detail'!$F$31:$F$510,"OE01")</f>
        <v>0</v>
      </c>
      <c r="X126" s="294">
        <f>SUMIFS('5. Detail'!$I$31:$I$510,'5. Detail'!$E$31:$E$510,$B126,'5. Detail'!$A$31:$A$510,$A126,'5. Detail'!$F$31:$F$510,"TE01")</f>
        <v>0</v>
      </c>
      <c r="Y126" s="294">
        <f t="shared" si="55"/>
        <v>0</v>
      </c>
      <c r="Z126" s="294">
        <f t="shared" si="69"/>
        <v>0</v>
      </c>
      <c r="AA126" s="294">
        <f>SUMIFS('5. Detail'!$I$31:$I$510,'5. Detail'!$E$31:$E$510,$B126,'5. Detail'!$A$31:$A$510,$A126,'5. Detail'!$J$31:$J$510,923,'5. Detail'!$F$31:$F$510,"CE01")+SUMIFS('5. Detail'!$I$31:$I$510,'5. Detail'!$E$31:$E$510,$B126,'5. Detail'!$A$31:$A$510,$A126,'5. Detail'!$J$31:$J$510,107,'5. Detail'!$F$31:$F$510,"CE01")</f>
        <v>0</v>
      </c>
      <c r="AB126" s="294">
        <f>SUMIFS('5. Detail'!$I$31:$I$510,'5. Detail'!$E$31:$E$510,$B126,'5. Detail'!$A$31:$A$510,$A126,'5. Detail'!$J$31:$J$510,923,'5. Detail'!$F$31:$F$510,"OE01")+SUMIFS('5. Detail'!$I$31:$I$510,'5. Detail'!$E$31:$E$510,$B126,'5. Detail'!$A$31:$A$510,$A126,'5. Detail'!$J$31:$J$510,107,'5. Detail'!$F$31:$F$510,"OE01")</f>
        <v>0</v>
      </c>
      <c r="AC126" s="294">
        <f>SUMIFS('5. Detail'!$I$31:$I$510,'5. Detail'!$E$31:$E$510,$B126,'5. Detail'!$A$31:$A$510,$A126,'5. Detail'!$J$31:$J$510,923,'5. Detail'!$F$31:$F$510,"TE01")+SUMIFS('5. Detail'!$I$31:$I$510,'5. Detail'!$E$31:$E$510,$B126,'5. Detail'!$A$31:$A$510,$A126,'5. Detail'!$J$31:$J$510,107,'5. Detail'!$F$31:$F$510,"TE01")</f>
        <v>0</v>
      </c>
      <c r="AD126" s="294">
        <f t="shared" si="56"/>
        <v>0</v>
      </c>
      <c r="AE126" s="295">
        <f>'3. Total $ Recalc.'!R122</f>
        <v>0</v>
      </c>
      <c r="AF126" s="294">
        <f t="shared" si="70"/>
        <v>-244801.54081131157</v>
      </c>
      <c r="AG126" s="296">
        <v>1</v>
      </c>
      <c r="AH126" s="294">
        <f t="shared" si="71"/>
        <v>0</v>
      </c>
      <c r="AI126" s="294">
        <f t="shared" si="72"/>
        <v>-244801.54081131157</v>
      </c>
      <c r="AJ126" s="293">
        <v>0</v>
      </c>
      <c r="AK126" s="293">
        <v>0</v>
      </c>
      <c r="AL126" s="293">
        <v>0</v>
      </c>
      <c r="AM126" s="294">
        <f t="shared" si="57"/>
        <v>0</v>
      </c>
      <c r="AN126" s="294">
        <f t="shared" si="73"/>
        <v>0</v>
      </c>
      <c r="AO126" s="293">
        <v>0</v>
      </c>
      <c r="AP126" s="294">
        <f t="shared" si="58"/>
        <v>0</v>
      </c>
      <c r="AQ126" s="294">
        <f t="shared" si="74"/>
        <v>0</v>
      </c>
      <c r="AR126" s="296"/>
      <c r="AS126" s="294">
        <f t="shared" si="59"/>
        <v>0</v>
      </c>
      <c r="AT126" s="294">
        <f t="shared" si="75"/>
        <v>0</v>
      </c>
      <c r="AU126" s="293">
        <v>0</v>
      </c>
      <c r="AV126" s="294">
        <f t="shared" si="60"/>
        <v>0</v>
      </c>
      <c r="AW126" s="294">
        <f t="shared" si="61"/>
        <v>0</v>
      </c>
      <c r="AX126" s="294">
        <f>SUMIFS('5. Detail'!$I$31:$I$510,'5. Detail'!$E$31:$E$510,$B126,'5. Detail'!$A$31:$A$510,$A126,'5. Detail'!$J$31:$J$510,426.4)</f>
        <v>0</v>
      </c>
      <c r="AY126" s="294">
        <f>SUMIFS('5. Detail'!$I$31:$I$510,'5. Detail'!$E$31:$E$510,$B126,'5. Detail'!$A$31:$A$510,$A126,'5. Detail'!$J$31:$J$510,426.5)+AO126</f>
        <v>0</v>
      </c>
      <c r="AZ126" s="294">
        <f>SUMIFS('5. Detail'!$I$31:$I$510,'5. Detail'!$E$31:$E$510,$B126,'5. Detail'!$A$31:$A$510,$A126,'5. Detail'!$J$31:$J$510,923)</f>
        <v>0</v>
      </c>
      <c r="BA126" s="294">
        <f>SUMIFS('5. Detail'!$I$31:$I$510,'5. Detail'!$E$31:$E$510,$B126,'5. Detail'!$A$31:$A$510,$A126,'5. Detail'!$J$31:$J$510,107)</f>
        <v>0</v>
      </c>
      <c r="BB126" s="294">
        <f t="shared" si="62"/>
        <v>0</v>
      </c>
      <c r="BC126" s="294">
        <f>SUMIFS('5. Detail'!$K$31:$K$510,'5. Detail'!$E$31:$E$510,$B126,'5. Detail'!$A$31:$A$510,$A126,'5. Detail'!$F$31:$F$510,"CE01")</f>
        <v>0</v>
      </c>
      <c r="BD126" s="294">
        <f>SUMIFS('5. Detail'!$K$31:$K$510,'5. Detail'!$E$31:$E$510,$B126,'5. Detail'!$A$31:$A$510,$A126,'5. Detail'!$F$31:$F$510,"OE01")</f>
        <v>0</v>
      </c>
      <c r="BE126" s="294">
        <f>SUMIFS('5. Detail'!$K$31:$K$510,'5. Detail'!$E$31:$E$510,$B126,'5. Detail'!$A$31:$A$510,$A126,'5. Detail'!$F$31:$F$510,"TE01")</f>
        <v>0</v>
      </c>
      <c r="BF126" s="294">
        <f t="shared" si="63"/>
        <v>0</v>
      </c>
      <c r="BG126" s="294">
        <f t="shared" si="64"/>
        <v>0</v>
      </c>
      <c r="BH126" s="294">
        <f>SUMIFS('5. Detail'!$K$31:$K$510,'5. Detail'!$E$31:$E$510,$B126,'5. Detail'!$A$31:$A$510,$A126,'5. Detail'!$J$31:$J$510,923,'5. Detail'!$F$31:$F$510,"CE01")+SUMIFS('5. Detail'!$K$31:$K$510,'5. Detail'!$E$31:$E$510,$B126,'5. Detail'!$A$31:$A$510,$A126,'5. Detail'!$J$31:$J$510,107,'5. Detail'!$F$31:$F$510,"CE01")</f>
        <v>0</v>
      </c>
      <c r="BI126" s="294">
        <f>SUMIFS('5. Detail'!$K$31:$K$510,'5. Detail'!$E$31:$E$510,$B126,'5. Detail'!$A$31:$A$510,$A126,'5. Detail'!$J$31:$J$510,923,'5. Detail'!$F$31:$F$510,"OE01")+SUMIFS('5. Detail'!$K$31:$K$510,'5. Detail'!$E$31:$E$510,$B126,'5. Detail'!$A$31:$A$510,$A126,'5. Detail'!$J$31:$J$510,107,'5. Detail'!$F$31:$F$510,"OE01")</f>
        <v>0</v>
      </c>
      <c r="BJ126" s="294">
        <f>SUMIFS('5. Detail'!$K$31:$K$510,'5. Detail'!$E$31:$E$510,$B126,'5. Detail'!$A$31:$A$510,$A126,'5. Detail'!$J$31:$J$510,923,'5. Detail'!$F$31:$F$510,"TE01")+SUMIFS('5. Detail'!$K$31:$K$510,'5. Detail'!$E$31:$E$510,$B126,'5. Detail'!$A$31:$A$510,$A126,'5. Detail'!$J$31:$J$510,107,'5. Detail'!$F$31:$F$510,"TE01")</f>
        <v>0</v>
      </c>
      <c r="BK126" s="294">
        <f t="shared" si="65"/>
        <v>0</v>
      </c>
      <c r="BL126" s="294">
        <f t="shared" si="66"/>
        <v>0</v>
      </c>
      <c r="BM126" s="297"/>
    </row>
    <row r="127" spans="1:65" x14ac:dyDescent="0.3">
      <c r="A127" s="291"/>
      <c r="B127" s="292">
        <v>2017</v>
      </c>
      <c r="C127" s="293">
        <v>250530.94462744892</v>
      </c>
      <c r="D127" s="293">
        <v>250530.94462744892</v>
      </c>
      <c r="E127" s="293">
        <v>0</v>
      </c>
      <c r="F127" s="293">
        <v>0</v>
      </c>
      <c r="G127" s="293">
        <v>0</v>
      </c>
      <c r="H127" s="293">
        <v>0</v>
      </c>
      <c r="I127" s="294">
        <f t="shared" si="51"/>
        <v>0</v>
      </c>
      <c r="J127" s="293">
        <v>0</v>
      </c>
      <c r="K127" s="294">
        <f t="shared" si="52"/>
        <v>0</v>
      </c>
      <c r="L127" s="293">
        <v>0</v>
      </c>
      <c r="M127" s="293"/>
      <c r="N127" s="294">
        <f t="shared" si="53"/>
        <v>0</v>
      </c>
      <c r="O127" s="294">
        <f t="shared" si="67"/>
        <v>0</v>
      </c>
      <c r="P127" s="294">
        <f t="shared" si="54"/>
        <v>0</v>
      </c>
      <c r="Q127" s="294">
        <f>SUMIFS('5. Detail'!$I$31:$I$510,'5. Detail'!$E$31:$E$510,$B127,'5. Detail'!$A$31:$A$510,$A127,'5. Detail'!$J$31:$J$510,426.4)</f>
        <v>0</v>
      </c>
      <c r="R127" s="294">
        <f>SUMIFS('5. Detail'!$I$31:$I$510,'5. Detail'!$E$31:$E$510,$B127,'5. Detail'!$A$31:$A$510,$A127,'5. Detail'!$J$31:$J$510,426.5)+J127</f>
        <v>0</v>
      </c>
      <c r="S127" s="294">
        <f>SUMIFS('5. Detail'!$I$31:$I$510,'5. Detail'!$E$31:$E$510,$B127,'5. Detail'!$A$31:$A$510,$A127,'5. Detail'!$J$31:$J$510,923)</f>
        <v>0</v>
      </c>
      <c r="T127" s="294">
        <f>SUMIFS('5. Detail'!$I$31:$I$510,'5. Detail'!$E$31:$E$510,$B127,'5. Detail'!$A$31:$A$510,$A127,'5. Detail'!$J$31:$J$510,107)</f>
        <v>0</v>
      </c>
      <c r="U127" s="294">
        <f t="shared" si="68"/>
        <v>0</v>
      </c>
      <c r="V127" s="294">
        <f>SUMIFS('5. Detail'!$I$31:$I$510,'5. Detail'!$E$31:$E$510,$B127,'5. Detail'!$A$31:$A$510,$A127,'5. Detail'!$F$31:$F$510,"CE01")</f>
        <v>0</v>
      </c>
      <c r="W127" s="294">
        <f>SUMIFS('5. Detail'!$I$31:$I$510,'5. Detail'!$E$31:$E$510,$B127,'5. Detail'!$A$31:$A$510,$A127,'5. Detail'!$F$31:$F$510,"OE01")</f>
        <v>0</v>
      </c>
      <c r="X127" s="294">
        <f>SUMIFS('5. Detail'!$I$31:$I$510,'5. Detail'!$E$31:$E$510,$B127,'5. Detail'!$A$31:$A$510,$A127,'5. Detail'!$F$31:$F$510,"TE01")</f>
        <v>0</v>
      </c>
      <c r="Y127" s="294">
        <f t="shared" si="55"/>
        <v>0</v>
      </c>
      <c r="Z127" s="294">
        <f t="shared" si="69"/>
        <v>0</v>
      </c>
      <c r="AA127" s="294">
        <f>SUMIFS('5. Detail'!$I$31:$I$510,'5. Detail'!$E$31:$E$510,$B127,'5. Detail'!$A$31:$A$510,$A127,'5. Detail'!$J$31:$J$510,923,'5. Detail'!$F$31:$F$510,"CE01")+SUMIFS('5. Detail'!$I$31:$I$510,'5. Detail'!$E$31:$E$510,$B127,'5. Detail'!$A$31:$A$510,$A127,'5. Detail'!$J$31:$J$510,107,'5. Detail'!$F$31:$F$510,"CE01")</f>
        <v>0</v>
      </c>
      <c r="AB127" s="294">
        <f>SUMIFS('5. Detail'!$I$31:$I$510,'5. Detail'!$E$31:$E$510,$B127,'5. Detail'!$A$31:$A$510,$A127,'5. Detail'!$J$31:$J$510,923,'5. Detail'!$F$31:$F$510,"OE01")+SUMIFS('5. Detail'!$I$31:$I$510,'5. Detail'!$E$31:$E$510,$B127,'5. Detail'!$A$31:$A$510,$A127,'5. Detail'!$J$31:$J$510,107,'5. Detail'!$F$31:$F$510,"OE01")</f>
        <v>0</v>
      </c>
      <c r="AC127" s="294">
        <f>SUMIFS('5. Detail'!$I$31:$I$510,'5. Detail'!$E$31:$E$510,$B127,'5. Detail'!$A$31:$A$510,$A127,'5. Detail'!$J$31:$J$510,923,'5. Detail'!$F$31:$F$510,"TE01")+SUMIFS('5. Detail'!$I$31:$I$510,'5. Detail'!$E$31:$E$510,$B127,'5. Detail'!$A$31:$A$510,$A127,'5. Detail'!$J$31:$J$510,107,'5. Detail'!$F$31:$F$510,"TE01")</f>
        <v>0</v>
      </c>
      <c r="AD127" s="294">
        <f t="shared" si="56"/>
        <v>0</v>
      </c>
      <c r="AE127" s="295">
        <f>'3. Total $ Recalc.'!R123</f>
        <v>0</v>
      </c>
      <c r="AF127" s="294">
        <f t="shared" si="70"/>
        <v>-250530.94462744892</v>
      </c>
      <c r="AG127" s="296">
        <v>1</v>
      </c>
      <c r="AH127" s="294">
        <f t="shared" si="71"/>
        <v>0</v>
      </c>
      <c r="AI127" s="294">
        <f t="shared" si="72"/>
        <v>-250530.94462744892</v>
      </c>
      <c r="AJ127" s="293">
        <v>0</v>
      </c>
      <c r="AK127" s="293">
        <v>0</v>
      </c>
      <c r="AL127" s="293">
        <v>0</v>
      </c>
      <c r="AM127" s="294">
        <f t="shared" si="57"/>
        <v>0</v>
      </c>
      <c r="AN127" s="294">
        <f t="shared" si="73"/>
        <v>0</v>
      </c>
      <c r="AO127" s="293">
        <v>0</v>
      </c>
      <c r="AP127" s="294">
        <f t="shared" si="58"/>
        <v>0</v>
      </c>
      <c r="AQ127" s="294">
        <f t="shared" si="74"/>
        <v>0</v>
      </c>
      <c r="AR127" s="296"/>
      <c r="AS127" s="294">
        <f t="shared" si="59"/>
        <v>0</v>
      </c>
      <c r="AT127" s="294">
        <f t="shared" si="75"/>
        <v>0</v>
      </c>
      <c r="AU127" s="293">
        <v>0</v>
      </c>
      <c r="AV127" s="294">
        <f t="shared" si="60"/>
        <v>0</v>
      </c>
      <c r="AW127" s="294">
        <f t="shared" si="61"/>
        <v>0</v>
      </c>
      <c r="AX127" s="294">
        <f>SUMIFS('5. Detail'!$I$31:$I$510,'5. Detail'!$E$31:$E$510,$B127,'5. Detail'!$A$31:$A$510,$A127,'5. Detail'!$J$31:$J$510,426.4)</f>
        <v>0</v>
      </c>
      <c r="AY127" s="294">
        <f>SUMIFS('5. Detail'!$I$31:$I$510,'5. Detail'!$E$31:$E$510,$B127,'5. Detail'!$A$31:$A$510,$A127,'5. Detail'!$J$31:$J$510,426.5)+AO127</f>
        <v>0</v>
      </c>
      <c r="AZ127" s="294">
        <f>SUMIFS('5. Detail'!$I$31:$I$510,'5. Detail'!$E$31:$E$510,$B127,'5. Detail'!$A$31:$A$510,$A127,'5. Detail'!$J$31:$J$510,923)</f>
        <v>0</v>
      </c>
      <c r="BA127" s="294">
        <f>SUMIFS('5. Detail'!$I$31:$I$510,'5. Detail'!$E$31:$E$510,$B127,'5. Detail'!$A$31:$A$510,$A127,'5. Detail'!$J$31:$J$510,107)</f>
        <v>0</v>
      </c>
      <c r="BB127" s="294">
        <f t="shared" si="62"/>
        <v>0</v>
      </c>
      <c r="BC127" s="294">
        <f>SUMIFS('5. Detail'!$K$31:$K$510,'5. Detail'!$E$31:$E$510,$B127,'5. Detail'!$A$31:$A$510,$A127,'5. Detail'!$F$31:$F$510,"CE01")</f>
        <v>0</v>
      </c>
      <c r="BD127" s="294">
        <f>SUMIFS('5. Detail'!$K$31:$K$510,'5. Detail'!$E$31:$E$510,$B127,'5. Detail'!$A$31:$A$510,$A127,'5. Detail'!$F$31:$F$510,"OE01")</f>
        <v>0</v>
      </c>
      <c r="BE127" s="294">
        <f>SUMIFS('5. Detail'!$K$31:$K$510,'5. Detail'!$E$31:$E$510,$B127,'5. Detail'!$A$31:$A$510,$A127,'5. Detail'!$F$31:$F$510,"TE01")</f>
        <v>0</v>
      </c>
      <c r="BF127" s="294">
        <f t="shared" si="63"/>
        <v>0</v>
      </c>
      <c r="BG127" s="294">
        <f t="shared" si="64"/>
        <v>0</v>
      </c>
      <c r="BH127" s="294">
        <f>SUMIFS('5. Detail'!$K$31:$K$510,'5. Detail'!$E$31:$E$510,$B127,'5. Detail'!$A$31:$A$510,$A127,'5. Detail'!$J$31:$J$510,923,'5. Detail'!$F$31:$F$510,"CE01")+SUMIFS('5. Detail'!$K$31:$K$510,'5. Detail'!$E$31:$E$510,$B127,'5. Detail'!$A$31:$A$510,$A127,'5. Detail'!$J$31:$J$510,107,'5. Detail'!$F$31:$F$510,"CE01")</f>
        <v>0</v>
      </c>
      <c r="BI127" s="294">
        <f>SUMIFS('5. Detail'!$K$31:$K$510,'5. Detail'!$E$31:$E$510,$B127,'5. Detail'!$A$31:$A$510,$A127,'5. Detail'!$J$31:$J$510,923,'5. Detail'!$F$31:$F$510,"OE01")+SUMIFS('5. Detail'!$K$31:$K$510,'5. Detail'!$E$31:$E$510,$B127,'5. Detail'!$A$31:$A$510,$A127,'5. Detail'!$J$31:$J$510,107,'5. Detail'!$F$31:$F$510,"OE01")</f>
        <v>0</v>
      </c>
      <c r="BJ127" s="294">
        <f>SUMIFS('5. Detail'!$K$31:$K$510,'5. Detail'!$E$31:$E$510,$B127,'5. Detail'!$A$31:$A$510,$A127,'5. Detail'!$J$31:$J$510,923,'5. Detail'!$F$31:$F$510,"TE01")+SUMIFS('5. Detail'!$K$31:$K$510,'5. Detail'!$E$31:$E$510,$B127,'5. Detail'!$A$31:$A$510,$A127,'5. Detail'!$J$31:$J$510,107,'5. Detail'!$F$31:$F$510,"TE01")</f>
        <v>0</v>
      </c>
      <c r="BK127" s="294">
        <f t="shared" si="65"/>
        <v>0</v>
      </c>
      <c r="BL127" s="294">
        <f t="shared" si="66"/>
        <v>0</v>
      </c>
      <c r="BM127" s="297"/>
    </row>
    <row r="128" spans="1:65" x14ac:dyDescent="0.3">
      <c r="A128" s="291"/>
      <c r="B128" s="292">
        <v>2018</v>
      </c>
      <c r="C128" s="293">
        <v>0</v>
      </c>
      <c r="D128" s="293">
        <v>0</v>
      </c>
      <c r="E128" s="293">
        <v>0</v>
      </c>
      <c r="F128" s="293">
        <v>0</v>
      </c>
      <c r="G128" s="293">
        <v>0</v>
      </c>
      <c r="H128" s="293">
        <v>0</v>
      </c>
      <c r="I128" s="294">
        <f t="shared" si="51"/>
        <v>0</v>
      </c>
      <c r="J128" s="293">
        <v>0</v>
      </c>
      <c r="K128" s="294">
        <f t="shared" si="52"/>
        <v>0</v>
      </c>
      <c r="L128" s="293">
        <v>0</v>
      </c>
      <c r="M128" s="293"/>
      <c r="N128" s="294">
        <f t="shared" si="53"/>
        <v>0</v>
      </c>
      <c r="O128" s="294">
        <f t="shared" si="67"/>
        <v>0</v>
      </c>
      <c r="P128" s="294">
        <f t="shared" si="54"/>
        <v>0</v>
      </c>
      <c r="Q128" s="294">
        <f>SUMIFS('5. Detail'!$I$31:$I$510,'5. Detail'!$E$31:$E$510,$B128,'5. Detail'!$A$31:$A$510,$A128,'5. Detail'!$J$31:$J$510,426.4)</f>
        <v>0</v>
      </c>
      <c r="R128" s="294">
        <f>SUMIFS('5. Detail'!$I$31:$I$510,'5. Detail'!$E$31:$E$510,$B128,'5. Detail'!$A$31:$A$510,$A128,'5. Detail'!$J$31:$J$510,426.5)+J128</f>
        <v>0</v>
      </c>
      <c r="S128" s="294">
        <f>SUMIFS('5. Detail'!$I$31:$I$510,'5. Detail'!$E$31:$E$510,$B128,'5. Detail'!$A$31:$A$510,$A128,'5. Detail'!$J$31:$J$510,923)</f>
        <v>0</v>
      </c>
      <c r="T128" s="294">
        <f>SUMIFS('5. Detail'!$I$31:$I$510,'5. Detail'!$E$31:$E$510,$B128,'5. Detail'!$A$31:$A$510,$A128,'5. Detail'!$J$31:$J$510,107)</f>
        <v>0</v>
      </c>
      <c r="U128" s="294">
        <f t="shared" si="68"/>
        <v>0</v>
      </c>
      <c r="V128" s="294">
        <f>SUMIFS('5. Detail'!$I$31:$I$510,'5. Detail'!$E$31:$E$510,$B128,'5. Detail'!$A$31:$A$510,$A128,'5. Detail'!$F$31:$F$510,"CE01")</f>
        <v>0</v>
      </c>
      <c r="W128" s="294">
        <f>SUMIFS('5. Detail'!$I$31:$I$510,'5. Detail'!$E$31:$E$510,$B128,'5. Detail'!$A$31:$A$510,$A128,'5. Detail'!$F$31:$F$510,"OE01")</f>
        <v>0</v>
      </c>
      <c r="X128" s="294">
        <f>SUMIFS('5. Detail'!$I$31:$I$510,'5. Detail'!$E$31:$E$510,$B128,'5. Detail'!$A$31:$A$510,$A128,'5. Detail'!$F$31:$F$510,"TE01")</f>
        <v>0</v>
      </c>
      <c r="Y128" s="294">
        <f t="shared" si="55"/>
        <v>0</v>
      </c>
      <c r="Z128" s="294">
        <f t="shared" si="69"/>
        <v>0</v>
      </c>
      <c r="AA128" s="294">
        <f>SUMIFS('5. Detail'!$I$31:$I$510,'5. Detail'!$E$31:$E$510,$B128,'5. Detail'!$A$31:$A$510,$A128,'5. Detail'!$J$31:$J$510,923,'5. Detail'!$F$31:$F$510,"CE01")+SUMIFS('5. Detail'!$I$31:$I$510,'5. Detail'!$E$31:$E$510,$B128,'5. Detail'!$A$31:$A$510,$A128,'5. Detail'!$J$31:$J$510,107,'5. Detail'!$F$31:$F$510,"CE01")</f>
        <v>0</v>
      </c>
      <c r="AB128" s="294">
        <f>SUMIFS('5. Detail'!$I$31:$I$510,'5. Detail'!$E$31:$E$510,$B128,'5. Detail'!$A$31:$A$510,$A128,'5. Detail'!$J$31:$J$510,923,'5. Detail'!$F$31:$F$510,"OE01")+SUMIFS('5. Detail'!$I$31:$I$510,'5. Detail'!$E$31:$E$510,$B128,'5. Detail'!$A$31:$A$510,$A128,'5. Detail'!$J$31:$J$510,107,'5. Detail'!$F$31:$F$510,"OE01")</f>
        <v>0</v>
      </c>
      <c r="AC128" s="294">
        <f>SUMIFS('5. Detail'!$I$31:$I$510,'5. Detail'!$E$31:$E$510,$B128,'5. Detail'!$A$31:$A$510,$A128,'5. Detail'!$J$31:$J$510,923,'5. Detail'!$F$31:$F$510,"TE01")+SUMIFS('5. Detail'!$I$31:$I$510,'5. Detail'!$E$31:$E$510,$B128,'5. Detail'!$A$31:$A$510,$A128,'5. Detail'!$J$31:$J$510,107,'5. Detail'!$F$31:$F$510,"TE01")</f>
        <v>0</v>
      </c>
      <c r="AD128" s="294">
        <f t="shared" si="56"/>
        <v>0</v>
      </c>
      <c r="AE128" s="295">
        <f>'3. Total $ Recalc.'!R124</f>
        <v>0</v>
      </c>
      <c r="AF128" s="294">
        <f t="shared" si="70"/>
        <v>0</v>
      </c>
      <c r="AG128" s="296">
        <v>1</v>
      </c>
      <c r="AH128" s="294">
        <f t="shared" si="71"/>
        <v>0</v>
      </c>
      <c r="AI128" s="294">
        <f t="shared" si="72"/>
        <v>0</v>
      </c>
      <c r="AJ128" s="293">
        <v>0</v>
      </c>
      <c r="AK128" s="293">
        <v>0</v>
      </c>
      <c r="AL128" s="293">
        <v>0</v>
      </c>
      <c r="AM128" s="294">
        <f t="shared" si="57"/>
        <v>0</v>
      </c>
      <c r="AN128" s="294">
        <f t="shared" si="73"/>
        <v>0</v>
      </c>
      <c r="AO128" s="293">
        <v>0</v>
      </c>
      <c r="AP128" s="294">
        <f t="shared" si="58"/>
        <v>0</v>
      </c>
      <c r="AQ128" s="294">
        <f t="shared" si="74"/>
        <v>0</v>
      </c>
      <c r="AR128" s="296"/>
      <c r="AS128" s="294">
        <f t="shared" si="59"/>
        <v>0</v>
      </c>
      <c r="AT128" s="294">
        <f t="shared" si="75"/>
        <v>0</v>
      </c>
      <c r="AU128" s="293">
        <v>0</v>
      </c>
      <c r="AV128" s="294">
        <f t="shared" si="60"/>
        <v>0</v>
      </c>
      <c r="AW128" s="294">
        <f t="shared" si="61"/>
        <v>0</v>
      </c>
      <c r="AX128" s="294">
        <f>SUMIFS('5. Detail'!$I$31:$I$510,'5. Detail'!$E$31:$E$510,$B128,'5. Detail'!$A$31:$A$510,$A128,'5. Detail'!$J$31:$J$510,426.4)</f>
        <v>0</v>
      </c>
      <c r="AY128" s="294">
        <f>SUMIFS('5. Detail'!$I$31:$I$510,'5. Detail'!$E$31:$E$510,$B128,'5. Detail'!$A$31:$A$510,$A128,'5. Detail'!$J$31:$J$510,426.5)+AO128</f>
        <v>0</v>
      </c>
      <c r="AZ128" s="294">
        <f>SUMIFS('5. Detail'!$I$31:$I$510,'5. Detail'!$E$31:$E$510,$B128,'5. Detail'!$A$31:$A$510,$A128,'5. Detail'!$J$31:$J$510,923)</f>
        <v>0</v>
      </c>
      <c r="BA128" s="294">
        <f>SUMIFS('5. Detail'!$I$31:$I$510,'5. Detail'!$E$31:$E$510,$B128,'5. Detail'!$A$31:$A$510,$A128,'5. Detail'!$J$31:$J$510,107)</f>
        <v>0</v>
      </c>
      <c r="BB128" s="294">
        <f t="shared" si="62"/>
        <v>0</v>
      </c>
      <c r="BC128" s="294">
        <f>SUMIFS('5. Detail'!$K$31:$K$510,'5. Detail'!$E$31:$E$510,$B128,'5. Detail'!$A$31:$A$510,$A128,'5. Detail'!$F$31:$F$510,"CE01")</f>
        <v>0</v>
      </c>
      <c r="BD128" s="294">
        <f>SUMIFS('5. Detail'!$K$31:$K$510,'5. Detail'!$E$31:$E$510,$B128,'5. Detail'!$A$31:$A$510,$A128,'5. Detail'!$F$31:$F$510,"OE01")</f>
        <v>0</v>
      </c>
      <c r="BE128" s="294">
        <f>SUMIFS('5. Detail'!$K$31:$K$510,'5. Detail'!$E$31:$E$510,$B128,'5. Detail'!$A$31:$A$510,$A128,'5. Detail'!$F$31:$F$510,"TE01")</f>
        <v>0</v>
      </c>
      <c r="BF128" s="294">
        <f t="shared" si="63"/>
        <v>0</v>
      </c>
      <c r="BG128" s="294">
        <f t="shared" si="64"/>
        <v>0</v>
      </c>
      <c r="BH128" s="294">
        <f>SUMIFS('5. Detail'!$K$31:$K$510,'5. Detail'!$E$31:$E$510,$B128,'5. Detail'!$A$31:$A$510,$A128,'5. Detail'!$J$31:$J$510,923,'5. Detail'!$F$31:$F$510,"CE01")+SUMIFS('5. Detail'!$K$31:$K$510,'5. Detail'!$E$31:$E$510,$B128,'5. Detail'!$A$31:$A$510,$A128,'5. Detail'!$J$31:$J$510,107,'5. Detail'!$F$31:$F$510,"CE01")</f>
        <v>0</v>
      </c>
      <c r="BI128" s="294">
        <f>SUMIFS('5. Detail'!$K$31:$K$510,'5. Detail'!$E$31:$E$510,$B128,'5. Detail'!$A$31:$A$510,$A128,'5. Detail'!$J$31:$J$510,923,'5. Detail'!$F$31:$F$510,"OE01")+SUMIFS('5. Detail'!$K$31:$K$510,'5. Detail'!$E$31:$E$510,$B128,'5. Detail'!$A$31:$A$510,$A128,'5. Detail'!$J$31:$J$510,107,'5. Detail'!$F$31:$F$510,"OE01")</f>
        <v>0</v>
      </c>
      <c r="BJ128" s="294">
        <f>SUMIFS('5. Detail'!$K$31:$K$510,'5. Detail'!$E$31:$E$510,$B128,'5. Detail'!$A$31:$A$510,$A128,'5. Detail'!$J$31:$J$510,923,'5. Detail'!$F$31:$F$510,"TE01")+SUMIFS('5. Detail'!$K$31:$K$510,'5. Detail'!$E$31:$E$510,$B128,'5. Detail'!$A$31:$A$510,$A128,'5. Detail'!$J$31:$J$510,107,'5. Detail'!$F$31:$F$510,"TE01")</f>
        <v>0</v>
      </c>
      <c r="BK128" s="294">
        <f t="shared" si="65"/>
        <v>0</v>
      </c>
      <c r="BL128" s="294">
        <f t="shared" si="66"/>
        <v>0</v>
      </c>
      <c r="BM128" s="297"/>
    </row>
    <row r="129" spans="1:65" x14ac:dyDescent="0.3">
      <c r="A129" s="291"/>
      <c r="B129" s="292">
        <v>2019</v>
      </c>
      <c r="C129" s="293">
        <v>0</v>
      </c>
      <c r="D129" s="293">
        <v>0</v>
      </c>
      <c r="E129" s="293">
        <v>0</v>
      </c>
      <c r="F129" s="293">
        <v>0</v>
      </c>
      <c r="G129" s="293">
        <v>0</v>
      </c>
      <c r="H129" s="293">
        <v>0</v>
      </c>
      <c r="I129" s="294">
        <f t="shared" si="51"/>
        <v>0</v>
      </c>
      <c r="J129" s="293">
        <v>0</v>
      </c>
      <c r="K129" s="294">
        <f t="shared" si="52"/>
        <v>0</v>
      </c>
      <c r="L129" s="293">
        <v>0</v>
      </c>
      <c r="M129" s="293"/>
      <c r="N129" s="294">
        <f t="shared" si="53"/>
        <v>0</v>
      </c>
      <c r="O129" s="294">
        <f t="shared" si="67"/>
        <v>0</v>
      </c>
      <c r="P129" s="294">
        <f t="shared" si="54"/>
        <v>0</v>
      </c>
      <c r="Q129" s="294">
        <f>SUMIFS('5. Detail'!$I$31:$I$510,'5. Detail'!$E$31:$E$510,$B129,'5. Detail'!$A$31:$A$510,$A129,'5. Detail'!$J$31:$J$510,426.4)</f>
        <v>0</v>
      </c>
      <c r="R129" s="294">
        <f>SUMIFS('5. Detail'!$I$31:$I$510,'5. Detail'!$E$31:$E$510,$B129,'5. Detail'!$A$31:$A$510,$A129,'5. Detail'!$J$31:$J$510,426.5)+J129</f>
        <v>0</v>
      </c>
      <c r="S129" s="294">
        <f>SUMIFS('5. Detail'!$I$31:$I$510,'5. Detail'!$E$31:$E$510,$B129,'5. Detail'!$A$31:$A$510,$A129,'5. Detail'!$J$31:$J$510,923)</f>
        <v>0</v>
      </c>
      <c r="T129" s="294">
        <f>SUMIFS('5. Detail'!$I$31:$I$510,'5. Detail'!$E$31:$E$510,$B129,'5. Detail'!$A$31:$A$510,$A129,'5. Detail'!$J$31:$J$510,107)</f>
        <v>0</v>
      </c>
      <c r="U129" s="294">
        <f t="shared" si="68"/>
        <v>0</v>
      </c>
      <c r="V129" s="294">
        <f>SUMIFS('5. Detail'!$I$31:$I$510,'5. Detail'!$E$31:$E$510,$B129,'5. Detail'!$A$31:$A$510,$A129,'5. Detail'!$F$31:$F$510,"CE01")</f>
        <v>0</v>
      </c>
      <c r="W129" s="294">
        <f>SUMIFS('5. Detail'!$I$31:$I$510,'5. Detail'!$E$31:$E$510,$B129,'5. Detail'!$A$31:$A$510,$A129,'5. Detail'!$F$31:$F$510,"OE01")</f>
        <v>0</v>
      </c>
      <c r="X129" s="294">
        <f>SUMIFS('5. Detail'!$I$31:$I$510,'5. Detail'!$E$31:$E$510,$B129,'5. Detail'!$A$31:$A$510,$A129,'5. Detail'!$F$31:$F$510,"TE01")</f>
        <v>0</v>
      </c>
      <c r="Y129" s="294">
        <f t="shared" si="55"/>
        <v>0</v>
      </c>
      <c r="Z129" s="294">
        <f t="shared" si="69"/>
        <v>0</v>
      </c>
      <c r="AA129" s="294">
        <f>SUMIFS('5. Detail'!$I$31:$I$510,'5. Detail'!$E$31:$E$510,$B129,'5. Detail'!$A$31:$A$510,$A129,'5. Detail'!$J$31:$J$510,923,'5. Detail'!$F$31:$F$510,"CE01")+SUMIFS('5. Detail'!$I$31:$I$510,'5. Detail'!$E$31:$E$510,$B129,'5. Detail'!$A$31:$A$510,$A129,'5. Detail'!$J$31:$J$510,107,'5. Detail'!$F$31:$F$510,"CE01")</f>
        <v>0</v>
      </c>
      <c r="AB129" s="294">
        <f>SUMIFS('5. Detail'!$I$31:$I$510,'5. Detail'!$E$31:$E$510,$B129,'5. Detail'!$A$31:$A$510,$A129,'5. Detail'!$J$31:$J$510,923,'5. Detail'!$F$31:$F$510,"OE01")+SUMIFS('5. Detail'!$I$31:$I$510,'5. Detail'!$E$31:$E$510,$B129,'5. Detail'!$A$31:$A$510,$A129,'5. Detail'!$J$31:$J$510,107,'5. Detail'!$F$31:$F$510,"OE01")</f>
        <v>0</v>
      </c>
      <c r="AC129" s="294">
        <f>SUMIFS('5. Detail'!$I$31:$I$510,'5. Detail'!$E$31:$E$510,$B129,'5. Detail'!$A$31:$A$510,$A129,'5. Detail'!$J$31:$J$510,923,'5. Detail'!$F$31:$F$510,"TE01")+SUMIFS('5. Detail'!$I$31:$I$510,'5. Detail'!$E$31:$E$510,$B129,'5. Detail'!$A$31:$A$510,$A129,'5. Detail'!$J$31:$J$510,107,'5. Detail'!$F$31:$F$510,"TE01")</f>
        <v>0</v>
      </c>
      <c r="AD129" s="294">
        <f t="shared" si="56"/>
        <v>0</v>
      </c>
      <c r="AE129" s="295">
        <f>'3. Total $ Recalc.'!R125</f>
        <v>0</v>
      </c>
      <c r="AF129" s="294">
        <f t="shared" si="70"/>
        <v>0</v>
      </c>
      <c r="AG129" s="296">
        <v>1</v>
      </c>
      <c r="AH129" s="294">
        <f t="shared" si="71"/>
        <v>0</v>
      </c>
      <c r="AI129" s="294">
        <f t="shared" si="72"/>
        <v>0</v>
      </c>
      <c r="AJ129" s="293">
        <v>0</v>
      </c>
      <c r="AK129" s="293">
        <v>0</v>
      </c>
      <c r="AL129" s="293">
        <v>0</v>
      </c>
      <c r="AM129" s="294">
        <f t="shared" si="57"/>
        <v>0</v>
      </c>
      <c r="AN129" s="294">
        <f t="shared" si="73"/>
        <v>0</v>
      </c>
      <c r="AO129" s="293">
        <v>0</v>
      </c>
      <c r="AP129" s="294">
        <f t="shared" si="58"/>
        <v>0</v>
      </c>
      <c r="AQ129" s="294">
        <f t="shared" si="74"/>
        <v>0</v>
      </c>
      <c r="AR129" s="296"/>
      <c r="AS129" s="294">
        <f t="shared" si="59"/>
        <v>0</v>
      </c>
      <c r="AT129" s="294">
        <f t="shared" si="75"/>
        <v>0</v>
      </c>
      <c r="AU129" s="293">
        <v>0</v>
      </c>
      <c r="AV129" s="294">
        <f t="shared" si="60"/>
        <v>0</v>
      </c>
      <c r="AW129" s="294">
        <f t="shared" si="61"/>
        <v>0</v>
      </c>
      <c r="AX129" s="294">
        <f>SUMIFS('5. Detail'!$I$31:$I$510,'5. Detail'!$E$31:$E$510,$B129,'5. Detail'!$A$31:$A$510,$A129,'5. Detail'!$J$31:$J$510,426.4)</f>
        <v>0</v>
      </c>
      <c r="AY129" s="294">
        <f>SUMIFS('5. Detail'!$I$31:$I$510,'5. Detail'!$E$31:$E$510,$B129,'5. Detail'!$A$31:$A$510,$A129,'5. Detail'!$J$31:$J$510,426.5)+AO129</f>
        <v>0</v>
      </c>
      <c r="AZ129" s="294">
        <f>SUMIFS('5. Detail'!$I$31:$I$510,'5. Detail'!$E$31:$E$510,$B129,'5. Detail'!$A$31:$A$510,$A129,'5. Detail'!$J$31:$J$510,923)</f>
        <v>0</v>
      </c>
      <c r="BA129" s="294">
        <f>SUMIFS('5. Detail'!$I$31:$I$510,'5. Detail'!$E$31:$E$510,$B129,'5. Detail'!$A$31:$A$510,$A129,'5. Detail'!$J$31:$J$510,107)</f>
        <v>0</v>
      </c>
      <c r="BB129" s="294">
        <f t="shared" si="62"/>
        <v>0</v>
      </c>
      <c r="BC129" s="294">
        <f>SUMIFS('5. Detail'!$K$31:$K$510,'5. Detail'!$E$31:$E$510,$B129,'5. Detail'!$A$31:$A$510,$A129,'5. Detail'!$F$31:$F$510,"CE01")</f>
        <v>0</v>
      </c>
      <c r="BD129" s="294">
        <f>SUMIFS('5. Detail'!$K$31:$K$510,'5. Detail'!$E$31:$E$510,$B129,'5. Detail'!$A$31:$A$510,$A129,'5. Detail'!$F$31:$F$510,"OE01")</f>
        <v>0</v>
      </c>
      <c r="BE129" s="294">
        <f>SUMIFS('5. Detail'!$K$31:$K$510,'5. Detail'!$E$31:$E$510,$B129,'5. Detail'!$A$31:$A$510,$A129,'5. Detail'!$F$31:$F$510,"TE01")</f>
        <v>0</v>
      </c>
      <c r="BF129" s="294">
        <f t="shared" si="63"/>
        <v>0</v>
      </c>
      <c r="BG129" s="294">
        <f t="shared" si="64"/>
        <v>0</v>
      </c>
      <c r="BH129" s="294">
        <f>SUMIFS('5. Detail'!$K$31:$K$510,'5. Detail'!$E$31:$E$510,$B129,'5. Detail'!$A$31:$A$510,$A129,'5. Detail'!$J$31:$J$510,923,'5. Detail'!$F$31:$F$510,"CE01")+SUMIFS('5. Detail'!$K$31:$K$510,'5. Detail'!$E$31:$E$510,$B129,'5. Detail'!$A$31:$A$510,$A129,'5. Detail'!$J$31:$J$510,107,'5. Detail'!$F$31:$F$510,"CE01")</f>
        <v>0</v>
      </c>
      <c r="BI129" s="294">
        <f>SUMIFS('5. Detail'!$K$31:$K$510,'5. Detail'!$E$31:$E$510,$B129,'5. Detail'!$A$31:$A$510,$A129,'5. Detail'!$J$31:$J$510,923,'5. Detail'!$F$31:$F$510,"OE01")+SUMIFS('5. Detail'!$K$31:$K$510,'5. Detail'!$E$31:$E$510,$B129,'5. Detail'!$A$31:$A$510,$A129,'5. Detail'!$J$31:$J$510,107,'5. Detail'!$F$31:$F$510,"OE01")</f>
        <v>0</v>
      </c>
      <c r="BJ129" s="294">
        <f>SUMIFS('5. Detail'!$K$31:$K$510,'5. Detail'!$E$31:$E$510,$B129,'5. Detail'!$A$31:$A$510,$A129,'5. Detail'!$J$31:$J$510,923,'5. Detail'!$F$31:$F$510,"TE01")+SUMIFS('5. Detail'!$K$31:$K$510,'5. Detail'!$E$31:$E$510,$B129,'5. Detail'!$A$31:$A$510,$A129,'5. Detail'!$J$31:$J$510,107,'5. Detail'!$F$31:$F$510,"TE01")</f>
        <v>0</v>
      </c>
      <c r="BK129" s="294">
        <f t="shared" si="65"/>
        <v>0</v>
      </c>
      <c r="BL129" s="294">
        <f t="shared" si="66"/>
        <v>0</v>
      </c>
      <c r="BM129" s="297"/>
    </row>
    <row r="130" spans="1:65" x14ac:dyDescent="0.3">
      <c r="A130" s="291"/>
      <c r="B130" s="292">
        <v>2020</v>
      </c>
      <c r="C130" s="293">
        <v>0</v>
      </c>
      <c r="D130" s="293">
        <v>0</v>
      </c>
      <c r="E130" s="293">
        <v>0</v>
      </c>
      <c r="F130" s="293">
        <v>0</v>
      </c>
      <c r="G130" s="293">
        <v>0</v>
      </c>
      <c r="H130" s="293">
        <v>0</v>
      </c>
      <c r="I130" s="294">
        <f t="shared" si="51"/>
        <v>0</v>
      </c>
      <c r="J130" s="293">
        <v>0</v>
      </c>
      <c r="K130" s="294">
        <f t="shared" si="52"/>
        <v>0</v>
      </c>
      <c r="L130" s="293">
        <v>0</v>
      </c>
      <c r="M130" s="293"/>
      <c r="N130" s="294">
        <f t="shared" si="53"/>
        <v>0</v>
      </c>
      <c r="O130" s="294">
        <f t="shared" si="67"/>
        <v>0</v>
      </c>
      <c r="P130" s="294">
        <f t="shared" si="54"/>
        <v>0</v>
      </c>
      <c r="Q130" s="294">
        <f>SUMIFS('5. Detail'!$I$31:$I$510,'5. Detail'!$E$31:$E$510,$B130,'5. Detail'!$A$31:$A$510,$A130,'5. Detail'!$J$31:$J$510,426.4)</f>
        <v>0</v>
      </c>
      <c r="R130" s="294">
        <f>SUMIFS('5. Detail'!$I$31:$I$510,'5. Detail'!$E$31:$E$510,$B130,'5. Detail'!$A$31:$A$510,$A130,'5. Detail'!$J$31:$J$510,426.5)+J130</f>
        <v>0</v>
      </c>
      <c r="S130" s="294">
        <f>SUMIFS('5. Detail'!$I$31:$I$510,'5. Detail'!$E$31:$E$510,$B130,'5. Detail'!$A$31:$A$510,$A130,'5. Detail'!$J$31:$J$510,923)</f>
        <v>0</v>
      </c>
      <c r="T130" s="294">
        <f>SUMIFS('5. Detail'!$I$31:$I$510,'5. Detail'!$E$31:$E$510,$B130,'5. Detail'!$A$31:$A$510,$A130,'5. Detail'!$J$31:$J$510,107)</f>
        <v>0</v>
      </c>
      <c r="U130" s="294">
        <f t="shared" si="68"/>
        <v>0</v>
      </c>
      <c r="V130" s="294">
        <f>SUMIFS('5. Detail'!$I$31:$I$510,'5. Detail'!$E$31:$E$510,$B130,'5. Detail'!$A$31:$A$510,$A130,'5. Detail'!$F$31:$F$510,"CE01")</f>
        <v>0</v>
      </c>
      <c r="W130" s="294">
        <f>SUMIFS('5. Detail'!$I$31:$I$510,'5. Detail'!$E$31:$E$510,$B130,'5. Detail'!$A$31:$A$510,$A130,'5. Detail'!$F$31:$F$510,"OE01")</f>
        <v>0</v>
      </c>
      <c r="X130" s="294">
        <f>SUMIFS('5. Detail'!$I$31:$I$510,'5. Detail'!$E$31:$E$510,$B130,'5. Detail'!$A$31:$A$510,$A130,'5. Detail'!$F$31:$F$510,"TE01")</f>
        <v>0</v>
      </c>
      <c r="Y130" s="294">
        <f t="shared" si="55"/>
        <v>0</v>
      </c>
      <c r="Z130" s="294">
        <f t="shared" si="69"/>
        <v>0</v>
      </c>
      <c r="AA130" s="294">
        <f>SUMIFS('5. Detail'!$I$31:$I$510,'5. Detail'!$E$31:$E$510,$B130,'5. Detail'!$A$31:$A$510,$A130,'5. Detail'!$J$31:$J$510,923,'5. Detail'!$F$31:$F$510,"CE01")+SUMIFS('5. Detail'!$I$31:$I$510,'5. Detail'!$E$31:$E$510,$B130,'5. Detail'!$A$31:$A$510,$A130,'5. Detail'!$J$31:$J$510,107,'5. Detail'!$F$31:$F$510,"CE01")</f>
        <v>0</v>
      </c>
      <c r="AB130" s="294">
        <f>SUMIFS('5. Detail'!$I$31:$I$510,'5. Detail'!$E$31:$E$510,$B130,'5. Detail'!$A$31:$A$510,$A130,'5. Detail'!$J$31:$J$510,923,'5. Detail'!$F$31:$F$510,"OE01")+SUMIFS('5. Detail'!$I$31:$I$510,'5. Detail'!$E$31:$E$510,$B130,'5. Detail'!$A$31:$A$510,$A130,'5. Detail'!$J$31:$J$510,107,'5. Detail'!$F$31:$F$510,"OE01")</f>
        <v>0</v>
      </c>
      <c r="AC130" s="294">
        <f>SUMIFS('5. Detail'!$I$31:$I$510,'5. Detail'!$E$31:$E$510,$B130,'5. Detail'!$A$31:$A$510,$A130,'5. Detail'!$J$31:$J$510,923,'5. Detail'!$F$31:$F$510,"TE01")+SUMIFS('5. Detail'!$I$31:$I$510,'5. Detail'!$E$31:$E$510,$B130,'5. Detail'!$A$31:$A$510,$A130,'5. Detail'!$J$31:$J$510,107,'5. Detail'!$F$31:$F$510,"TE01")</f>
        <v>0</v>
      </c>
      <c r="AD130" s="294">
        <f t="shared" si="56"/>
        <v>0</v>
      </c>
      <c r="AE130" s="295">
        <f>'3. Total $ Recalc.'!R126</f>
        <v>0</v>
      </c>
      <c r="AF130" s="294">
        <f t="shared" si="70"/>
        <v>0</v>
      </c>
      <c r="AG130" s="296">
        <v>1</v>
      </c>
      <c r="AH130" s="294">
        <f t="shared" si="71"/>
        <v>0</v>
      </c>
      <c r="AI130" s="294">
        <f t="shared" si="72"/>
        <v>0</v>
      </c>
      <c r="AJ130" s="293">
        <v>0</v>
      </c>
      <c r="AK130" s="293">
        <v>0</v>
      </c>
      <c r="AL130" s="293">
        <v>0</v>
      </c>
      <c r="AM130" s="294">
        <f t="shared" si="57"/>
        <v>0</v>
      </c>
      <c r="AN130" s="294">
        <f t="shared" si="73"/>
        <v>0</v>
      </c>
      <c r="AO130" s="293">
        <v>0</v>
      </c>
      <c r="AP130" s="294">
        <f t="shared" si="58"/>
        <v>0</v>
      </c>
      <c r="AQ130" s="294">
        <f t="shared" si="74"/>
        <v>0</v>
      </c>
      <c r="AR130" s="296"/>
      <c r="AS130" s="294">
        <f t="shared" si="59"/>
        <v>0</v>
      </c>
      <c r="AT130" s="294">
        <f t="shared" si="75"/>
        <v>0</v>
      </c>
      <c r="AU130" s="293">
        <v>0</v>
      </c>
      <c r="AV130" s="294">
        <f t="shared" si="60"/>
        <v>0</v>
      </c>
      <c r="AW130" s="294">
        <f t="shared" si="61"/>
        <v>0</v>
      </c>
      <c r="AX130" s="294">
        <f>SUMIFS('5. Detail'!$I$31:$I$510,'5. Detail'!$E$31:$E$510,$B130,'5. Detail'!$A$31:$A$510,$A130,'5. Detail'!$J$31:$J$510,426.4)</f>
        <v>0</v>
      </c>
      <c r="AY130" s="294">
        <f>SUMIFS('5. Detail'!$I$31:$I$510,'5. Detail'!$E$31:$E$510,$B130,'5. Detail'!$A$31:$A$510,$A130,'5. Detail'!$J$31:$J$510,426.5)+AO130</f>
        <v>0</v>
      </c>
      <c r="AZ130" s="294">
        <f>SUMIFS('5. Detail'!$I$31:$I$510,'5. Detail'!$E$31:$E$510,$B130,'5. Detail'!$A$31:$A$510,$A130,'5. Detail'!$J$31:$J$510,923)</f>
        <v>0</v>
      </c>
      <c r="BA130" s="294">
        <f>SUMIFS('5. Detail'!$I$31:$I$510,'5. Detail'!$E$31:$E$510,$B130,'5. Detail'!$A$31:$A$510,$A130,'5. Detail'!$J$31:$J$510,107)</f>
        <v>0</v>
      </c>
      <c r="BB130" s="294">
        <f t="shared" si="62"/>
        <v>0</v>
      </c>
      <c r="BC130" s="294">
        <f>SUMIFS('5. Detail'!$K$31:$K$510,'5. Detail'!$E$31:$E$510,$B130,'5. Detail'!$A$31:$A$510,$A130,'5. Detail'!$F$31:$F$510,"CE01")</f>
        <v>0</v>
      </c>
      <c r="BD130" s="294">
        <f>SUMIFS('5. Detail'!$K$31:$K$510,'5. Detail'!$E$31:$E$510,$B130,'5. Detail'!$A$31:$A$510,$A130,'5. Detail'!$F$31:$F$510,"OE01")</f>
        <v>0</v>
      </c>
      <c r="BE130" s="294">
        <f>SUMIFS('5. Detail'!$K$31:$K$510,'5. Detail'!$E$31:$E$510,$B130,'5. Detail'!$A$31:$A$510,$A130,'5. Detail'!$F$31:$F$510,"TE01")</f>
        <v>0</v>
      </c>
      <c r="BF130" s="294">
        <f t="shared" si="63"/>
        <v>0</v>
      </c>
      <c r="BG130" s="294">
        <f t="shared" si="64"/>
        <v>0</v>
      </c>
      <c r="BH130" s="294">
        <f>SUMIFS('5. Detail'!$K$31:$K$510,'5. Detail'!$E$31:$E$510,$B130,'5. Detail'!$A$31:$A$510,$A130,'5. Detail'!$J$31:$J$510,923,'5. Detail'!$F$31:$F$510,"CE01")+SUMIFS('5. Detail'!$K$31:$K$510,'5. Detail'!$E$31:$E$510,$B130,'5. Detail'!$A$31:$A$510,$A130,'5. Detail'!$J$31:$J$510,107,'5. Detail'!$F$31:$F$510,"CE01")</f>
        <v>0</v>
      </c>
      <c r="BI130" s="294">
        <f>SUMIFS('5. Detail'!$K$31:$K$510,'5. Detail'!$E$31:$E$510,$B130,'5. Detail'!$A$31:$A$510,$A130,'5. Detail'!$J$31:$J$510,923,'5. Detail'!$F$31:$F$510,"OE01")+SUMIFS('5. Detail'!$K$31:$K$510,'5. Detail'!$E$31:$E$510,$B130,'5. Detail'!$A$31:$A$510,$A130,'5. Detail'!$J$31:$J$510,107,'5. Detail'!$F$31:$F$510,"OE01")</f>
        <v>0</v>
      </c>
      <c r="BJ130" s="294">
        <f>SUMIFS('5. Detail'!$K$31:$K$510,'5. Detail'!$E$31:$E$510,$B130,'5. Detail'!$A$31:$A$510,$A130,'5. Detail'!$J$31:$J$510,923,'5. Detail'!$F$31:$F$510,"TE01")+SUMIFS('5. Detail'!$K$31:$K$510,'5. Detail'!$E$31:$E$510,$B130,'5. Detail'!$A$31:$A$510,$A130,'5. Detail'!$J$31:$J$510,107,'5. Detail'!$F$31:$F$510,"TE01")</f>
        <v>0</v>
      </c>
      <c r="BK130" s="294">
        <f t="shared" si="65"/>
        <v>0</v>
      </c>
      <c r="BL130" s="294">
        <f t="shared" si="66"/>
        <v>0</v>
      </c>
      <c r="BM130" s="297"/>
    </row>
    <row r="131" spans="1:65" x14ac:dyDescent="0.3">
      <c r="A131" s="291"/>
      <c r="B131" s="292">
        <v>2021</v>
      </c>
      <c r="C131" s="293">
        <v>0</v>
      </c>
      <c r="D131" s="293">
        <v>0</v>
      </c>
      <c r="E131" s="293">
        <v>0</v>
      </c>
      <c r="F131" s="293">
        <v>0</v>
      </c>
      <c r="G131" s="293">
        <v>0</v>
      </c>
      <c r="H131" s="293">
        <v>0</v>
      </c>
      <c r="I131" s="294">
        <f t="shared" si="51"/>
        <v>0</v>
      </c>
      <c r="J131" s="293">
        <v>0</v>
      </c>
      <c r="K131" s="294">
        <f t="shared" si="52"/>
        <v>0</v>
      </c>
      <c r="L131" s="293">
        <v>0</v>
      </c>
      <c r="M131" s="293"/>
      <c r="N131" s="294">
        <f t="shared" si="53"/>
        <v>0</v>
      </c>
      <c r="O131" s="294">
        <f t="shared" si="67"/>
        <v>0</v>
      </c>
      <c r="P131" s="294">
        <f t="shared" si="54"/>
        <v>0</v>
      </c>
      <c r="Q131" s="294">
        <f>SUMIFS('5. Detail'!$I$31:$I$510,'5. Detail'!$E$31:$E$510,$B131,'5. Detail'!$A$31:$A$510,$A131,'5. Detail'!$J$31:$J$510,426.4)</f>
        <v>0</v>
      </c>
      <c r="R131" s="294">
        <f>SUMIFS('5. Detail'!$I$31:$I$510,'5. Detail'!$E$31:$E$510,$B131,'5. Detail'!$A$31:$A$510,$A131,'5. Detail'!$J$31:$J$510,426.5)+J131</f>
        <v>0</v>
      </c>
      <c r="S131" s="294">
        <f>SUMIFS('5. Detail'!$I$31:$I$510,'5. Detail'!$E$31:$E$510,$B131,'5. Detail'!$A$31:$A$510,$A131,'5. Detail'!$J$31:$J$510,923)</f>
        <v>0</v>
      </c>
      <c r="T131" s="294">
        <f>SUMIFS('5. Detail'!$I$31:$I$510,'5. Detail'!$E$31:$E$510,$B131,'5. Detail'!$A$31:$A$510,$A131,'5. Detail'!$J$31:$J$510,107)</f>
        <v>0</v>
      </c>
      <c r="U131" s="294">
        <f t="shared" si="68"/>
        <v>0</v>
      </c>
      <c r="V131" s="294">
        <f>SUMIFS('5. Detail'!$I$31:$I$510,'5. Detail'!$E$31:$E$510,$B131,'5. Detail'!$A$31:$A$510,$A131,'5. Detail'!$F$31:$F$510,"CE01")</f>
        <v>0</v>
      </c>
      <c r="W131" s="294">
        <f>SUMIFS('5. Detail'!$I$31:$I$510,'5. Detail'!$E$31:$E$510,$B131,'5. Detail'!$A$31:$A$510,$A131,'5. Detail'!$F$31:$F$510,"OE01")</f>
        <v>0</v>
      </c>
      <c r="X131" s="294">
        <f>SUMIFS('5. Detail'!$I$31:$I$510,'5. Detail'!$E$31:$E$510,$B131,'5. Detail'!$A$31:$A$510,$A131,'5. Detail'!$F$31:$F$510,"TE01")</f>
        <v>0</v>
      </c>
      <c r="Y131" s="294">
        <f t="shared" si="55"/>
        <v>0</v>
      </c>
      <c r="Z131" s="294">
        <f t="shared" si="69"/>
        <v>0</v>
      </c>
      <c r="AA131" s="294">
        <f>SUMIFS('5. Detail'!$I$31:$I$510,'5. Detail'!$E$31:$E$510,$B131,'5. Detail'!$A$31:$A$510,$A131,'5. Detail'!$J$31:$J$510,923,'5. Detail'!$F$31:$F$510,"CE01")+SUMIFS('5. Detail'!$I$31:$I$510,'5. Detail'!$E$31:$E$510,$B131,'5. Detail'!$A$31:$A$510,$A131,'5. Detail'!$J$31:$J$510,107,'5. Detail'!$F$31:$F$510,"CE01")</f>
        <v>0</v>
      </c>
      <c r="AB131" s="294">
        <f>SUMIFS('5. Detail'!$I$31:$I$510,'5. Detail'!$E$31:$E$510,$B131,'5. Detail'!$A$31:$A$510,$A131,'5. Detail'!$J$31:$J$510,923,'5. Detail'!$F$31:$F$510,"OE01")+SUMIFS('5. Detail'!$I$31:$I$510,'5. Detail'!$E$31:$E$510,$B131,'5. Detail'!$A$31:$A$510,$A131,'5. Detail'!$J$31:$J$510,107,'5. Detail'!$F$31:$F$510,"OE01")</f>
        <v>0</v>
      </c>
      <c r="AC131" s="294">
        <f>SUMIFS('5. Detail'!$I$31:$I$510,'5. Detail'!$E$31:$E$510,$B131,'5. Detail'!$A$31:$A$510,$A131,'5. Detail'!$J$31:$J$510,923,'5. Detail'!$F$31:$F$510,"TE01")+SUMIFS('5. Detail'!$I$31:$I$510,'5. Detail'!$E$31:$E$510,$B131,'5. Detail'!$A$31:$A$510,$A131,'5. Detail'!$J$31:$J$510,107,'5. Detail'!$F$31:$F$510,"TE01")</f>
        <v>0</v>
      </c>
      <c r="AD131" s="294">
        <f t="shared" si="56"/>
        <v>0</v>
      </c>
      <c r="AE131" s="295">
        <f>'3. Total $ Recalc.'!R127</f>
        <v>0</v>
      </c>
      <c r="AF131" s="294">
        <f t="shared" si="70"/>
        <v>0</v>
      </c>
      <c r="AG131" s="296">
        <v>1</v>
      </c>
      <c r="AH131" s="294">
        <f t="shared" si="71"/>
        <v>0</v>
      </c>
      <c r="AI131" s="294">
        <f t="shared" si="72"/>
        <v>0</v>
      </c>
      <c r="AJ131" s="293">
        <v>0</v>
      </c>
      <c r="AK131" s="293">
        <v>0</v>
      </c>
      <c r="AL131" s="293">
        <v>0</v>
      </c>
      <c r="AM131" s="294">
        <f t="shared" si="57"/>
        <v>0</v>
      </c>
      <c r="AN131" s="294">
        <f t="shared" si="73"/>
        <v>0</v>
      </c>
      <c r="AO131" s="293">
        <v>0</v>
      </c>
      <c r="AP131" s="294">
        <f t="shared" si="58"/>
        <v>0</v>
      </c>
      <c r="AQ131" s="294">
        <f t="shared" si="74"/>
        <v>0</v>
      </c>
      <c r="AR131" s="296"/>
      <c r="AS131" s="294">
        <f t="shared" si="59"/>
        <v>0</v>
      </c>
      <c r="AT131" s="294">
        <f t="shared" si="75"/>
        <v>0</v>
      </c>
      <c r="AU131" s="293">
        <v>0</v>
      </c>
      <c r="AV131" s="294">
        <f t="shared" si="60"/>
        <v>0</v>
      </c>
      <c r="AW131" s="294">
        <f t="shared" si="61"/>
        <v>0</v>
      </c>
      <c r="AX131" s="294">
        <f>SUMIFS('5. Detail'!$I$31:$I$510,'5. Detail'!$E$31:$E$510,$B131,'5. Detail'!$A$31:$A$510,$A131,'5. Detail'!$J$31:$J$510,426.4)</f>
        <v>0</v>
      </c>
      <c r="AY131" s="294">
        <f>SUMIFS('5. Detail'!$I$31:$I$510,'5. Detail'!$E$31:$E$510,$B131,'5. Detail'!$A$31:$A$510,$A131,'5. Detail'!$J$31:$J$510,426.5)+AO131</f>
        <v>0</v>
      </c>
      <c r="AZ131" s="294">
        <f>SUMIFS('5. Detail'!$I$31:$I$510,'5. Detail'!$E$31:$E$510,$B131,'5. Detail'!$A$31:$A$510,$A131,'5. Detail'!$J$31:$J$510,923)</f>
        <v>0</v>
      </c>
      <c r="BA131" s="294">
        <f>SUMIFS('5. Detail'!$I$31:$I$510,'5. Detail'!$E$31:$E$510,$B131,'5. Detail'!$A$31:$A$510,$A131,'5. Detail'!$J$31:$J$510,107)</f>
        <v>0</v>
      </c>
      <c r="BB131" s="294">
        <f t="shared" si="62"/>
        <v>0</v>
      </c>
      <c r="BC131" s="294">
        <f>SUMIFS('5. Detail'!$K$31:$K$510,'5. Detail'!$E$31:$E$510,$B131,'5. Detail'!$A$31:$A$510,$A131,'5. Detail'!$F$31:$F$510,"CE01")</f>
        <v>0</v>
      </c>
      <c r="BD131" s="294">
        <f>SUMIFS('5. Detail'!$K$31:$K$510,'5. Detail'!$E$31:$E$510,$B131,'5. Detail'!$A$31:$A$510,$A131,'5. Detail'!$F$31:$F$510,"OE01")</f>
        <v>0</v>
      </c>
      <c r="BE131" s="294">
        <f>SUMIFS('5. Detail'!$K$31:$K$510,'5. Detail'!$E$31:$E$510,$B131,'5. Detail'!$A$31:$A$510,$A131,'5. Detail'!$F$31:$F$510,"TE01")</f>
        <v>0</v>
      </c>
      <c r="BF131" s="294">
        <f t="shared" si="63"/>
        <v>0</v>
      </c>
      <c r="BG131" s="294">
        <f t="shared" si="64"/>
        <v>0</v>
      </c>
      <c r="BH131" s="294">
        <f>SUMIFS('5. Detail'!$K$31:$K$510,'5. Detail'!$E$31:$E$510,$B131,'5. Detail'!$A$31:$A$510,$A131,'5. Detail'!$J$31:$J$510,923,'5. Detail'!$F$31:$F$510,"CE01")+SUMIFS('5. Detail'!$K$31:$K$510,'5. Detail'!$E$31:$E$510,$B131,'5. Detail'!$A$31:$A$510,$A131,'5. Detail'!$J$31:$J$510,107,'5. Detail'!$F$31:$F$510,"CE01")</f>
        <v>0</v>
      </c>
      <c r="BI131" s="294">
        <f>SUMIFS('5. Detail'!$K$31:$K$510,'5. Detail'!$E$31:$E$510,$B131,'5. Detail'!$A$31:$A$510,$A131,'5. Detail'!$J$31:$J$510,923,'5. Detail'!$F$31:$F$510,"OE01")+SUMIFS('5. Detail'!$K$31:$K$510,'5. Detail'!$E$31:$E$510,$B131,'5. Detail'!$A$31:$A$510,$A131,'5. Detail'!$J$31:$J$510,107,'5. Detail'!$F$31:$F$510,"OE01")</f>
        <v>0</v>
      </c>
      <c r="BJ131" s="294">
        <f>SUMIFS('5. Detail'!$K$31:$K$510,'5. Detail'!$E$31:$E$510,$B131,'5. Detail'!$A$31:$A$510,$A131,'5. Detail'!$J$31:$J$510,923,'5. Detail'!$F$31:$F$510,"TE01")+SUMIFS('5. Detail'!$K$31:$K$510,'5. Detail'!$E$31:$E$510,$B131,'5. Detail'!$A$31:$A$510,$A131,'5. Detail'!$J$31:$J$510,107,'5. Detail'!$F$31:$F$510,"TE01")</f>
        <v>0</v>
      </c>
      <c r="BK131" s="294">
        <f t="shared" si="65"/>
        <v>0</v>
      </c>
      <c r="BL131" s="294">
        <f t="shared" si="66"/>
        <v>0</v>
      </c>
      <c r="BM131" s="297"/>
    </row>
    <row r="132" spans="1:65" x14ac:dyDescent="0.3">
      <c r="A132" s="291"/>
      <c r="B132" s="292">
        <v>2015</v>
      </c>
      <c r="C132" s="293">
        <v>229023.9434987148</v>
      </c>
      <c r="D132" s="293">
        <v>229023.9434987148</v>
      </c>
      <c r="E132" s="293">
        <v>0</v>
      </c>
      <c r="F132" s="293">
        <v>0</v>
      </c>
      <c r="G132" s="293">
        <v>0</v>
      </c>
      <c r="H132" s="293">
        <v>0</v>
      </c>
      <c r="I132" s="294">
        <f t="shared" si="51"/>
        <v>0</v>
      </c>
      <c r="J132" s="293">
        <v>0</v>
      </c>
      <c r="K132" s="294">
        <f t="shared" si="52"/>
        <v>0</v>
      </c>
      <c r="L132" s="293">
        <v>0</v>
      </c>
      <c r="M132" s="293"/>
      <c r="N132" s="294">
        <f t="shared" si="53"/>
        <v>0</v>
      </c>
      <c r="O132" s="294">
        <f t="shared" si="67"/>
        <v>0</v>
      </c>
      <c r="P132" s="294">
        <f t="shared" si="54"/>
        <v>0</v>
      </c>
      <c r="Q132" s="294">
        <f>SUMIFS('5. Detail'!$I$31:$I$510,'5. Detail'!$E$31:$E$510,$B132,'5. Detail'!$A$31:$A$510,$A132,'5. Detail'!$J$31:$J$510,426.4)</f>
        <v>0</v>
      </c>
      <c r="R132" s="294">
        <f>SUMIFS('5. Detail'!$I$31:$I$510,'5. Detail'!$E$31:$E$510,$B132,'5. Detail'!$A$31:$A$510,$A132,'5. Detail'!$J$31:$J$510,426.5)+J132</f>
        <v>0</v>
      </c>
      <c r="S132" s="294">
        <f>SUMIFS('5. Detail'!$I$31:$I$510,'5. Detail'!$E$31:$E$510,$B132,'5. Detail'!$A$31:$A$510,$A132,'5. Detail'!$J$31:$J$510,923)</f>
        <v>0</v>
      </c>
      <c r="T132" s="294">
        <f>SUMIFS('5. Detail'!$I$31:$I$510,'5. Detail'!$E$31:$E$510,$B132,'5. Detail'!$A$31:$A$510,$A132,'5. Detail'!$J$31:$J$510,107)</f>
        <v>0</v>
      </c>
      <c r="U132" s="294">
        <f t="shared" si="68"/>
        <v>0</v>
      </c>
      <c r="V132" s="294">
        <f>SUMIFS('5. Detail'!$I$31:$I$510,'5. Detail'!$E$31:$E$510,$B132,'5. Detail'!$A$31:$A$510,$A132,'5. Detail'!$F$31:$F$510,"CE01")</f>
        <v>0</v>
      </c>
      <c r="W132" s="294">
        <f>SUMIFS('5. Detail'!$I$31:$I$510,'5. Detail'!$E$31:$E$510,$B132,'5. Detail'!$A$31:$A$510,$A132,'5. Detail'!$F$31:$F$510,"OE01")</f>
        <v>0</v>
      </c>
      <c r="X132" s="294">
        <f>SUMIFS('5. Detail'!$I$31:$I$510,'5. Detail'!$E$31:$E$510,$B132,'5. Detail'!$A$31:$A$510,$A132,'5. Detail'!$F$31:$F$510,"TE01")</f>
        <v>0</v>
      </c>
      <c r="Y132" s="294">
        <f t="shared" si="55"/>
        <v>0</v>
      </c>
      <c r="Z132" s="294">
        <f t="shared" si="69"/>
        <v>0</v>
      </c>
      <c r="AA132" s="294">
        <f>SUMIFS('5. Detail'!$I$31:$I$510,'5. Detail'!$E$31:$E$510,$B132,'5. Detail'!$A$31:$A$510,$A132,'5. Detail'!$J$31:$J$510,923,'5. Detail'!$F$31:$F$510,"CE01")+SUMIFS('5. Detail'!$I$31:$I$510,'5. Detail'!$E$31:$E$510,$B132,'5. Detail'!$A$31:$A$510,$A132,'5. Detail'!$J$31:$J$510,107,'5. Detail'!$F$31:$F$510,"CE01")</f>
        <v>0</v>
      </c>
      <c r="AB132" s="294">
        <f>SUMIFS('5. Detail'!$I$31:$I$510,'5. Detail'!$E$31:$E$510,$B132,'5. Detail'!$A$31:$A$510,$A132,'5. Detail'!$J$31:$J$510,923,'5. Detail'!$F$31:$F$510,"OE01")+SUMIFS('5. Detail'!$I$31:$I$510,'5. Detail'!$E$31:$E$510,$B132,'5. Detail'!$A$31:$A$510,$A132,'5. Detail'!$J$31:$J$510,107,'5. Detail'!$F$31:$F$510,"OE01")</f>
        <v>0</v>
      </c>
      <c r="AC132" s="294">
        <f>SUMIFS('5. Detail'!$I$31:$I$510,'5. Detail'!$E$31:$E$510,$B132,'5. Detail'!$A$31:$A$510,$A132,'5. Detail'!$J$31:$J$510,923,'5. Detail'!$F$31:$F$510,"TE01")+SUMIFS('5. Detail'!$I$31:$I$510,'5. Detail'!$E$31:$E$510,$B132,'5. Detail'!$A$31:$A$510,$A132,'5. Detail'!$J$31:$J$510,107,'5. Detail'!$F$31:$F$510,"TE01")</f>
        <v>0</v>
      </c>
      <c r="AD132" s="294">
        <f t="shared" si="56"/>
        <v>0</v>
      </c>
      <c r="AE132" s="295">
        <f>'3. Total $ Recalc.'!R128</f>
        <v>0</v>
      </c>
      <c r="AF132" s="294">
        <f t="shared" si="70"/>
        <v>-229023.9434987148</v>
      </c>
      <c r="AG132" s="296">
        <v>1</v>
      </c>
      <c r="AH132" s="294">
        <f t="shared" si="71"/>
        <v>0</v>
      </c>
      <c r="AI132" s="294">
        <f t="shared" si="72"/>
        <v>-229023.9434987148</v>
      </c>
      <c r="AJ132" s="293">
        <v>0</v>
      </c>
      <c r="AK132" s="293">
        <v>0</v>
      </c>
      <c r="AL132" s="293">
        <v>0</v>
      </c>
      <c r="AM132" s="294">
        <f t="shared" si="57"/>
        <v>0</v>
      </c>
      <c r="AN132" s="294">
        <f t="shared" si="73"/>
        <v>0</v>
      </c>
      <c r="AO132" s="293">
        <v>0</v>
      </c>
      <c r="AP132" s="294">
        <f t="shared" si="58"/>
        <v>0</v>
      </c>
      <c r="AQ132" s="294">
        <f t="shared" si="74"/>
        <v>0</v>
      </c>
      <c r="AR132" s="296"/>
      <c r="AS132" s="294">
        <f t="shared" si="59"/>
        <v>0</v>
      </c>
      <c r="AT132" s="294">
        <f t="shared" si="75"/>
        <v>0</v>
      </c>
      <c r="AU132" s="293">
        <v>0</v>
      </c>
      <c r="AV132" s="294">
        <f t="shared" si="60"/>
        <v>0</v>
      </c>
      <c r="AW132" s="294">
        <f t="shared" si="61"/>
        <v>0</v>
      </c>
      <c r="AX132" s="294">
        <f>SUMIFS('5. Detail'!$I$31:$I$510,'5. Detail'!$E$31:$E$510,$B132,'5. Detail'!$A$31:$A$510,$A132,'5. Detail'!$J$31:$J$510,426.4)</f>
        <v>0</v>
      </c>
      <c r="AY132" s="294">
        <f>SUMIFS('5. Detail'!$I$31:$I$510,'5. Detail'!$E$31:$E$510,$B132,'5. Detail'!$A$31:$A$510,$A132,'5. Detail'!$J$31:$J$510,426.5)+AO132</f>
        <v>0</v>
      </c>
      <c r="AZ132" s="294">
        <f>SUMIFS('5. Detail'!$I$31:$I$510,'5. Detail'!$E$31:$E$510,$B132,'5. Detail'!$A$31:$A$510,$A132,'5. Detail'!$J$31:$J$510,923)</f>
        <v>0</v>
      </c>
      <c r="BA132" s="294">
        <f>SUMIFS('5. Detail'!$I$31:$I$510,'5. Detail'!$E$31:$E$510,$B132,'5. Detail'!$A$31:$A$510,$A132,'5. Detail'!$J$31:$J$510,107)</f>
        <v>0</v>
      </c>
      <c r="BB132" s="294">
        <f t="shared" si="62"/>
        <v>0</v>
      </c>
      <c r="BC132" s="294">
        <f>SUMIFS('5. Detail'!$K$31:$K$510,'5. Detail'!$E$31:$E$510,$B132,'5. Detail'!$A$31:$A$510,$A132,'5. Detail'!$F$31:$F$510,"CE01")</f>
        <v>0</v>
      </c>
      <c r="BD132" s="294">
        <f>SUMIFS('5. Detail'!$K$31:$K$510,'5. Detail'!$E$31:$E$510,$B132,'5. Detail'!$A$31:$A$510,$A132,'5. Detail'!$F$31:$F$510,"OE01")</f>
        <v>0</v>
      </c>
      <c r="BE132" s="294">
        <f>SUMIFS('5. Detail'!$K$31:$K$510,'5. Detail'!$E$31:$E$510,$B132,'5. Detail'!$A$31:$A$510,$A132,'5. Detail'!$F$31:$F$510,"TE01")</f>
        <v>0</v>
      </c>
      <c r="BF132" s="294">
        <f t="shared" si="63"/>
        <v>0</v>
      </c>
      <c r="BG132" s="294">
        <f t="shared" si="64"/>
        <v>0</v>
      </c>
      <c r="BH132" s="294">
        <f>SUMIFS('5. Detail'!$K$31:$K$510,'5. Detail'!$E$31:$E$510,$B132,'5. Detail'!$A$31:$A$510,$A132,'5. Detail'!$J$31:$J$510,923,'5. Detail'!$F$31:$F$510,"CE01")+SUMIFS('5. Detail'!$K$31:$K$510,'5. Detail'!$E$31:$E$510,$B132,'5. Detail'!$A$31:$A$510,$A132,'5. Detail'!$J$31:$J$510,107,'5. Detail'!$F$31:$F$510,"CE01")</f>
        <v>0</v>
      </c>
      <c r="BI132" s="294">
        <f>SUMIFS('5. Detail'!$K$31:$K$510,'5. Detail'!$E$31:$E$510,$B132,'5. Detail'!$A$31:$A$510,$A132,'5. Detail'!$J$31:$J$510,923,'5. Detail'!$F$31:$F$510,"OE01")+SUMIFS('5. Detail'!$K$31:$K$510,'5. Detail'!$E$31:$E$510,$B132,'5. Detail'!$A$31:$A$510,$A132,'5. Detail'!$J$31:$J$510,107,'5. Detail'!$F$31:$F$510,"OE01")</f>
        <v>0</v>
      </c>
      <c r="BJ132" s="294">
        <f>SUMIFS('5. Detail'!$K$31:$K$510,'5. Detail'!$E$31:$E$510,$B132,'5. Detail'!$A$31:$A$510,$A132,'5. Detail'!$J$31:$J$510,923,'5. Detail'!$F$31:$F$510,"TE01")+SUMIFS('5. Detail'!$K$31:$K$510,'5. Detail'!$E$31:$E$510,$B132,'5. Detail'!$A$31:$A$510,$A132,'5. Detail'!$J$31:$J$510,107,'5. Detail'!$F$31:$F$510,"TE01")</f>
        <v>0</v>
      </c>
      <c r="BK132" s="294">
        <f t="shared" si="65"/>
        <v>0</v>
      </c>
      <c r="BL132" s="294">
        <f t="shared" si="66"/>
        <v>0</v>
      </c>
      <c r="BM132" s="297"/>
    </row>
    <row r="133" spans="1:65" x14ac:dyDescent="0.3">
      <c r="A133" s="291"/>
      <c r="B133" s="292">
        <v>2016</v>
      </c>
      <c r="C133" s="293">
        <v>224774.66397101706</v>
      </c>
      <c r="D133" s="293">
        <v>0</v>
      </c>
      <c r="E133" s="293">
        <v>0</v>
      </c>
      <c r="F133" s="293">
        <v>0</v>
      </c>
      <c r="G133" s="293">
        <v>0</v>
      </c>
      <c r="H133" s="293">
        <v>0</v>
      </c>
      <c r="I133" s="294">
        <f t="shared" si="51"/>
        <v>224774.66397101706</v>
      </c>
      <c r="J133" s="293">
        <v>0</v>
      </c>
      <c r="K133" s="294">
        <f t="shared" si="52"/>
        <v>224774.66397101706</v>
      </c>
      <c r="L133" s="293">
        <v>0</v>
      </c>
      <c r="M133" s="293">
        <f>156521.11+10674.87</f>
        <v>167195.97999999998</v>
      </c>
      <c r="N133" s="294">
        <f t="shared" si="53"/>
        <v>167195.97999999998</v>
      </c>
      <c r="O133" s="294">
        <f t="shared" si="67"/>
        <v>57578.683971017075</v>
      </c>
      <c r="P133" s="294">
        <f t="shared" si="54"/>
        <v>0</v>
      </c>
      <c r="Q133" s="294">
        <f>SUMIFS('5. Detail'!$I$31:$I$510,'5. Detail'!$E$31:$E$510,$B133,'5. Detail'!$A$31:$A$510,$A133,'5. Detail'!$J$31:$J$510,426.4)</f>
        <v>0</v>
      </c>
      <c r="R133" s="294">
        <f>SUMIFS('5. Detail'!$I$31:$I$510,'5. Detail'!$E$31:$E$510,$B133,'5. Detail'!$A$31:$A$510,$A133,'5. Detail'!$J$31:$J$510,426.5)+J133</f>
        <v>0</v>
      </c>
      <c r="S133" s="294">
        <f>SUMIFS('5. Detail'!$I$31:$I$510,'5. Detail'!$E$31:$E$510,$B133,'5. Detail'!$A$31:$A$510,$A133,'5. Detail'!$J$31:$J$510,923)</f>
        <v>0</v>
      </c>
      <c r="T133" s="294">
        <f>SUMIFS('5. Detail'!$I$31:$I$510,'5. Detail'!$E$31:$E$510,$B133,'5. Detail'!$A$31:$A$510,$A133,'5. Detail'!$J$31:$J$510,107)</f>
        <v>0</v>
      </c>
      <c r="U133" s="294">
        <f t="shared" si="68"/>
        <v>167195.97999999998</v>
      </c>
      <c r="V133" s="294">
        <f>SUMIFS('5. Detail'!$I$31:$I$510,'5. Detail'!$E$31:$E$510,$B133,'5. Detail'!$A$31:$A$510,$A133,'5. Detail'!$F$31:$F$510,"CE01")</f>
        <v>0</v>
      </c>
      <c r="W133" s="294">
        <f>SUMIFS('5. Detail'!$I$31:$I$510,'5. Detail'!$E$31:$E$510,$B133,'5. Detail'!$A$31:$A$510,$A133,'5. Detail'!$F$31:$F$510,"OE01")</f>
        <v>0</v>
      </c>
      <c r="X133" s="294">
        <f>SUMIFS('5. Detail'!$I$31:$I$510,'5. Detail'!$E$31:$E$510,$B133,'5. Detail'!$A$31:$A$510,$A133,'5. Detail'!$F$31:$F$510,"TE01")</f>
        <v>0</v>
      </c>
      <c r="Y133" s="294">
        <f t="shared" si="55"/>
        <v>0</v>
      </c>
      <c r="Z133" s="294">
        <f t="shared" si="69"/>
        <v>167195.97999999998</v>
      </c>
      <c r="AA133" s="294">
        <f>SUMIFS('5. Detail'!$I$31:$I$510,'5. Detail'!$E$31:$E$510,$B133,'5. Detail'!$A$31:$A$510,$A133,'5. Detail'!$J$31:$J$510,923,'5. Detail'!$F$31:$F$510,"CE01")+SUMIFS('5. Detail'!$I$31:$I$510,'5. Detail'!$E$31:$E$510,$B133,'5. Detail'!$A$31:$A$510,$A133,'5. Detail'!$J$31:$J$510,107,'5. Detail'!$F$31:$F$510,"CE01")</f>
        <v>0</v>
      </c>
      <c r="AB133" s="294">
        <f>SUMIFS('5. Detail'!$I$31:$I$510,'5. Detail'!$E$31:$E$510,$B133,'5. Detail'!$A$31:$A$510,$A133,'5. Detail'!$J$31:$J$510,923,'5. Detail'!$F$31:$F$510,"OE01")+SUMIFS('5. Detail'!$I$31:$I$510,'5. Detail'!$E$31:$E$510,$B133,'5. Detail'!$A$31:$A$510,$A133,'5. Detail'!$J$31:$J$510,107,'5. Detail'!$F$31:$F$510,"OE01")</f>
        <v>0</v>
      </c>
      <c r="AC133" s="294">
        <f>SUMIFS('5. Detail'!$I$31:$I$510,'5. Detail'!$E$31:$E$510,$B133,'5. Detail'!$A$31:$A$510,$A133,'5. Detail'!$J$31:$J$510,923,'5. Detail'!$F$31:$F$510,"TE01")+SUMIFS('5. Detail'!$I$31:$I$510,'5. Detail'!$E$31:$E$510,$B133,'5. Detail'!$A$31:$A$510,$A133,'5. Detail'!$J$31:$J$510,107,'5. Detail'!$F$31:$F$510,"TE01")</f>
        <v>0</v>
      </c>
      <c r="AD133" s="294">
        <f t="shared" si="56"/>
        <v>0</v>
      </c>
      <c r="AE133" s="295">
        <f>'3. Total $ Recalc.'!R129</f>
        <v>0</v>
      </c>
      <c r="AF133" s="294">
        <f t="shared" si="70"/>
        <v>-224774.66397101706</v>
      </c>
      <c r="AG133" s="296">
        <v>0</v>
      </c>
      <c r="AH133" s="294">
        <f t="shared" si="71"/>
        <v>0</v>
      </c>
      <c r="AI133" s="294">
        <f t="shared" si="72"/>
        <v>0</v>
      </c>
      <c r="AJ133" s="293">
        <v>0</v>
      </c>
      <c r="AK133" s="293">
        <v>0</v>
      </c>
      <c r="AL133" s="293">
        <v>0</v>
      </c>
      <c r="AM133" s="294">
        <f t="shared" si="57"/>
        <v>0</v>
      </c>
      <c r="AN133" s="294">
        <f t="shared" si="73"/>
        <v>-224774.66397101706</v>
      </c>
      <c r="AO133" s="293">
        <v>0</v>
      </c>
      <c r="AP133" s="294">
        <f t="shared" si="58"/>
        <v>0</v>
      </c>
      <c r="AQ133" s="294">
        <f t="shared" si="74"/>
        <v>-224774.66397101706</v>
      </c>
      <c r="AR133" s="296"/>
      <c r="AS133" s="294">
        <f t="shared" si="59"/>
        <v>0</v>
      </c>
      <c r="AT133" s="294">
        <f t="shared" si="75"/>
        <v>0</v>
      </c>
      <c r="AU133" s="293">
        <f>156521.11+10674.87</f>
        <v>167195.97999999998</v>
      </c>
      <c r="AV133" s="294">
        <f t="shared" si="60"/>
        <v>-167195.97999999998</v>
      </c>
      <c r="AW133" s="294">
        <f t="shared" si="61"/>
        <v>-224774.66397101706</v>
      </c>
      <c r="AX133" s="294">
        <f>SUMIFS('5. Detail'!$I$31:$I$510,'5. Detail'!$E$31:$E$510,$B133,'5. Detail'!$A$31:$A$510,$A133,'5. Detail'!$J$31:$J$510,426.4)</f>
        <v>0</v>
      </c>
      <c r="AY133" s="294">
        <f>SUMIFS('5. Detail'!$I$31:$I$510,'5. Detail'!$E$31:$E$510,$B133,'5. Detail'!$A$31:$A$510,$A133,'5. Detail'!$J$31:$J$510,426.5)+AO133</f>
        <v>0</v>
      </c>
      <c r="AZ133" s="294">
        <f>SUMIFS('5. Detail'!$I$31:$I$510,'5. Detail'!$E$31:$E$510,$B133,'5. Detail'!$A$31:$A$510,$A133,'5. Detail'!$J$31:$J$510,923)</f>
        <v>0</v>
      </c>
      <c r="BA133" s="294">
        <f>SUMIFS('5. Detail'!$I$31:$I$510,'5. Detail'!$E$31:$E$510,$B133,'5. Detail'!$A$31:$A$510,$A133,'5. Detail'!$J$31:$J$510,107)</f>
        <v>0</v>
      </c>
      <c r="BB133" s="294">
        <f t="shared" si="62"/>
        <v>0</v>
      </c>
      <c r="BC133" s="294">
        <f>SUMIFS('5. Detail'!$K$31:$K$510,'5. Detail'!$E$31:$E$510,$B133,'5. Detail'!$A$31:$A$510,$A133,'5. Detail'!$F$31:$F$510,"CE01")</f>
        <v>0</v>
      </c>
      <c r="BD133" s="294">
        <f>SUMIFS('5. Detail'!$K$31:$K$510,'5. Detail'!$E$31:$E$510,$B133,'5. Detail'!$A$31:$A$510,$A133,'5. Detail'!$F$31:$F$510,"OE01")</f>
        <v>0</v>
      </c>
      <c r="BE133" s="294">
        <f>SUMIFS('5. Detail'!$K$31:$K$510,'5. Detail'!$E$31:$E$510,$B133,'5. Detail'!$A$31:$A$510,$A133,'5. Detail'!$F$31:$F$510,"TE01")</f>
        <v>0</v>
      </c>
      <c r="BF133" s="294">
        <f t="shared" si="63"/>
        <v>0</v>
      </c>
      <c r="BG133" s="294">
        <f t="shared" si="64"/>
        <v>0</v>
      </c>
      <c r="BH133" s="294">
        <f>SUMIFS('5. Detail'!$K$31:$K$510,'5. Detail'!$E$31:$E$510,$B133,'5. Detail'!$A$31:$A$510,$A133,'5. Detail'!$J$31:$J$510,923,'5. Detail'!$F$31:$F$510,"CE01")+SUMIFS('5. Detail'!$K$31:$K$510,'5. Detail'!$E$31:$E$510,$B133,'5. Detail'!$A$31:$A$510,$A133,'5. Detail'!$J$31:$J$510,107,'5. Detail'!$F$31:$F$510,"CE01")</f>
        <v>0</v>
      </c>
      <c r="BI133" s="294">
        <f>SUMIFS('5. Detail'!$K$31:$K$510,'5. Detail'!$E$31:$E$510,$B133,'5. Detail'!$A$31:$A$510,$A133,'5. Detail'!$J$31:$J$510,923,'5. Detail'!$F$31:$F$510,"OE01")+SUMIFS('5. Detail'!$K$31:$K$510,'5. Detail'!$E$31:$E$510,$B133,'5. Detail'!$A$31:$A$510,$A133,'5. Detail'!$J$31:$J$510,107,'5. Detail'!$F$31:$F$510,"OE01")</f>
        <v>0</v>
      </c>
      <c r="BJ133" s="294">
        <f>SUMIFS('5. Detail'!$K$31:$K$510,'5. Detail'!$E$31:$E$510,$B133,'5. Detail'!$A$31:$A$510,$A133,'5. Detail'!$J$31:$J$510,923,'5. Detail'!$F$31:$F$510,"TE01")+SUMIFS('5. Detail'!$K$31:$K$510,'5. Detail'!$E$31:$E$510,$B133,'5. Detail'!$A$31:$A$510,$A133,'5. Detail'!$J$31:$J$510,107,'5. Detail'!$F$31:$F$510,"TE01")</f>
        <v>0</v>
      </c>
      <c r="BK133" s="294">
        <f t="shared" si="65"/>
        <v>0</v>
      </c>
      <c r="BL133" s="294">
        <f t="shared" si="66"/>
        <v>0</v>
      </c>
      <c r="BM133" s="297"/>
    </row>
    <row r="134" spans="1:65" x14ac:dyDescent="0.3">
      <c r="A134" s="291"/>
      <c r="B134" s="292">
        <v>2017</v>
      </c>
      <c r="C134" s="293">
        <v>234545.11136274313</v>
      </c>
      <c r="D134" s="293">
        <v>0</v>
      </c>
      <c r="E134" s="293">
        <v>0</v>
      </c>
      <c r="F134" s="293">
        <v>0</v>
      </c>
      <c r="G134" s="293">
        <v>0</v>
      </c>
      <c r="H134" s="293">
        <v>0</v>
      </c>
      <c r="I134" s="294">
        <f t="shared" si="51"/>
        <v>234545.11136274313</v>
      </c>
      <c r="J134" s="293">
        <v>0</v>
      </c>
      <c r="K134" s="294">
        <f t="shared" si="52"/>
        <v>234545.11136274313</v>
      </c>
      <c r="L134" s="293">
        <v>0</v>
      </c>
      <c r="M134" s="293">
        <f>98879.3800000001+9792.77000000001</f>
        <v>108672.15000000011</v>
      </c>
      <c r="N134" s="294">
        <f t="shared" si="53"/>
        <v>108672.15000000011</v>
      </c>
      <c r="O134" s="294">
        <f t="shared" si="67"/>
        <v>125872.96136274302</v>
      </c>
      <c r="P134" s="294">
        <f t="shared" si="54"/>
        <v>0</v>
      </c>
      <c r="Q134" s="294">
        <f>SUMIFS('5. Detail'!$I$31:$I$510,'5. Detail'!$E$31:$E$510,$B134,'5. Detail'!$A$31:$A$510,$A134,'5. Detail'!$J$31:$J$510,426.4)</f>
        <v>0</v>
      </c>
      <c r="R134" s="294">
        <f>SUMIFS('5. Detail'!$I$31:$I$510,'5. Detail'!$E$31:$E$510,$B134,'5. Detail'!$A$31:$A$510,$A134,'5. Detail'!$J$31:$J$510,426.5)+J134</f>
        <v>0</v>
      </c>
      <c r="S134" s="294">
        <f>SUMIFS('5. Detail'!$I$31:$I$510,'5. Detail'!$E$31:$E$510,$B134,'5. Detail'!$A$31:$A$510,$A134,'5. Detail'!$J$31:$J$510,923)</f>
        <v>0</v>
      </c>
      <c r="T134" s="294">
        <f>SUMIFS('5. Detail'!$I$31:$I$510,'5. Detail'!$E$31:$E$510,$B134,'5. Detail'!$A$31:$A$510,$A134,'5. Detail'!$J$31:$J$510,107)</f>
        <v>0</v>
      </c>
      <c r="U134" s="294">
        <f t="shared" si="68"/>
        <v>108672.15000000011</v>
      </c>
      <c r="V134" s="294">
        <f>SUMIFS('5. Detail'!$I$31:$I$510,'5. Detail'!$E$31:$E$510,$B134,'5. Detail'!$A$31:$A$510,$A134,'5. Detail'!$F$31:$F$510,"CE01")</f>
        <v>0</v>
      </c>
      <c r="W134" s="294">
        <f>SUMIFS('5. Detail'!$I$31:$I$510,'5. Detail'!$E$31:$E$510,$B134,'5. Detail'!$A$31:$A$510,$A134,'5. Detail'!$F$31:$F$510,"OE01")</f>
        <v>0</v>
      </c>
      <c r="X134" s="294">
        <f>SUMIFS('5. Detail'!$I$31:$I$510,'5. Detail'!$E$31:$E$510,$B134,'5. Detail'!$A$31:$A$510,$A134,'5. Detail'!$F$31:$F$510,"TE01")</f>
        <v>0</v>
      </c>
      <c r="Y134" s="294">
        <f t="shared" si="55"/>
        <v>0</v>
      </c>
      <c r="Z134" s="294">
        <f t="shared" si="69"/>
        <v>108672.15000000011</v>
      </c>
      <c r="AA134" s="294">
        <f>SUMIFS('5. Detail'!$I$31:$I$510,'5. Detail'!$E$31:$E$510,$B134,'5. Detail'!$A$31:$A$510,$A134,'5. Detail'!$J$31:$J$510,923,'5. Detail'!$F$31:$F$510,"CE01")+SUMIFS('5. Detail'!$I$31:$I$510,'5. Detail'!$E$31:$E$510,$B134,'5. Detail'!$A$31:$A$510,$A134,'5. Detail'!$J$31:$J$510,107,'5. Detail'!$F$31:$F$510,"CE01")</f>
        <v>0</v>
      </c>
      <c r="AB134" s="294">
        <f>SUMIFS('5. Detail'!$I$31:$I$510,'5. Detail'!$E$31:$E$510,$B134,'5. Detail'!$A$31:$A$510,$A134,'5. Detail'!$J$31:$J$510,923,'5. Detail'!$F$31:$F$510,"OE01")+SUMIFS('5. Detail'!$I$31:$I$510,'5. Detail'!$E$31:$E$510,$B134,'5. Detail'!$A$31:$A$510,$A134,'5. Detail'!$J$31:$J$510,107,'5. Detail'!$F$31:$F$510,"OE01")</f>
        <v>0</v>
      </c>
      <c r="AC134" s="294">
        <f>SUMIFS('5. Detail'!$I$31:$I$510,'5. Detail'!$E$31:$E$510,$B134,'5. Detail'!$A$31:$A$510,$A134,'5. Detail'!$J$31:$J$510,923,'5. Detail'!$F$31:$F$510,"TE01")+SUMIFS('5. Detail'!$I$31:$I$510,'5. Detail'!$E$31:$E$510,$B134,'5. Detail'!$A$31:$A$510,$A134,'5. Detail'!$J$31:$J$510,107,'5. Detail'!$F$31:$F$510,"TE01")</f>
        <v>0</v>
      </c>
      <c r="AD134" s="294">
        <f t="shared" si="56"/>
        <v>0</v>
      </c>
      <c r="AE134" s="295">
        <f>'3. Total $ Recalc.'!R130</f>
        <v>0</v>
      </c>
      <c r="AF134" s="294">
        <f t="shared" si="70"/>
        <v>-234545.11136274313</v>
      </c>
      <c r="AG134" s="296">
        <v>0</v>
      </c>
      <c r="AH134" s="294">
        <f t="shared" si="71"/>
        <v>0</v>
      </c>
      <c r="AI134" s="294">
        <f t="shared" si="72"/>
        <v>0</v>
      </c>
      <c r="AJ134" s="293">
        <v>0</v>
      </c>
      <c r="AK134" s="293">
        <v>0</v>
      </c>
      <c r="AL134" s="293">
        <v>0</v>
      </c>
      <c r="AM134" s="294">
        <f t="shared" si="57"/>
        <v>0</v>
      </c>
      <c r="AN134" s="294">
        <f t="shared" si="73"/>
        <v>-234545.11136274313</v>
      </c>
      <c r="AO134" s="293">
        <v>0</v>
      </c>
      <c r="AP134" s="294">
        <f t="shared" si="58"/>
        <v>0</v>
      </c>
      <c r="AQ134" s="294">
        <f t="shared" si="74"/>
        <v>-234545.11136274313</v>
      </c>
      <c r="AR134" s="296"/>
      <c r="AS134" s="294">
        <f t="shared" si="59"/>
        <v>0</v>
      </c>
      <c r="AT134" s="294">
        <f t="shared" si="75"/>
        <v>0</v>
      </c>
      <c r="AU134" s="293">
        <f>98879.3800000001+9792.77000000001</f>
        <v>108672.15000000011</v>
      </c>
      <c r="AV134" s="294">
        <f t="shared" si="60"/>
        <v>-108672.15000000011</v>
      </c>
      <c r="AW134" s="294">
        <f t="shared" si="61"/>
        <v>-234545.11136274313</v>
      </c>
      <c r="AX134" s="294">
        <f>SUMIFS('5. Detail'!$I$31:$I$510,'5. Detail'!$E$31:$E$510,$B134,'5. Detail'!$A$31:$A$510,$A134,'5. Detail'!$J$31:$J$510,426.4)</f>
        <v>0</v>
      </c>
      <c r="AY134" s="294">
        <f>SUMIFS('5. Detail'!$I$31:$I$510,'5. Detail'!$E$31:$E$510,$B134,'5. Detail'!$A$31:$A$510,$A134,'5. Detail'!$J$31:$J$510,426.5)+AO134</f>
        <v>0</v>
      </c>
      <c r="AZ134" s="294">
        <f>SUMIFS('5. Detail'!$I$31:$I$510,'5. Detail'!$E$31:$E$510,$B134,'5. Detail'!$A$31:$A$510,$A134,'5. Detail'!$J$31:$J$510,923)</f>
        <v>0</v>
      </c>
      <c r="BA134" s="294">
        <f>SUMIFS('5. Detail'!$I$31:$I$510,'5. Detail'!$E$31:$E$510,$B134,'5. Detail'!$A$31:$A$510,$A134,'5. Detail'!$J$31:$J$510,107)</f>
        <v>0</v>
      </c>
      <c r="BB134" s="294">
        <f t="shared" si="62"/>
        <v>0</v>
      </c>
      <c r="BC134" s="294">
        <f>SUMIFS('5. Detail'!$K$31:$K$510,'5. Detail'!$E$31:$E$510,$B134,'5. Detail'!$A$31:$A$510,$A134,'5. Detail'!$F$31:$F$510,"CE01")</f>
        <v>0</v>
      </c>
      <c r="BD134" s="294">
        <f>SUMIFS('5. Detail'!$K$31:$K$510,'5. Detail'!$E$31:$E$510,$B134,'5. Detail'!$A$31:$A$510,$A134,'5. Detail'!$F$31:$F$510,"OE01")</f>
        <v>0</v>
      </c>
      <c r="BE134" s="294">
        <f>SUMIFS('5. Detail'!$K$31:$K$510,'5. Detail'!$E$31:$E$510,$B134,'5. Detail'!$A$31:$A$510,$A134,'5. Detail'!$F$31:$F$510,"TE01")</f>
        <v>0</v>
      </c>
      <c r="BF134" s="294">
        <f t="shared" si="63"/>
        <v>0</v>
      </c>
      <c r="BG134" s="294">
        <f t="shared" si="64"/>
        <v>0</v>
      </c>
      <c r="BH134" s="294">
        <f>SUMIFS('5. Detail'!$K$31:$K$510,'5. Detail'!$E$31:$E$510,$B134,'5. Detail'!$A$31:$A$510,$A134,'5. Detail'!$J$31:$J$510,923,'5. Detail'!$F$31:$F$510,"CE01")+SUMIFS('5. Detail'!$K$31:$K$510,'5. Detail'!$E$31:$E$510,$B134,'5. Detail'!$A$31:$A$510,$A134,'5. Detail'!$J$31:$J$510,107,'5. Detail'!$F$31:$F$510,"CE01")</f>
        <v>0</v>
      </c>
      <c r="BI134" s="294">
        <f>SUMIFS('5. Detail'!$K$31:$K$510,'5. Detail'!$E$31:$E$510,$B134,'5. Detail'!$A$31:$A$510,$A134,'5. Detail'!$J$31:$J$510,923,'5. Detail'!$F$31:$F$510,"OE01")+SUMIFS('5. Detail'!$K$31:$K$510,'5. Detail'!$E$31:$E$510,$B134,'5. Detail'!$A$31:$A$510,$A134,'5. Detail'!$J$31:$J$510,107,'5. Detail'!$F$31:$F$510,"OE01")</f>
        <v>0</v>
      </c>
      <c r="BJ134" s="294">
        <f>SUMIFS('5. Detail'!$K$31:$K$510,'5. Detail'!$E$31:$E$510,$B134,'5. Detail'!$A$31:$A$510,$A134,'5. Detail'!$J$31:$J$510,923,'5. Detail'!$F$31:$F$510,"TE01")+SUMIFS('5. Detail'!$K$31:$K$510,'5. Detail'!$E$31:$E$510,$B134,'5. Detail'!$A$31:$A$510,$A134,'5. Detail'!$J$31:$J$510,107,'5. Detail'!$F$31:$F$510,"TE01")</f>
        <v>0</v>
      </c>
      <c r="BK134" s="294">
        <f t="shared" si="65"/>
        <v>0</v>
      </c>
      <c r="BL134" s="294">
        <f t="shared" si="66"/>
        <v>0</v>
      </c>
      <c r="BM134" s="297"/>
    </row>
    <row r="135" spans="1:65" x14ac:dyDescent="0.3">
      <c r="A135" s="291"/>
      <c r="B135" s="292">
        <v>2018</v>
      </c>
      <c r="C135" s="293">
        <v>238669.36241039558</v>
      </c>
      <c r="D135" s="293">
        <v>0</v>
      </c>
      <c r="E135" s="293">
        <v>0</v>
      </c>
      <c r="F135" s="293">
        <v>0</v>
      </c>
      <c r="G135" s="293">
        <v>0</v>
      </c>
      <c r="H135" s="293">
        <v>0</v>
      </c>
      <c r="I135" s="294">
        <f t="shared" si="51"/>
        <v>238669.36241039558</v>
      </c>
      <c r="J135" s="293">
        <v>0</v>
      </c>
      <c r="K135" s="294">
        <f t="shared" si="52"/>
        <v>238669.36241039558</v>
      </c>
      <c r="L135" s="293">
        <v>0</v>
      </c>
      <c r="M135" s="293"/>
      <c r="N135" s="294">
        <f t="shared" si="53"/>
        <v>0</v>
      </c>
      <c r="O135" s="294">
        <f t="shared" si="67"/>
        <v>238669.36241039558</v>
      </c>
      <c r="P135" s="294">
        <f t="shared" si="54"/>
        <v>0</v>
      </c>
      <c r="Q135" s="294">
        <f>SUMIFS('5. Detail'!$I$31:$I$510,'5. Detail'!$E$31:$E$510,$B135,'5. Detail'!$A$31:$A$510,$A135,'5. Detail'!$J$31:$J$510,426.4)</f>
        <v>0</v>
      </c>
      <c r="R135" s="294">
        <f>SUMIFS('5. Detail'!$I$31:$I$510,'5. Detail'!$E$31:$E$510,$B135,'5. Detail'!$A$31:$A$510,$A135,'5. Detail'!$J$31:$J$510,426.5)+J135</f>
        <v>0</v>
      </c>
      <c r="S135" s="294">
        <f>SUMIFS('5. Detail'!$I$31:$I$510,'5. Detail'!$E$31:$E$510,$B135,'5. Detail'!$A$31:$A$510,$A135,'5. Detail'!$J$31:$J$510,923)</f>
        <v>0</v>
      </c>
      <c r="T135" s="294">
        <f>SUMIFS('5. Detail'!$I$31:$I$510,'5. Detail'!$E$31:$E$510,$B135,'5. Detail'!$A$31:$A$510,$A135,'5. Detail'!$J$31:$J$510,107)</f>
        <v>0</v>
      </c>
      <c r="U135" s="294">
        <f t="shared" si="68"/>
        <v>0</v>
      </c>
      <c r="V135" s="294">
        <f>SUMIFS('5. Detail'!$I$31:$I$510,'5. Detail'!$E$31:$E$510,$B135,'5. Detail'!$A$31:$A$510,$A135,'5. Detail'!$F$31:$F$510,"CE01")</f>
        <v>0</v>
      </c>
      <c r="W135" s="294">
        <f>SUMIFS('5. Detail'!$I$31:$I$510,'5. Detail'!$E$31:$E$510,$B135,'5. Detail'!$A$31:$A$510,$A135,'5. Detail'!$F$31:$F$510,"OE01")</f>
        <v>0</v>
      </c>
      <c r="X135" s="294">
        <f>SUMIFS('5. Detail'!$I$31:$I$510,'5. Detail'!$E$31:$E$510,$B135,'5. Detail'!$A$31:$A$510,$A135,'5. Detail'!$F$31:$F$510,"TE01")</f>
        <v>0</v>
      </c>
      <c r="Y135" s="294">
        <f t="shared" si="55"/>
        <v>0</v>
      </c>
      <c r="Z135" s="294">
        <f t="shared" si="69"/>
        <v>0</v>
      </c>
      <c r="AA135" s="294">
        <f>SUMIFS('5. Detail'!$I$31:$I$510,'5. Detail'!$E$31:$E$510,$B135,'5. Detail'!$A$31:$A$510,$A135,'5. Detail'!$J$31:$J$510,923,'5. Detail'!$F$31:$F$510,"CE01")+SUMIFS('5. Detail'!$I$31:$I$510,'5. Detail'!$E$31:$E$510,$B135,'5. Detail'!$A$31:$A$510,$A135,'5. Detail'!$J$31:$J$510,107,'5. Detail'!$F$31:$F$510,"CE01")</f>
        <v>0</v>
      </c>
      <c r="AB135" s="294">
        <f>SUMIFS('5. Detail'!$I$31:$I$510,'5. Detail'!$E$31:$E$510,$B135,'5. Detail'!$A$31:$A$510,$A135,'5. Detail'!$J$31:$J$510,923,'5. Detail'!$F$31:$F$510,"OE01")+SUMIFS('5. Detail'!$I$31:$I$510,'5. Detail'!$E$31:$E$510,$B135,'5. Detail'!$A$31:$A$510,$A135,'5. Detail'!$J$31:$J$510,107,'5. Detail'!$F$31:$F$510,"OE01")</f>
        <v>0</v>
      </c>
      <c r="AC135" s="294">
        <f>SUMIFS('5. Detail'!$I$31:$I$510,'5. Detail'!$E$31:$E$510,$B135,'5. Detail'!$A$31:$A$510,$A135,'5. Detail'!$J$31:$J$510,923,'5. Detail'!$F$31:$F$510,"TE01")+SUMIFS('5. Detail'!$I$31:$I$510,'5. Detail'!$E$31:$E$510,$B135,'5. Detail'!$A$31:$A$510,$A135,'5. Detail'!$J$31:$J$510,107,'5. Detail'!$F$31:$F$510,"TE01")</f>
        <v>0</v>
      </c>
      <c r="AD135" s="294">
        <f t="shared" si="56"/>
        <v>0</v>
      </c>
      <c r="AE135" s="295">
        <f>'3. Total $ Recalc.'!R131</f>
        <v>0</v>
      </c>
      <c r="AF135" s="294">
        <f t="shared" si="70"/>
        <v>-238669.36241039558</v>
      </c>
      <c r="AG135" s="296">
        <v>0</v>
      </c>
      <c r="AH135" s="294">
        <f t="shared" si="71"/>
        <v>0</v>
      </c>
      <c r="AI135" s="294">
        <f t="shared" si="72"/>
        <v>0</v>
      </c>
      <c r="AJ135" s="293">
        <v>0</v>
      </c>
      <c r="AK135" s="293">
        <v>0</v>
      </c>
      <c r="AL135" s="293">
        <v>0</v>
      </c>
      <c r="AM135" s="294">
        <f t="shared" si="57"/>
        <v>0</v>
      </c>
      <c r="AN135" s="294">
        <f t="shared" si="73"/>
        <v>-238669.36241039558</v>
      </c>
      <c r="AO135" s="293">
        <v>0</v>
      </c>
      <c r="AP135" s="294">
        <f t="shared" si="58"/>
        <v>0</v>
      </c>
      <c r="AQ135" s="294">
        <f t="shared" si="74"/>
        <v>-238669.36241039558</v>
      </c>
      <c r="AR135" s="296"/>
      <c r="AS135" s="294">
        <f t="shared" si="59"/>
        <v>0</v>
      </c>
      <c r="AT135" s="294">
        <f t="shared" si="75"/>
        <v>0</v>
      </c>
      <c r="AU135" s="293">
        <v>0</v>
      </c>
      <c r="AV135" s="294">
        <f t="shared" si="60"/>
        <v>0</v>
      </c>
      <c r="AW135" s="294">
        <f t="shared" si="61"/>
        <v>-238669.36241039558</v>
      </c>
      <c r="AX135" s="294">
        <f>SUMIFS('5. Detail'!$I$31:$I$510,'5. Detail'!$E$31:$E$510,$B135,'5. Detail'!$A$31:$A$510,$A135,'5. Detail'!$J$31:$J$510,426.4)</f>
        <v>0</v>
      </c>
      <c r="AY135" s="294">
        <f>SUMIFS('5. Detail'!$I$31:$I$510,'5. Detail'!$E$31:$E$510,$B135,'5. Detail'!$A$31:$A$510,$A135,'5. Detail'!$J$31:$J$510,426.5)+AO135</f>
        <v>0</v>
      </c>
      <c r="AZ135" s="294">
        <f>SUMIFS('5. Detail'!$I$31:$I$510,'5. Detail'!$E$31:$E$510,$B135,'5. Detail'!$A$31:$A$510,$A135,'5. Detail'!$J$31:$J$510,923)</f>
        <v>0</v>
      </c>
      <c r="BA135" s="294">
        <f>SUMIFS('5. Detail'!$I$31:$I$510,'5. Detail'!$E$31:$E$510,$B135,'5. Detail'!$A$31:$A$510,$A135,'5. Detail'!$J$31:$J$510,107)</f>
        <v>0</v>
      </c>
      <c r="BB135" s="294">
        <f t="shared" si="62"/>
        <v>0</v>
      </c>
      <c r="BC135" s="294">
        <f>SUMIFS('5. Detail'!$K$31:$K$510,'5. Detail'!$E$31:$E$510,$B135,'5. Detail'!$A$31:$A$510,$A135,'5. Detail'!$F$31:$F$510,"CE01")</f>
        <v>0</v>
      </c>
      <c r="BD135" s="294">
        <f>SUMIFS('5. Detail'!$K$31:$K$510,'5. Detail'!$E$31:$E$510,$B135,'5. Detail'!$A$31:$A$510,$A135,'5. Detail'!$F$31:$F$510,"OE01")</f>
        <v>0</v>
      </c>
      <c r="BE135" s="294">
        <f>SUMIFS('5. Detail'!$K$31:$K$510,'5. Detail'!$E$31:$E$510,$B135,'5. Detail'!$A$31:$A$510,$A135,'5. Detail'!$F$31:$F$510,"TE01")</f>
        <v>0</v>
      </c>
      <c r="BF135" s="294">
        <f t="shared" si="63"/>
        <v>0</v>
      </c>
      <c r="BG135" s="294">
        <f t="shared" si="64"/>
        <v>0</v>
      </c>
      <c r="BH135" s="294">
        <f>SUMIFS('5. Detail'!$K$31:$K$510,'5. Detail'!$E$31:$E$510,$B135,'5. Detail'!$A$31:$A$510,$A135,'5. Detail'!$J$31:$J$510,923,'5. Detail'!$F$31:$F$510,"CE01")+SUMIFS('5. Detail'!$K$31:$K$510,'5. Detail'!$E$31:$E$510,$B135,'5. Detail'!$A$31:$A$510,$A135,'5. Detail'!$J$31:$J$510,107,'5. Detail'!$F$31:$F$510,"CE01")</f>
        <v>0</v>
      </c>
      <c r="BI135" s="294">
        <f>SUMIFS('5. Detail'!$K$31:$K$510,'5. Detail'!$E$31:$E$510,$B135,'5. Detail'!$A$31:$A$510,$A135,'5. Detail'!$J$31:$J$510,923,'5. Detail'!$F$31:$F$510,"OE01")+SUMIFS('5. Detail'!$K$31:$K$510,'5. Detail'!$E$31:$E$510,$B135,'5. Detail'!$A$31:$A$510,$A135,'5. Detail'!$J$31:$J$510,107,'5. Detail'!$F$31:$F$510,"OE01")</f>
        <v>0</v>
      </c>
      <c r="BJ135" s="294">
        <f>SUMIFS('5. Detail'!$K$31:$K$510,'5. Detail'!$E$31:$E$510,$B135,'5. Detail'!$A$31:$A$510,$A135,'5. Detail'!$J$31:$J$510,923,'5. Detail'!$F$31:$F$510,"TE01")+SUMIFS('5. Detail'!$K$31:$K$510,'5. Detail'!$E$31:$E$510,$B135,'5. Detail'!$A$31:$A$510,$A135,'5. Detail'!$J$31:$J$510,107,'5. Detail'!$F$31:$F$510,"TE01")</f>
        <v>0</v>
      </c>
      <c r="BK135" s="294">
        <f t="shared" si="65"/>
        <v>0</v>
      </c>
      <c r="BL135" s="294">
        <f t="shared" si="66"/>
        <v>0</v>
      </c>
      <c r="BM135" s="297"/>
    </row>
    <row r="136" spans="1:65" x14ac:dyDescent="0.3">
      <c r="A136" s="291"/>
      <c r="B136" s="292">
        <v>2019</v>
      </c>
      <c r="C136" s="293">
        <v>252661.52527483486</v>
      </c>
      <c r="D136" s="293">
        <v>0</v>
      </c>
      <c r="E136" s="293">
        <v>0</v>
      </c>
      <c r="F136" s="293">
        <v>0</v>
      </c>
      <c r="G136" s="293">
        <v>0</v>
      </c>
      <c r="H136" s="293">
        <v>0</v>
      </c>
      <c r="I136" s="294">
        <f t="shared" si="51"/>
        <v>252661.52527483486</v>
      </c>
      <c r="J136" s="293">
        <v>0</v>
      </c>
      <c r="K136" s="294">
        <f t="shared" si="52"/>
        <v>252661.52527483486</v>
      </c>
      <c r="L136" s="293">
        <v>0</v>
      </c>
      <c r="M136" s="293"/>
      <c r="N136" s="294">
        <f t="shared" si="53"/>
        <v>0</v>
      </c>
      <c r="O136" s="294">
        <f t="shared" si="67"/>
        <v>252661.52527483486</v>
      </c>
      <c r="P136" s="294">
        <f t="shared" si="54"/>
        <v>0</v>
      </c>
      <c r="Q136" s="294">
        <f>SUMIFS('5. Detail'!$I$31:$I$510,'5. Detail'!$E$31:$E$510,$B136,'5. Detail'!$A$31:$A$510,$A136,'5. Detail'!$J$31:$J$510,426.4)</f>
        <v>0</v>
      </c>
      <c r="R136" s="294">
        <f>SUMIFS('5. Detail'!$I$31:$I$510,'5. Detail'!$E$31:$E$510,$B136,'5. Detail'!$A$31:$A$510,$A136,'5. Detail'!$J$31:$J$510,426.5)+J136</f>
        <v>0</v>
      </c>
      <c r="S136" s="294">
        <f>SUMIFS('5. Detail'!$I$31:$I$510,'5. Detail'!$E$31:$E$510,$B136,'5. Detail'!$A$31:$A$510,$A136,'5. Detail'!$J$31:$J$510,923)</f>
        <v>0</v>
      </c>
      <c r="T136" s="294">
        <f>SUMIFS('5. Detail'!$I$31:$I$510,'5. Detail'!$E$31:$E$510,$B136,'5. Detail'!$A$31:$A$510,$A136,'5. Detail'!$J$31:$J$510,107)</f>
        <v>0</v>
      </c>
      <c r="U136" s="294">
        <f t="shared" si="68"/>
        <v>0</v>
      </c>
      <c r="V136" s="294">
        <f>SUMIFS('5. Detail'!$I$31:$I$510,'5. Detail'!$E$31:$E$510,$B136,'5. Detail'!$A$31:$A$510,$A136,'5. Detail'!$F$31:$F$510,"CE01")</f>
        <v>0</v>
      </c>
      <c r="W136" s="294">
        <f>SUMIFS('5. Detail'!$I$31:$I$510,'5. Detail'!$E$31:$E$510,$B136,'5. Detail'!$A$31:$A$510,$A136,'5. Detail'!$F$31:$F$510,"OE01")</f>
        <v>0</v>
      </c>
      <c r="X136" s="294">
        <f>SUMIFS('5. Detail'!$I$31:$I$510,'5. Detail'!$E$31:$E$510,$B136,'5. Detail'!$A$31:$A$510,$A136,'5. Detail'!$F$31:$F$510,"TE01")</f>
        <v>0</v>
      </c>
      <c r="Y136" s="294">
        <f t="shared" si="55"/>
        <v>0</v>
      </c>
      <c r="Z136" s="294">
        <f t="shared" si="69"/>
        <v>0</v>
      </c>
      <c r="AA136" s="294">
        <f>SUMIFS('5. Detail'!$I$31:$I$510,'5. Detail'!$E$31:$E$510,$B136,'5. Detail'!$A$31:$A$510,$A136,'5. Detail'!$J$31:$J$510,923,'5. Detail'!$F$31:$F$510,"CE01")+SUMIFS('5. Detail'!$I$31:$I$510,'5. Detail'!$E$31:$E$510,$B136,'5. Detail'!$A$31:$A$510,$A136,'5. Detail'!$J$31:$J$510,107,'5. Detail'!$F$31:$F$510,"CE01")</f>
        <v>0</v>
      </c>
      <c r="AB136" s="294">
        <f>SUMIFS('5. Detail'!$I$31:$I$510,'5. Detail'!$E$31:$E$510,$B136,'5. Detail'!$A$31:$A$510,$A136,'5. Detail'!$J$31:$J$510,923,'5. Detail'!$F$31:$F$510,"OE01")+SUMIFS('5. Detail'!$I$31:$I$510,'5. Detail'!$E$31:$E$510,$B136,'5. Detail'!$A$31:$A$510,$A136,'5. Detail'!$J$31:$J$510,107,'5. Detail'!$F$31:$F$510,"OE01")</f>
        <v>0</v>
      </c>
      <c r="AC136" s="294">
        <f>SUMIFS('5. Detail'!$I$31:$I$510,'5. Detail'!$E$31:$E$510,$B136,'5. Detail'!$A$31:$A$510,$A136,'5. Detail'!$J$31:$J$510,923,'5. Detail'!$F$31:$F$510,"TE01")+SUMIFS('5. Detail'!$I$31:$I$510,'5. Detail'!$E$31:$E$510,$B136,'5. Detail'!$A$31:$A$510,$A136,'5. Detail'!$J$31:$J$510,107,'5. Detail'!$F$31:$F$510,"TE01")</f>
        <v>0</v>
      </c>
      <c r="AD136" s="294">
        <f t="shared" si="56"/>
        <v>0</v>
      </c>
      <c r="AE136" s="295">
        <f>'3. Total $ Recalc.'!R132</f>
        <v>0</v>
      </c>
      <c r="AF136" s="294">
        <f t="shared" si="70"/>
        <v>-252661.52527483486</v>
      </c>
      <c r="AG136" s="296">
        <v>0</v>
      </c>
      <c r="AH136" s="294">
        <f t="shared" si="71"/>
        <v>0</v>
      </c>
      <c r="AI136" s="294">
        <f t="shared" si="72"/>
        <v>0</v>
      </c>
      <c r="AJ136" s="293">
        <v>0</v>
      </c>
      <c r="AK136" s="293">
        <v>0</v>
      </c>
      <c r="AL136" s="293">
        <v>0</v>
      </c>
      <c r="AM136" s="294">
        <f t="shared" si="57"/>
        <v>0</v>
      </c>
      <c r="AN136" s="294">
        <f t="shared" si="73"/>
        <v>-252661.52527483486</v>
      </c>
      <c r="AO136" s="293">
        <v>0</v>
      </c>
      <c r="AP136" s="294">
        <f t="shared" si="58"/>
        <v>0</v>
      </c>
      <c r="AQ136" s="294">
        <f t="shared" si="74"/>
        <v>-252661.52527483486</v>
      </c>
      <c r="AR136" s="296"/>
      <c r="AS136" s="294">
        <f t="shared" si="59"/>
        <v>0</v>
      </c>
      <c r="AT136" s="294">
        <f t="shared" si="75"/>
        <v>0</v>
      </c>
      <c r="AU136" s="293">
        <v>0</v>
      </c>
      <c r="AV136" s="294">
        <f t="shared" si="60"/>
        <v>0</v>
      </c>
      <c r="AW136" s="294">
        <f t="shared" si="61"/>
        <v>-252661.52527483486</v>
      </c>
      <c r="AX136" s="294">
        <f>SUMIFS('5. Detail'!$I$31:$I$510,'5. Detail'!$E$31:$E$510,$B136,'5. Detail'!$A$31:$A$510,$A136,'5. Detail'!$J$31:$J$510,426.4)</f>
        <v>0</v>
      </c>
      <c r="AY136" s="294">
        <f>SUMIFS('5. Detail'!$I$31:$I$510,'5. Detail'!$E$31:$E$510,$B136,'5. Detail'!$A$31:$A$510,$A136,'5. Detail'!$J$31:$J$510,426.5)+AO136</f>
        <v>0</v>
      </c>
      <c r="AZ136" s="294">
        <f>SUMIFS('5. Detail'!$I$31:$I$510,'5. Detail'!$E$31:$E$510,$B136,'5. Detail'!$A$31:$A$510,$A136,'5. Detail'!$J$31:$J$510,923)</f>
        <v>0</v>
      </c>
      <c r="BA136" s="294">
        <f>SUMIFS('5. Detail'!$I$31:$I$510,'5. Detail'!$E$31:$E$510,$B136,'5. Detail'!$A$31:$A$510,$A136,'5. Detail'!$J$31:$J$510,107)</f>
        <v>0</v>
      </c>
      <c r="BB136" s="294">
        <f t="shared" si="62"/>
        <v>0</v>
      </c>
      <c r="BC136" s="294">
        <f>SUMIFS('5. Detail'!$K$31:$K$510,'5. Detail'!$E$31:$E$510,$B136,'5. Detail'!$A$31:$A$510,$A136,'5. Detail'!$F$31:$F$510,"CE01")</f>
        <v>0</v>
      </c>
      <c r="BD136" s="294">
        <f>SUMIFS('5. Detail'!$K$31:$K$510,'5. Detail'!$E$31:$E$510,$B136,'5. Detail'!$A$31:$A$510,$A136,'5. Detail'!$F$31:$F$510,"OE01")</f>
        <v>0</v>
      </c>
      <c r="BE136" s="294">
        <f>SUMIFS('5. Detail'!$K$31:$K$510,'5. Detail'!$E$31:$E$510,$B136,'5. Detail'!$A$31:$A$510,$A136,'5. Detail'!$F$31:$F$510,"TE01")</f>
        <v>0</v>
      </c>
      <c r="BF136" s="294">
        <f t="shared" si="63"/>
        <v>0</v>
      </c>
      <c r="BG136" s="294">
        <f t="shared" si="64"/>
        <v>0</v>
      </c>
      <c r="BH136" s="294">
        <f>SUMIFS('5. Detail'!$K$31:$K$510,'5. Detail'!$E$31:$E$510,$B136,'5. Detail'!$A$31:$A$510,$A136,'5. Detail'!$J$31:$J$510,923,'5. Detail'!$F$31:$F$510,"CE01")+SUMIFS('5. Detail'!$K$31:$K$510,'5. Detail'!$E$31:$E$510,$B136,'5. Detail'!$A$31:$A$510,$A136,'5. Detail'!$J$31:$J$510,107,'5. Detail'!$F$31:$F$510,"CE01")</f>
        <v>0</v>
      </c>
      <c r="BI136" s="294">
        <f>SUMIFS('5. Detail'!$K$31:$K$510,'5. Detail'!$E$31:$E$510,$B136,'5. Detail'!$A$31:$A$510,$A136,'5. Detail'!$J$31:$J$510,923,'5. Detail'!$F$31:$F$510,"OE01")+SUMIFS('5. Detail'!$K$31:$K$510,'5. Detail'!$E$31:$E$510,$B136,'5. Detail'!$A$31:$A$510,$A136,'5. Detail'!$J$31:$J$510,107,'5. Detail'!$F$31:$F$510,"OE01")</f>
        <v>0</v>
      </c>
      <c r="BJ136" s="294">
        <f>SUMIFS('5. Detail'!$K$31:$K$510,'5. Detail'!$E$31:$E$510,$B136,'5. Detail'!$A$31:$A$510,$A136,'5. Detail'!$J$31:$J$510,923,'5. Detail'!$F$31:$F$510,"TE01")+SUMIFS('5. Detail'!$K$31:$K$510,'5. Detail'!$E$31:$E$510,$B136,'5. Detail'!$A$31:$A$510,$A136,'5. Detail'!$J$31:$J$510,107,'5. Detail'!$F$31:$F$510,"TE01")</f>
        <v>0</v>
      </c>
      <c r="BK136" s="294">
        <f t="shared" si="65"/>
        <v>0</v>
      </c>
      <c r="BL136" s="294">
        <f t="shared" si="66"/>
        <v>0</v>
      </c>
      <c r="BM136" s="297"/>
    </row>
    <row r="137" spans="1:65" x14ac:dyDescent="0.3">
      <c r="A137" s="291"/>
      <c r="B137" s="292">
        <v>2020</v>
      </c>
      <c r="C137" s="293">
        <v>0</v>
      </c>
      <c r="D137" s="293">
        <v>0</v>
      </c>
      <c r="E137" s="293">
        <v>0</v>
      </c>
      <c r="F137" s="293">
        <v>0</v>
      </c>
      <c r="G137" s="293">
        <v>0</v>
      </c>
      <c r="H137" s="293">
        <v>0</v>
      </c>
      <c r="I137" s="294">
        <f t="shared" si="51"/>
        <v>0</v>
      </c>
      <c r="J137" s="293">
        <v>0</v>
      </c>
      <c r="K137" s="294">
        <f t="shared" si="52"/>
        <v>0</v>
      </c>
      <c r="L137" s="293">
        <v>0</v>
      </c>
      <c r="M137" s="293"/>
      <c r="N137" s="294">
        <f t="shared" si="53"/>
        <v>0</v>
      </c>
      <c r="O137" s="294">
        <f t="shared" si="67"/>
        <v>0</v>
      </c>
      <c r="P137" s="294">
        <f t="shared" si="54"/>
        <v>0</v>
      </c>
      <c r="Q137" s="294">
        <f>SUMIFS('5. Detail'!$I$31:$I$510,'5. Detail'!$E$31:$E$510,$B137,'5. Detail'!$A$31:$A$510,$A137,'5. Detail'!$J$31:$J$510,426.4)</f>
        <v>0</v>
      </c>
      <c r="R137" s="294">
        <f>SUMIFS('5. Detail'!$I$31:$I$510,'5. Detail'!$E$31:$E$510,$B137,'5. Detail'!$A$31:$A$510,$A137,'5. Detail'!$J$31:$J$510,426.5)+J137</f>
        <v>0</v>
      </c>
      <c r="S137" s="294">
        <f>SUMIFS('5. Detail'!$I$31:$I$510,'5. Detail'!$E$31:$E$510,$B137,'5. Detail'!$A$31:$A$510,$A137,'5. Detail'!$J$31:$J$510,923)</f>
        <v>0</v>
      </c>
      <c r="T137" s="294">
        <f>SUMIFS('5. Detail'!$I$31:$I$510,'5. Detail'!$E$31:$E$510,$B137,'5. Detail'!$A$31:$A$510,$A137,'5. Detail'!$J$31:$J$510,107)</f>
        <v>0</v>
      </c>
      <c r="U137" s="294">
        <f t="shared" si="68"/>
        <v>0</v>
      </c>
      <c r="V137" s="294">
        <f>SUMIFS('5. Detail'!$I$31:$I$510,'5. Detail'!$E$31:$E$510,$B137,'5. Detail'!$A$31:$A$510,$A137,'5. Detail'!$F$31:$F$510,"CE01")</f>
        <v>0</v>
      </c>
      <c r="W137" s="294">
        <f>SUMIFS('5. Detail'!$I$31:$I$510,'5. Detail'!$E$31:$E$510,$B137,'5. Detail'!$A$31:$A$510,$A137,'5. Detail'!$F$31:$F$510,"OE01")</f>
        <v>0</v>
      </c>
      <c r="X137" s="294">
        <f>SUMIFS('5. Detail'!$I$31:$I$510,'5. Detail'!$E$31:$E$510,$B137,'5. Detail'!$A$31:$A$510,$A137,'5. Detail'!$F$31:$F$510,"TE01")</f>
        <v>0</v>
      </c>
      <c r="Y137" s="294">
        <f t="shared" si="55"/>
        <v>0</v>
      </c>
      <c r="Z137" s="294">
        <f t="shared" si="69"/>
        <v>0</v>
      </c>
      <c r="AA137" s="294">
        <f>SUMIFS('5. Detail'!$I$31:$I$510,'5. Detail'!$E$31:$E$510,$B137,'5. Detail'!$A$31:$A$510,$A137,'5. Detail'!$J$31:$J$510,923,'5. Detail'!$F$31:$F$510,"CE01")+SUMIFS('5. Detail'!$I$31:$I$510,'5. Detail'!$E$31:$E$510,$B137,'5. Detail'!$A$31:$A$510,$A137,'5. Detail'!$J$31:$J$510,107,'5. Detail'!$F$31:$F$510,"CE01")</f>
        <v>0</v>
      </c>
      <c r="AB137" s="294">
        <f>SUMIFS('5. Detail'!$I$31:$I$510,'5. Detail'!$E$31:$E$510,$B137,'5. Detail'!$A$31:$A$510,$A137,'5. Detail'!$J$31:$J$510,923,'5. Detail'!$F$31:$F$510,"OE01")+SUMIFS('5. Detail'!$I$31:$I$510,'5. Detail'!$E$31:$E$510,$B137,'5. Detail'!$A$31:$A$510,$A137,'5. Detail'!$J$31:$J$510,107,'5. Detail'!$F$31:$F$510,"OE01")</f>
        <v>0</v>
      </c>
      <c r="AC137" s="294">
        <f>SUMIFS('5. Detail'!$I$31:$I$510,'5. Detail'!$E$31:$E$510,$B137,'5. Detail'!$A$31:$A$510,$A137,'5. Detail'!$J$31:$J$510,923,'5. Detail'!$F$31:$F$510,"TE01")+SUMIFS('5. Detail'!$I$31:$I$510,'5. Detail'!$E$31:$E$510,$B137,'5. Detail'!$A$31:$A$510,$A137,'5. Detail'!$J$31:$J$510,107,'5. Detail'!$F$31:$F$510,"TE01")</f>
        <v>0</v>
      </c>
      <c r="AD137" s="294">
        <f t="shared" si="56"/>
        <v>0</v>
      </c>
      <c r="AE137" s="295">
        <f>'3. Total $ Recalc.'!R133</f>
        <v>0</v>
      </c>
      <c r="AF137" s="294">
        <f t="shared" si="70"/>
        <v>0</v>
      </c>
      <c r="AG137" s="296">
        <v>1</v>
      </c>
      <c r="AH137" s="294">
        <f t="shared" si="71"/>
        <v>0</v>
      </c>
      <c r="AI137" s="294">
        <f t="shared" si="72"/>
        <v>0</v>
      </c>
      <c r="AJ137" s="293">
        <v>0</v>
      </c>
      <c r="AK137" s="293">
        <v>0</v>
      </c>
      <c r="AL137" s="293">
        <v>0</v>
      </c>
      <c r="AM137" s="294">
        <f t="shared" si="57"/>
        <v>0</v>
      </c>
      <c r="AN137" s="294">
        <f t="shared" si="73"/>
        <v>0</v>
      </c>
      <c r="AO137" s="293">
        <v>0</v>
      </c>
      <c r="AP137" s="294">
        <f t="shared" si="58"/>
        <v>0</v>
      </c>
      <c r="AQ137" s="294">
        <f t="shared" si="74"/>
        <v>0</v>
      </c>
      <c r="AR137" s="296"/>
      <c r="AS137" s="294">
        <f t="shared" si="59"/>
        <v>0</v>
      </c>
      <c r="AT137" s="294">
        <f t="shared" si="75"/>
        <v>0</v>
      </c>
      <c r="AU137" s="293">
        <v>0</v>
      </c>
      <c r="AV137" s="294">
        <f t="shared" si="60"/>
        <v>0</v>
      </c>
      <c r="AW137" s="294">
        <f t="shared" si="61"/>
        <v>0</v>
      </c>
      <c r="AX137" s="294">
        <f>SUMIFS('5. Detail'!$I$31:$I$510,'5. Detail'!$E$31:$E$510,$B137,'5. Detail'!$A$31:$A$510,$A137,'5. Detail'!$J$31:$J$510,426.4)</f>
        <v>0</v>
      </c>
      <c r="AY137" s="294">
        <f>SUMIFS('5. Detail'!$I$31:$I$510,'5. Detail'!$E$31:$E$510,$B137,'5. Detail'!$A$31:$A$510,$A137,'5. Detail'!$J$31:$J$510,426.5)+AO137</f>
        <v>0</v>
      </c>
      <c r="AZ137" s="294">
        <f>SUMIFS('5. Detail'!$I$31:$I$510,'5. Detail'!$E$31:$E$510,$B137,'5. Detail'!$A$31:$A$510,$A137,'5. Detail'!$J$31:$J$510,923)</f>
        <v>0</v>
      </c>
      <c r="BA137" s="294">
        <f>SUMIFS('5. Detail'!$I$31:$I$510,'5. Detail'!$E$31:$E$510,$B137,'5. Detail'!$A$31:$A$510,$A137,'5. Detail'!$J$31:$J$510,107)</f>
        <v>0</v>
      </c>
      <c r="BB137" s="294">
        <f t="shared" si="62"/>
        <v>0</v>
      </c>
      <c r="BC137" s="294">
        <f>SUMIFS('5. Detail'!$K$31:$K$510,'5. Detail'!$E$31:$E$510,$B137,'5. Detail'!$A$31:$A$510,$A137,'5. Detail'!$F$31:$F$510,"CE01")</f>
        <v>0</v>
      </c>
      <c r="BD137" s="294">
        <f>SUMIFS('5. Detail'!$K$31:$K$510,'5. Detail'!$E$31:$E$510,$B137,'5. Detail'!$A$31:$A$510,$A137,'5. Detail'!$F$31:$F$510,"OE01")</f>
        <v>0</v>
      </c>
      <c r="BE137" s="294">
        <f>SUMIFS('5. Detail'!$K$31:$K$510,'5. Detail'!$E$31:$E$510,$B137,'5. Detail'!$A$31:$A$510,$A137,'5. Detail'!$F$31:$F$510,"TE01")</f>
        <v>0</v>
      </c>
      <c r="BF137" s="294">
        <f t="shared" si="63"/>
        <v>0</v>
      </c>
      <c r="BG137" s="294">
        <f t="shared" si="64"/>
        <v>0</v>
      </c>
      <c r="BH137" s="294">
        <f>SUMIFS('5. Detail'!$K$31:$K$510,'5. Detail'!$E$31:$E$510,$B137,'5. Detail'!$A$31:$A$510,$A137,'5. Detail'!$J$31:$J$510,923,'5. Detail'!$F$31:$F$510,"CE01")+SUMIFS('5. Detail'!$K$31:$K$510,'5. Detail'!$E$31:$E$510,$B137,'5. Detail'!$A$31:$A$510,$A137,'5. Detail'!$J$31:$J$510,107,'5. Detail'!$F$31:$F$510,"CE01")</f>
        <v>0</v>
      </c>
      <c r="BI137" s="294">
        <f>SUMIFS('5. Detail'!$K$31:$K$510,'5. Detail'!$E$31:$E$510,$B137,'5. Detail'!$A$31:$A$510,$A137,'5. Detail'!$J$31:$J$510,923,'5. Detail'!$F$31:$F$510,"OE01")+SUMIFS('5. Detail'!$K$31:$K$510,'5. Detail'!$E$31:$E$510,$B137,'5. Detail'!$A$31:$A$510,$A137,'5. Detail'!$J$31:$J$510,107,'5. Detail'!$F$31:$F$510,"OE01")</f>
        <v>0</v>
      </c>
      <c r="BJ137" s="294">
        <f>SUMIFS('5. Detail'!$K$31:$K$510,'5. Detail'!$E$31:$E$510,$B137,'5. Detail'!$A$31:$A$510,$A137,'5. Detail'!$J$31:$J$510,923,'5. Detail'!$F$31:$F$510,"TE01")+SUMIFS('5. Detail'!$K$31:$K$510,'5. Detail'!$E$31:$E$510,$B137,'5. Detail'!$A$31:$A$510,$A137,'5. Detail'!$J$31:$J$510,107,'5. Detail'!$F$31:$F$510,"TE01")</f>
        <v>0</v>
      </c>
      <c r="BK137" s="294">
        <f t="shared" si="65"/>
        <v>0</v>
      </c>
      <c r="BL137" s="294">
        <f t="shared" si="66"/>
        <v>0</v>
      </c>
      <c r="BM137" s="297"/>
    </row>
    <row r="138" spans="1:65" x14ac:dyDescent="0.3">
      <c r="A138" s="291"/>
      <c r="B138" s="292">
        <v>2021</v>
      </c>
      <c r="C138" s="293">
        <v>0</v>
      </c>
      <c r="D138" s="293">
        <v>0</v>
      </c>
      <c r="E138" s="293">
        <v>0</v>
      </c>
      <c r="F138" s="293">
        <v>0</v>
      </c>
      <c r="G138" s="293">
        <v>0</v>
      </c>
      <c r="H138" s="293">
        <v>0</v>
      </c>
      <c r="I138" s="294">
        <f t="shared" si="51"/>
        <v>0</v>
      </c>
      <c r="J138" s="293">
        <v>0</v>
      </c>
      <c r="K138" s="294">
        <f t="shared" si="52"/>
        <v>0</v>
      </c>
      <c r="L138" s="293">
        <v>0</v>
      </c>
      <c r="M138" s="293"/>
      <c r="N138" s="294">
        <f t="shared" si="53"/>
        <v>0</v>
      </c>
      <c r="O138" s="294">
        <f t="shared" si="67"/>
        <v>0</v>
      </c>
      <c r="P138" s="294">
        <f t="shared" si="54"/>
        <v>0</v>
      </c>
      <c r="Q138" s="294">
        <f>SUMIFS('5. Detail'!$I$31:$I$510,'5. Detail'!$E$31:$E$510,$B138,'5. Detail'!$A$31:$A$510,$A138,'5. Detail'!$J$31:$J$510,426.4)</f>
        <v>0</v>
      </c>
      <c r="R138" s="294">
        <f>SUMIFS('5. Detail'!$I$31:$I$510,'5. Detail'!$E$31:$E$510,$B138,'5. Detail'!$A$31:$A$510,$A138,'5. Detail'!$J$31:$J$510,426.5)+J138</f>
        <v>0</v>
      </c>
      <c r="S138" s="294">
        <f>SUMIFS('5. Detail'!$I$31:$I$510,'5. Detail'!$E$31:$E$510,$B138,'5. Detail'!$A$31:$A$510,$A138,'5. Detail'!$J$31:$J$510,923)</f>
        <v>0</v>
      </c>
      <c r="T138" s="294">
        <f>SUMIFS('5. Detail'!$I$31:$I$510,'5. Detail'!$E$31:$E$510,$B138,'5. Detail'!$A$31:$A$510,$A138,'5. Detail'!$J$31:$J$510,107)</f>
        <v>0</v>
      </c>
      <c r="U138" s="294">
        <f t="shared" si="68"/>
        <v>0</v>
      </c>
      <c r="V138" s="294">
        <f>SUMIFS('5. Detail'!$I$31:$I$510,'5. Detail'!$E$31:$E$510,$B138,'5. Detail'!$A$31:$A$510,$A138,'5. Detail'!$F$31:$F$510,"CE01")</f>
        <v>0</v>
      </c>
      <c r="W138" s="294">
        <f>SUMIFS('5. Detail'!$I$31:$I$510,'5. Detail'!$E$31:$E$510,$B138,'5. Detail'!$A$31:$A$510,$A138,'5. Detail'!$F$31:$F$510,"OE01")</f>
        <v>0</v>
      </c>
      <c r="X138" s="294">
        <f>SUMIFS('5. Detail'!$I$31:$I$510,'5. Detail'!$E$31:$E$510,$B138,'5. Detail'!$A$31:$A$510,$A138,'5. Detail'!$F$31:$F$510,"TE01")</f>
        <v>0</v>
      </c>
      <c r="Y138" s="294">
        <f t="shared" si="55"/>
        <v>0</v>
      </c>
      <c r="Z138" s="294">
        <f t="shared" si="69"/>
        <v>0</v>
      </c>
      <c r="AA138" s="294">
        <f>SUMIFS('5. Detail'!$I$31:$I$510,'5. Detail'!$E$31:$E$510,$B138,'5. Detail'!$A$31:$A$510,$A138,'5. Detail'!$J$31:$J$510,923,'5. Detail'!$F$31:$F$510,"CE01")+SUMIFS('5. Detail'!$I$31:$I$510,'5. Detail'!$E$31:$E$510,$B138,'5. Detail'!$A$31:$A$510,$A138,'5. Detail'!$J$31:$J$510,107,'5. Detail'!$F$31:$F$510,"CE01")</f>
        <v>0</v>
      </c>
      <c r="AB138" s="294">
        <f>SUMIFS('5. Detail'!$I$31:$I$510,'5. Detail'!$E$31:$E$510,$B138,'5. Detail'!$A$31:$A$510,$A138,'5. Detail'!$J$31:$J$510,923,'5. Detail'!$F$31:$F$510,"OE01")+SUMIFS('5. Detail'!$I$31:$I$510,'5. Detail'!$E$31:$E$510,$B138,'5. Detail'!$A$31:$A$510,$A138,'5. Detail'!$J$31:$J$510,107,'5. Detail'!$F$31:$F$510,"OE01")</f>
        <v>0</v>
      </c>
      <c r="AC138" s="294">
        <f>SUMIFS('5. Detail'!$I$31:$I$510,'5. Detail'!$E$31:$E$510,$B138,'5. Detail'!$A$31:$A$510,$A138,'5. Detail'!$J$31:$J$510,923,'5. Detail'!$F$31:$F$510,"TE01")+SUMIFS('5. Detail'!$I$31:$I$510,'5. Detail'!$E$31:$E$510,$B138,'5. Detail'!$A$31:$A$510,$A138,'5. Detail'!$J$31:$J$510,107,'5. Detail'!$F$31:$F$510,"TE01")</f>
        <v>0</v>
      </c>
      <c r="AD138" s="294">
        <f t="shared" si="56"/>
        <v>0</v>
      </c>
      <c r="AE138" s="295">
        <f>'3. Total $ Recalc.'!R134</f>
        <v>0</v>
      </c>
      <c r="AF138" s="294">
        <f t="shared" si="70"/>
        <v>0</v>
      </c>
      <c r="AG138" s="296">
        <v>1</v>
      </c>
      <c r="AH138" s="294">
        <f t="shared" si="71"/>
        <v>0</v>
      </c>
      <c r="AI138" s="294">
        <f t="shared" si="72"/>
        <v>0</v>
      </c>
      <c r="AJ138" s="293">
        <v>0</v>
      </c>
      <c r="AK138" s="293">
        <v>0</v>
      </c>
      <c r="AL138" s="293">
        <v>0</v>
      </c>
      <c r="AM138" s="294">
        <f t="shared" si="57"/>
        <v>0</v>
      </c>
      <c r="AN138" s="294">
        <f t="shared" si="73"/>
        <v>0</v>
      </c>
      <c r="AO138" s="293">
        <v>0</v>
      </c>
      <c r="AP138" s="294">
        <f t="shared" si="58"/>
        <v>0</v>
      </c>
      <c r="AQ138" s="294">
        <f t="shared" si="74"/>
        <v>0</v>
      </c>
      <c r="AR138" s="296"/>
      <c r="AS138" s="294">
        <f t="shared" si="59"/>
        <v>0</v>
      </c>
      <c r="AT138" s="294">
        <f t="shared" si="75"/>
        <v>0</v>
      </c>
      <c r="AU138" s="293">
        <v>0</v>
      </c>
      <c r="AV138" s="294">
        <f t="shared" si="60"/>
        <v>0</v>
      </c>
      <c r="AW138" s="294">
        <f t="shared" si="61"/>
        <v>0</v>
      </c>
      <c r="AX138" s="294">
        <f>SUMIFS('5. Detail'!$I$31:$I$510,'5. Detail'!$E$31:$E$510,$B138,'5. Detail'!$A$31:$A$510,$A138,'5. Detail'!$J$31:$J$510,426.4)</f>
        <v>0</v>
      </c>
      <c r="AY138" s="294">
        <f>SUMIFS('5. Detail'!$I$31:$I$510,'5. Detail'!$E$31:$E$510,$B138,'5. Detail'!$A$31:$A$510,$A138,'5. Detail'!$J$31:$J$510,426.5)+AO138</f>
        <v>0</v>
      </c>
      <c r="AZ138" s="294">
        <f>SUMIFS('5. Detail'!$I$31:$I$510,'5. Detail'!$E$31:$E$510,$B138,'5. Detail'!$A$31:$A$510,$A138,'5. Detail'!$J$31:$J$510,923)</f>
        <v>0</v>
      </c>
      <c r="BA138" s="294">
        <f>SUMIFS('5. Detail'!$I$31:$I$510,'5. Detail'!$E$31:$E$510,$B138,'5. Detail'!$A$31:$A$510,$A138,'5. Detail'!$J$31:$J$510,107)</f>
        <v>0</v>
      </c>
      <c r="BB138" s="294">
        <f t="shared" si="62"/>
        <v>0</v>
      </c>
      <c r="BC138" s="294">
        <f>SUMIFS('5. Detail'!$K$31:$K$510,'5. Detail'!$E$31:$E$510,$B138,'5. Detail'!$A$31:$A$510,$A138,'5. Detail'!$F$31:$F$510,"CE01")</f>
        <v>0</v>
      </c>
      <c r="BD138" s="294">
        <f>SUMIFS('5. Detail'!$K$31:$K$510,'5. Detail'!$E$31:$E$510,$B138,'5. Detail'!$A$31:$A$510,$A138,'5. Detail'!$F$31:$F$510,"OE01")</f>
        <v>0</v>
      </c>
      <c r="BE138" s="294">
        <f>SUMIFS('5. Detail'!$K$31:$K$510,'5. Detail'!$E$31:$E$510,$B138,'5. Detail'!$A$31:$A$510,$A138,'5. Detail'!$F$31:$F$510,"TE01")</f>
        <v>0</v>
      </c>
      <c r="BF138" s="294">
        <f t="shared" si="63"/>
        <v>0</v>
      </c>
      <c r="BG138" s="294">
        <f t="shared" si="64"/>
        <v>0</v>
      </c>
      <c r="BH138" s="294">
        <f>SUMIFS('5. Detail'!$K$31:$K$510,'5. Detail'!$E$31:$E$510,$B138,'5. Detail'!$A$31:$A$510,$A138,'5. Detail'!$J$31:$J$510,923,'5. Detail'!$F$31:$F$510,"CE01")+SUMIFS('5. Detail'!$K$31:$K$510,'5. Detail'!$E$31:$E$510,$B138,'5. Detail'!$A$31:$A$510,$A138,'5. Detail'!$J$31:$J$510,107,'5. Detail'!$F$31:$F$510,"CE01")</f>
        <v>0</v>
      </c>
      <c r="BI138" s="294">
        <f>SUMIFS('5. Detail'!$K$31:$K$510,'5. Detail'!$E$31:$E$510,$B138,'5. Detail'!$A$31:$A$510,$A138,'5. Detail'!$J$31:$J$510,923,'5. Detail'!$F$31:$F$510,"OE01")+SUMIFS('5. Detail'!$K$31:$K$510,'5. Detail'!$E$31:$E$510,$B138,'5. Detail'!$A$31:$A$510,$A138,'5. Detail'!$J$31:$J$510,107,'5. Detail'!$F$31:$F$510,"OE01")</f>
        <v>0</v>
      </c>
      <c r="BJ138" s="294">
        <f>SUMIFS('5. Detail'!$K$31:$K$510,'5. Detail'!$E$31:$E$510,$B138,'5. Detail'!$A$31:$A$510,$A138,'5. Detail'!$J$31:$J$510,923,'5. Detail'!$F$31:$F$510,"TE01")+SUMIFS('5. Detail'!$K$31:$K$510,'5. Detail'!$E$31:$E$510,$B138,'5. Detail'!$A$31:$A$510,$A138,'5. Detail'!$J$31:$J$510,107,'5. Detail'!$F$31:$F$510,"TE01")</f>
        <v>0</v>
      </c>
      <c r="BK138" s="294">
        <f t="shared" si="65"/>
        <v>0</v>
      </c>
      <c r="BL138" s="294">
        <f t="shared" si="66"/>
        <v>0</v>
      </c>
      <c r="BM138" s="297"/>
    </row>
    <row r="139" spans="1:65" x14ac:dyDescent="0.3">
      <c r="A139" s="291"/>
      <c r="B139" s="292">
        <v>2015</v>
      </c>
      <c r="C139" s="293">
        <v>179956.42721410506</v>
      </c>
      <c r="D139" s="293">
        <v>0</v>
      </c>
      <c r="E139" s="293">
        <v>179956.42721410506</v>
      </c>
      <c r="F139" s="293">
        <v>0</v>
      </c>
      <c r="G139" s="293">
        <v>0</v>
      </c>
      <c r="H139" s="293">
        <v>0</v>
      </c>
      <c r="I139" s="294">
        <f t="shared" si="51"/>
        <v>0</v>
      </c>
      <c r="J139" s="293">
        <v>0</v>
      </c>
      <c r="K139" s="294">
        <f t="shared" si="52"/>
        <v>0</v>
      </c>
      <c r="L139" s="293">
        <v>0</v>
      </c>
      <c r="M139" s="293"/>
      <c r="N139" s="294">
        <f t="shared" si="53"/>
        <v>0</v>
      </c>
      <c r="O139" s="294">
        <f t="shared" si="67"/>
        <v>0</v>
      </c>
      <c r="P139" s="294">
        <f t="shared" si="54"/>
        <v>0</v>
      </c>
      <c r="Q139" s="294">
        <f>SUMIFS('5. Detail'!$I$31:$I$510,'5. Detail'!$E$31:$E$510,$B139,'5. Detail'!$A$31:$A$510,$A139,'5. Detail'!$J$31:$J$510,426.4)</f>
        <v>0</v>
      </c>
      <c r="R139" s="294">
        <f>SUMIFS('5. Detail'!$I$31:$I$510,'5. Detail'!$E$31:$E$510,$B139,'5. Detail'!$A$31:$A$510,$A139,'5. Detail'!$J$31:$J$510,426.5)+J139</f>
        <v>0</v>
      </c>
      <c r="S139" s="294">
        <f>SUMIFS('5. Detail'!$I$31:$I$510,'5. Detail'!$E$31:$E$510,$B139,'5. Detail'!$A$31:$A$510,$A139,'5. Detail'!$J$31:$J$510,923)</f>
        <v>0</v>
      </c>
      <c r="T139" s="294">
        <f>SUMIFS('5. Detail'!$I$31:$I$510,'5. Detail'!$E$31:$E$510,$B139,'5. Detail'!$A$31:$A$510,$A139,'5. Detail'!$J$31:$J$510,107)</f>
        <v>0</v>
      </c>
      <c r="U139" s="294">
        <f t="shared" si="68"/>
        <v>0</v>
      </c>
      <c r="V139" s="294">
        <f>SUMIFS('5. Detail'!$I$31:$I$510,'5. Detail'!$E$31:$E$510,$B139,'5. Detail'!$A$31:$A$510,$A139,'5. Detail'!$F$31:$F$510,"CE01")</f>
        <v>0</v>
      </c>
      <c r="W139" s="294">
        <f>SUMIFS('5. Detail'!$I$31:$I$510,'5. Detail'!$E$31:$E$510,$B139,'5. Detail'!$A$31:$A$510,$A139,'5. Detail'!$F$31:$F$510,"OE01")</f>
        <v>0</v>
      </c>
      <c r="X139" s="294">
        <f>SUMIFS('5. Detail'!$I$31:$I$510,'5. Detail'!$E$31:$E$510,$B139,'5. Detail'!$A$31:$A$510,$A139,'5. Detail'!$F$31:$F$510,"TE01")</f>
        <v>0</v>
      </c>
      <c r="Y139" s="294">
        <f t="shared" si="55"/>
        <v>0</v>
      </c>
      <c r="Z139" s="294">
        <f t="shared" si="69"/>
        <v>0</v>
      </c>
      <c r="AA139" s="294">
        <f>SUMIFS('5. Detail'!$I$31:$I$510,'5. Detail'!$E$31:$E$510,$B139,'5. Detail'!$A$31:$A$510,$A139,'5. Detail'!$J$31:$J$510,923,'5. Detail'!$F$31:$F$510,"CE01")+SUMIFS('5. Detail'!$I$31:$I$510,'5. Detail'!$E$31:$E$510,$B139,'5. Detail'!$A$31:$A$510,$A139,'5. Detail'!$J$31:$J$510,107,'5. Detail'!$F$31:$F$510,"CE01")</f>
        <v>0</v>
      </c>
      <c r="AB139" s="294">
        <f>SUMIFS('5. Detail'!$I$31:$I$510,'5. Detail'!$E$31:$E$510,$B139,'5. Detail'!$A$31:$A$510,$A139,'5. Detail'!$J$31:$J$510,923,'5. Detail'!$F$31:$F$510,"OE01")+SUMIFS('5. Detail'!$I$31:$I$510,'5. Detail'!$E$31:$E$510,$B139,'5. Detail'!$A$31:$A$510,$A139,'5. Detail'!$J$31:$J$510,107,'5. Detail'!$F$31:$F$510,"OE01")</f>
        <v>0</v>
      </c>
      <c r="AC139" s="294">
        <f>SUMIFS('5. Detail'!$I$31:$I$510,'5. Detail'!$E$31:$E$510,$B139,'5. Detail'!$A$31:$A$510,$A139,'5. Detail'!$J$31:$J$510,923,'5. Detail'!$F$31:$F$510,"TE01")+SUMIFS('5. Detail'!$I$31:$I$510,'5. Detail'!$E$31:$E$510,$B139,'5. Detail'!$A$31:$A$510,$A139,'5. Detail'!$J$31:$J$510,107,'5. Detail'!$F$31:$F$510,"TE01")</f>
        <v>0</v>
      </c>
      <c r="AD139" s="294">
        <f t="shared" si="56"/>
        <v>0</v>
      </c>
      <c r="AE139" s="295">
        <f>'3. Total $ Recalc.'!R135</f>
        <v>0</v>
      </c>
      <c r="AF139" s="294">
        <f t="shared" si="70"/>
        <v>-179956.42721410506</v>
      </c>
      <c r="AG139" s="296">
        <v>0</v>
      </c>
      <c r="AH139" s="294">
        <f t="shared" si="71"/>
        <v>0</v>
      </c>
      <c r="AI139" s="294">
        <f t="shared" si="72"/>
        <v>0</v>
      </c>
      <c r="AJ139" s="293">
        <v>179956.42721410506</v>
      </c>
      <c r="AK139" s="293">
        <v>0</v>
      </c>
      <c r="AL139" s="293">
        <v>0</v>
      </c>
      <c r="AM139" s="294">
        <f t="shared" si="57"/>
        <v>-179956.42721410506</v>
      </c>
      <c r="AN139" s="294">
        <f t="shared" si="73"/>
        <v>-179956.42721410506</v>
      </c>
      <c r="AO139" s="293">
        <v>0</v>
      </c>
      <c r="AP139" s="294">
        <f t="shared" si="58"/>
        <v>-179956.42721410506</v>
      </c>
      <c r="AQ139" s="294">
        <f t="shared" si="74"/>
        <v>-179956.42721410506</v>
      </c>
      <c r="AR139" s="296"/>
      <c r="AS139" s="294">
        <f t="shared" si="59"/>
        <v>0</v>
      </c>
      <c r="AT139" s="294">
        <f t="shared" si="75"/>
        <v>0</v>
      </c>
      <c r="AU139" s="293">
        <v>0</v>
      </c>
      <c r="AV139" s="294">
        <f t="shared" si="60"/>
        <v>-179956.42721410506</v>
      </c>
      <c r="AW139" s="294">
        <f t="shared" si="61"/>
        <v>-179956.42721410506</v>
      </c>
      <c r="AX139" s="294">
        <f>SUMIFS('5. Detail'!$I$31:$I$510,'5. Detail'!$E$31:$E$510,$B139,'5. Detail'!$A$31:$A$510,$A139,'5. Detail'!$J$31:$J$510,426.4)</f>
        <v>0</v>
      </c>
      <c r="AY139" s="294">
        <f>SUMIFS('5. Detail'!$I$31:$I$510,'5. Detail'!$E$31:$E$510,$B139,'5. Detail'!$A$31:$A$510,$A139,'5. Detail'!$J$31:$J$510,426.5)+AO139</f>
        <v>0</v>
      </c>
      <c r="AZ139" s="294">
        <f>SUMIFS('5. Detail'!$I$31:$I$510,'5. Detail'!$E$31:$E$510,$B139,'5. Detail'!$A$31:$A$510,$A139,'5. Detail'!$J$31:$J$510,923)</f>
        <v>0</v>
      </c>
      <c r="BA139" s="294">
        <f>SUMIFS('5. Detail'!$I$31:$I$510,'5. Detail'!$E$31:$E$510,$B139,'5. Detail'!$A$31:$A$510,$A139,'5. Detail'!$J$31:$J$510,107)</f>
        <v>0</v>
      </c>
      <c r="BB139" s="294">
        <f t="shared" si="62"/>
        <v>0</v>
      </c>
      <c r="BC139" s="294">
        <f>SUMIFS('5. Detail'!$K$31:$K$510,'5. Detail'!$E$31:$E$510,$B139,'5. Detail'!$A$31:$A$510,$A139,'5. Detail'!$F$31:$F$510,"CE01")</f>
        <v>0</v>
      </c>
      <c r="BD139" s="294">
        <f>SUMIFS('5. Detail'!$K$31:$K$510,'5. Detail'!$E$31:$E$510,$B139,'5. Detail'!$A$31:$A$510,$A139,'5. Detail'!$F$31:$F$510,"OE01")</f>
        <v>0</v>
      </c>
      <c r="BE139" s="294">
        <f>SUMIFS('5. Detail'!$K$31:$K$510,'5. Detail'!$E$31:$E$510,$B139,'5. Detail'!$A$31:$A$510,$A139,'5. Detail'!$F$31:$F$510,"TE01")</f>
        <v>0</v>
      </c>
      <c r="BF139" s="294">
        <f t="shared" si="63"/>
        <v>0</v>
      </c>
      <c r="BG139" s="294">
        <f t="shared" si="64"/>
        <v>0</v>
      </c>
      <c r="BH139" s="294">
        <f>SUMIFS('5. Detail'!$K$31:$K$510,'5. Detail'!$E$31:$E$510,$B139,'5. Detail'!$A$31:$A$510,$A139,'5. Detail'!$J$31:$J$510,923,'5. Detail'!$F$31:$F$510,"CE01")+SUMIFS('5. Detail'!$K$31:$K$510,'5. Detail'!$E$31:$E$510,$B139,'5. Detail'!$A$31:$A$510,$A139,'5. Detail'!$J$31:$J$510,107,'5. Detail'!$F$31:$F$510,"CE01")</f>
        <v>0</v>
      </c>
      <c r="BI139" s="294">
        <f>SUMIFS('5. Detail'!$K$31:$K$510,'5. Detail'!$E$31:$E$510,$B139,'5. Detail'!$A$31:$A$510,$A139,'5. Detail'!$J$31:$J$510,923,'5. Detail'!$F$31:$F$510,"OE01")+SUMIFS('5. Detail'!$K$31:$K$510,'5. Detail'!$E$31:$E$510,$B139,'5. Detail'!$A$31:$A$510,$A139,'5. Detail'!$J$31:$J$510,107,'5. Detail'!$F$31:$F$510,"OE01")</f>
        <v>0</v>
      </c>
      <c r="BJ139" s="294">
        <f>SUMIFS('5. Detail'!$K$31:$K$510,'5. Detail'!$E$31:$E$510,$B139,'5. Detail'!$A$31:$A$510,$A139,'5. Detail'!$J$31:$J$510,923,'5. Detail'!$F$31:$F$510,"TE01")+SUMIFS('5. Detail'!$K$31:$K$510,'5. Detail'!$E$31:$E$510,$B139,'5. Detail'!$A$31:$A$510,$A139,'5. Detail'!$J$31:$J$510,107,'5. Detail'!$F$31:$F$510,"TE01")</f>
        <v>0</v>
      </c>
      <c r="BK139" s="294">
        <f t="shared" si="65"/>
        <v>0</v>
      </c>
      <c r="BL139" s="294">
        <f t="shared" si="66"/>
        <v>0</v>
      </c>
      <c r="BM139" s="297"/>
    </row>
    <row r="140" spans="1:65" x14ac:dyDescent="0.3">
      <c r="A140" s="291"/>
      <c r="B140" s="292">
        <v>2016</v>
      </c>
      <c r="C140" s="293">
        <v>195635.30075351923</v>
      </c>
      <c r="D140" s="293">
        <v>0</v>
      </c>
      <c r="E140" s="293">
        <v>195635.30075351923</v>
      </c>
      <c r="F140" s="293">
        <v>0</v>
      </c>
      <c r="G140" s="293">
        <v>0</v>
      </c>
      <c r="H140" s="293">
        <v>0</v>
      </c>
      <c r="I140" s="294">
        <f t="shared" si="51"/>
        <v>0</v>
      </c>
      <c r="J140" s="293">
        <v>0</v>
      </c>
      <c r="K140" s="294">
        <f t="shared" si="52"/>
        <v>0</v>
      </c>
      <c r="L140" s="293">
        <v>0</v>
      </c>
      <c r="M140" s="293"/>
      <c r="N140" s="294">
        <f t="shared" si="53"/>
        <v>0</v>
      </c>
      <c r="O140" s="294">
        <f t="shared" si="67"/>
        <v>0</v>
      </c>
      <c r="P140" s="294">
        <f t="shared" si="54"/>
        <v>0</v>
      </c>
      <c r="Q140" s="294">
        <f>SUMIFS('5. Detail'!$I$31:$I$510,'5. Detail'!$E$31:$E$510,$B140,'5. Detail'!$A$31:$A$510,$A140,'5. Detail'!$J$31:$J$510,426.4)</f>
        <v>0</v>
      </c>
      <c r="R140" s="294">
        <f>SUMIFS('5. Detail'!$I$31:$I$510,'5. Detail'!$E$31:$E$510,$B140,'5. Detail'!$A$31:$A$510,$A140,'5. Detail'!$J$31:$J$510,426.5)+J140</f>
        <v>0</v>
      </c>
      <c r="S140" s="294">
        <f>SUMIFS('5. Detail'!$I$31:$I$510,'5. Detail'!$E$31:$E$510,$B140,'5. Detail'!$A$31:$A$510,$A140,'5. Detail'!$J$31:$J$510,923)</f>
        <v>0</v>
      </c>
      <c r="T140" s="294">
        <f>SUMIFS('5. Detail'!$I$31:$I$510,'5. Detail'!$E$31:$E$510,$B140,'5. Detail'!$A$31:$A$510,$A140,'5. Detail'!$J$31:$J$510,107)</f>
        <v>0</v>
      </c>
      <c r="U140" s="294">
        <f t="shared" si="68"/>
        <v>0</v>
      </c>
      <c r="V140" s="294">
        <f>SUMIFS('5. Detail'!$I$31:$I$510,'5. Detail'!$E$31:$E$510,$B140,'5. Detail'!$A$31:$A$510,$A140,'5. Detail'!$F$31:$F$510,"CE01")</f>
        <v>0</v>
      </c>
      <c r="W140" s="294">
        <f>SUMIFS('5. Detail'!$I$31:$I$510,'5. Detail'!$E$31:$E$510,$B140,'5. Detail'!$A$31:$A$510,$A140,'5. Detail'!$F$31:$F$510,"OE01")</f>
        <v>0</v>
      </c>
      <c r="X140" s="294">
        <f>SUMIFS('5. Detail'!$I$31:$I$510,'5. Detail'!$E$31:$E$510,$B140,'5. Detail'!$A$31:$A$510,$A140,'5. Detail'!$F$31:$F$510,"TE01")</f>
        <v>0</v>
      </c>
      <c r="Y140" s="294">
        <f t="shared" si="55"/>
        <v>0</v>
      </c>
      <c r="Z140" s="294">
        <f t="shared" si="69"/>
        <v>0</v>
      </c>
      <c r="AA140" s="294">
        <f>SUMIFS('5. Detail'!$I$31:$I$510,'5. Detail'!$E$31:$E$510,$B140,'5. Detail'!$A$31:$A$510,$A140,'5. Detail'!$J$31:$J$510,923,'5. Detail'!$F$31:$F$510,"CE01")+SUMIFS('5. Detail'!$I$31:$I$510,'5. Detail'!$E$31:$E$510,$B140,'5. Detail'!$A$31:$A$510,$A140,'5. Detail'!$J$31:$J$510,107,'5. Detail'!$F$31:$F$510,"CE01")</f>
        <v>0</v>
      </c>
      <c r="AB140" s="294">
        <f>SUMIFS('5. Detail'!$I$31:$I$510,'5. Detail'!$E$31:$E$510,$B140,'5. Detail'!$A$31:$A$510,$A140,'5. Detail'!$J$31:$J$510,923,'5. Detail'!$F$31:$F$510,"OE01")+SUMIFS('5. Detail'!$I$31:$I$510,'5. Detail'!$E$31:$E$510,$B140,'5. Detail'!$A$31:$A$510,$A140,'5. Detail'!$J$31:$J$510,107,'5. Detail'!$F$31:$F$510,"OE01")</f>
        <v>0</v>
      </c>
      <c r="AC140" s="294">
        <f>SUMIFS('5. Detail'!$I$31:$I$510,'5. Detail'!$E$31:$E$510,$B140,'5. Detail'!$A$31:$A$510,$A140,'5. Detail'!$J$31:$J$510,923,'5. Detail'!$F$31:$F$510,"TE01")+SUMIFS('5. Detail'!$I$31:$I$510,'5. Detail'!$E$31:$E$510,$B140,'5. Detail'!$A$31:$A$510,$A140,'5. Detail'!$J$31:$J$510,107,'5. Detail'!$F$31:$F$510,"TE01")</f>
        <v>0</v>
      </c>
      <c r="AD140" s="294">
        <f t="shared" si="56"/>
        <v>0</v>
      </c>
      <c r="AE140" s="295">
        <f>'3. Total $ Recalc.'!R136</f>
        <v>0</v>
      </c>
      <c r="AF140" s="294">
        <f t="shared" si="70"/>
        <v>-195635.30075351923</v>
      </c>
      <c r="AG140" s="296">
        <v>0</v>
      </c>
      <c r="AH140" s="294">
        <f t="shared" si="71"/>
        <v>0</v>
      </c>
      <c r="AI140" s="294">
        <f t="shared" si="72"/>
        <v>0</v>
      </c>
      <c r="AJ140" s="293">
        <v>195635.30075351923</v>
      </c>
      <c r="AK140" s="293">
        <v>0</v>
      </c>
      <c r="AL140" s="293">
        <v>0</v>
      </c>
      <c r="AM140" s="294">
        <f t="shared" si="57"/>
        <v>-195635.30075351923</v>
      </c>
      <c r="AN140" s="294">
        <f t="shared" si="73"/>
        <v>-195635.30075351923</v>
      </c>
      <c r="AO140" s="293">
        <v>0</v>
      </c>
      <c r="AP140" s="294">
        <f t="shared" si="58"/>
        <v>-195635.30075351923</v>
      </c>
      <c r="AQ140" s="294">
        <f t="shared" si="74"/>
        <v>-195635.30075351923</v>
      </c>
      <c r="AR140" s="296"/>
      <c r="AS140" s="294">
        <f t="shared" si="59"/>
        <v>0</v>
      </c>
      <c r="AT140" s="294">
        <f t="shared" si="75"/>
        <v>0</v>
      </c>
      <c r="AU140" s="293">
        <v>0</v>
      </c>
      <c r="AV140" s="294">
        <f t="shared" si="60"/>
        <v>-195635.30075351923</v>
      </c>
      <c r="AW140" s="294">
        <f t="shared" si="61"/>
        <v>-195635.30075351923</v>
      </c>
      <c r="AX140" s="294">
        <f>SUMIFS('5. Detail'!$I$31:$I$510,'5. Detail'!$E$31:$E$510,$B140,'5. Detail'!$A$31:$A$510,$A140,'5. Detail'!$J$31:$J$510,426.4)</f>
        <v>0</v>
      </c>
      <c r="AY140" s="294">
        <f>SUMIFS('5. Detail'!$I$31:$I$510,'5. Detail'!$E$31:$E$510,$B140,'5. Detail'!$A$31:$A$510,$A140,'5. Detail'!$J$31:$J$510,426.5)+AO140</f>
        <v>0</v>
      </c>
      <c r="AZ140" s="294">
        <f>SUMIFS('5. Detail'!$I$31:$I$510,'5. Detail'!$E$31:$E$510,$B140,'5. Detail'!$A$31:$A$510,$A140,'5. Detail'!$J$31:$J$510,923)</f>
        <v>0</v>
      </c>
      <c r="BA140" s="294">
        <f>SUMIFS('5. Detail'!$I$31:$I$510,'5. Detail'!$E$31:$E$510,$B140,'5. Detail'!$A$31:$A$510,$A140,'5. Detail'!$J$31:$J$510,107)</f>
        <v>0</v>
      </c>
      <c r="BB140" s="294">
        <f t="shared" si="62"/>
        <v>0</v>
      </c>
      <c r="BC140" s="294">
        <f>SUMIFS('5. Detail'!$K$31:$K$510,'5. Detail'!$E$31:$E$510,$B140,'5. Detail'!$A$31:$A$510,$A140,'5. Detail'!$F$31:$F$510,"CE01")</f>
        <v>0</v>
      </c>
      <c r="BD140" s="294">
        <f>SUMIFS('5. Detail'!$K$31:$K$510,'5. Detail'!$E$31:$E$510,$B140,'5. Detail'!$A$31:$A$510,$A140,'5. Detail'!$F$31:$F$510,"OE01")</f>
        <v>0</v>
      </c>
      <c r="BE140" s="294">
        <f>SUMIFS('5. Detail'!$K$31:$K$510,'5. Detail'!$E$31:$E$510,$B140,'5. Detail'!$A$31:$A$510,$A140,'5. Detail'!$F$31:$F$510,"TE01")</f>
        <v>0</v>
      </c>
      <c r="BF140" s="294">
        <f t="shared" si="63"/>
        <v>0</v>
      </c>
      <c r="BG140" s="294">
        <f t="shared" si="64"/>
        <v>0</v>
      </c>
      <c r="BH140" s="294">
        <f>SUMIFS('5. Detail'!$K$31:$K$510,'5. Detail'!$E$31:$E$510,$B140,'5. Detail'!$A$31:$A$510,$A140,'5. Detail'!$J$31:$J$510,923,'5. Detail'!$F$31:$F$510,"CE01")+SUMIFS('5. Detail'!$K$31:$K$510,'5. Detail'!$E$31:$E$510,$B140,'5. Detail'!$A$31:$A$510,$A140,'5. Detail'!$J$31:$J$510,107,'5. Detail'!$F$31:$F$510,"CE01")</f>
        <v>0</v>
      </c>
      <c r="BI140" s="294">
        <f>SUMIFS('5. Detail'!$K$31:$K$510,'5. Detail'!$E$31:$E$510,$B140,'5. Detail'!$A$31:$A$510,$A140,'5. Detail'!$J$31:$J$510,923,'5. Detail'!$F$31:$F$510,"OE01")+SUMIFS('5. Detail'!$K$31:$K$510,'5. Detail'!$E$31:$E$510,$B140,'5. Detail'!$A$31:$A$510,$A140,'5. Detail'!$J$31:$J$510,107,'5. Detail'!$F$31:$F$510,"OE01")</f>
        <v>0</v>
      </c>
      <c r="BJ140" s="294">
        <f>SUMIFS('5. Detail'!$K$31:$K$510,'5. Detail'!$E$31:$E$510,$B140,'5. Detail'!$A$31:$A$510,$A140,'5. Detail'!$J$31:$J$510,923,'5. Detail'!$F$31:$F$510,"TE01")+SUMIFS('5. Detail'!$K$31:$K$510,'5. Detail'!$E$31:$E$510,$B140,'5. Detail'!$A$31:$A$510,$A140,'5. Detail'!$J$31:$J$510,107,'5. Detail'!$F$31:$F$510,"TE01")</f>
        <v>0</v>
      </c>
      <c r="BK140" s="294">
        <f t="shared" si="65"/>
        <v>0</v>
      </c>
      <c r="BL140" s="294">
        <f t="shared" si="66"/>
        <v>0</v>
      </c>
      <c r="BM140" s="297"/>
    </row>
    <row r="141" spans="1:65" x14ac:dyDescent="0.3">
      <c r="A141" s="291"/>
      <c r="B141" s="292">
        <v>2017</v>
      </c>
      <c r="C141" s="293">
        <v>196658.51407842975</v>
      </c>
      <c r="D141" s="293">
        <v>0</v>
      </c>
      <c r="E141" s="293">
        <v>196658.51407842975</v>
      </c>
      <c r="F141" s="293">
        <v>0</v>
      </c>
      <c r="G141" s="293">
        <v>0</v>
      </c>
      <c r="H141" s="293">
        <v>0</v>
      </c>
      <c r="I141" s="294">
        <f t="shared" si="51"/>
        <v>0</v>
      </c>
      <c r="J141" s="293">
        <v>0</v>
      </c>
      <c r="K141" s="294">
        <f t="shared" si="52"/>
        <v>0</v>
      </c>
      <c r="L141" s="293">
        <v>0</v>
      </c>
      <c r="M141" s="293"/>
      <c r="N141" s="294">
        <f t="shared" si="53"/>
        <v>0</v>
      </c>
      <c r="O141" s="294">
        <f t="shared" ref="O141:O172" si="76">K141-SUM(L141:M141)</f>
        <v>0</v>
      </c>
      <c r="P141" s="294">
        <f t="shared" si="54"/>
        <v>0</v>
      </c>
      <c r="Q141" s="294">
        <f>SUMIFS('5. Detail'!$I$31:$I$510,'5. Detail'!$E$31:$E$510,$B141,'5. Detail'!$A$31:$A$510,$A141,'5. Detail'!$J$31:$J$510,426.4)</f>
        <v>0</v>
      </c>
      <c r="R141" s="294">
        <f>SUMIFS('5. Detail'!$I$31:$I$510,'5. Detail'!$E$31:$E$510,$B141,'5. Detail'!$A$31:$A$510,$A141,'5. Detail'!$J$31:$J$510,426.5)+J141</f>
        <v>0</v>
      </c>
      <c r="S141" s="294">
        <f>SUMIFS('5. Detail'!$I$31:$I$510,'5. Detail'!$E$31:$E$510,$B141,'5. Detail'!$A$31:$A$510,$A141,'5. Detail'!$J$31:$J$510,923)</f>
        <v>0</v>
      </c>
      <c r="T141" s="294">
        <f>SUMIFS('5. Detail'!$I$31:$I$510,'5. Detail'!$E$31:$E$510,$B141,'5. Detail'!$A$31:$A$510,$A141,'5. Detail'!$J$31:$J$510,107)</f>
        <v>0</v>
      </c>
      <c r="U141" s="294">
        <f t="shared" ref="U141:U172" si="77">I141-SUM(O141,Q141:T141)</f>
        <v>0</v>
      </c>
      <c r="V141" s="294">
        <f>SUMIFS('5. Detail'!$I$31:$I$510,'5. Detail'!$E$31:$E$510,$B141,'5. Detail'!$A$31:$A$510,$A141,'5. Detail'!$F$31:$F$510,"CE01")</f>
        <v>0</v>
      </c>
      <c r="W141" s="294">
        <f>SUMIFS('5. Detail'!$I$31:$I$510,'5. Detail'!$E$31:$E$510,$B141,'5. Detail'!$A$31:$A$510,$A141,'5. Detail'!$F$31:$F$510,"OE01")</f>
        <v>0</v>
      </c>
      <c r="X141" s="294">
        <f>SUMIFS('5. Detail'!$I$31:$I$510,'5. Detail'!$E$31:$E$510,$B141,'5. Detail'!$A$31:$A$510,$A141,'5. Detail'!$F$31:$F$510,"TE01")</f>
        <v>0</v>
      </c>
      <c r="Y141" s="294">
        <f t="shared" si="55"/>
        <v>0</v>
      </c>
      <c r="Z141" s="294">
        <f t="shared" ref="Z141:Z172" si="78">SUM(L141:M141)-Y141</f>
        <v>0</v>
      </c>
      <c r="AA141" s="294">
        <f>SUMIFS('5. Detail'!$I$31:$I$510,'5. Detail'!$E$31:$E$510,$B141,'5. Detail'!$A$31:$A$510,$A141,'5. Detail'!$J$31:$J$510,923,'5. Detail'!$F$31:$F$510,"CE01")+SUMIFS('5. Detail'!$I$31:$I$510,'5. Detail'!$E$31:$E$510,$B141,'5. Detail'!$A$31:$A$510,$A141,'5. Detail'!$J$31:$J$510,107,'5. Detail'!$F$31:$F$510,"CE01")</f>
        <v>0</v>
      </c>
      <c r="AB141" s="294">
        <f>SUMIFS('5. Detail'!$I$31:$I$510,'5. Detail'!$E$31:$E$510,$B141,'5. Detail'!$A$31:$A$510,$A141,'5. Detail'!$J$31:$J$510,923,'5. Detail'!$F$31:$F$510,"OE01")+SUMIFS('5. Detail'!$I$31:$I$510,'5. Detail'!$E$31:$E$510,$B141,'5. Detail'!$A$31:$A$510,$A141,'5. Detail'!$J$31:$J$510,107,'5. Detail'!$F$31:$F$510,"OE01")</f>
        <v>0</v>
      </c>
      <c r="AC141" s="294">
        <f>SUMIFS('5. Detail'!$I$31:$I$510,'5. Detail'!$E$31:$E$510,$B141,'5. Detail'!$A$31:$A$510,$A141,'5. Detail'!$J$31:$J$510,923,'5. Detail'!$F$31:$F$510,"TE01")+SUMIFS('5. Detail'!$I$31:$I$510,'5. Detail'!$E$31:$E$510,$B141,'5. Detail'!$A$31:$A$510,$A141,'5. Detail'!$J$31:$J$510,107,'5. Detail'!$F$31:$F$510,"TE01")</f>
        <v>0</v>
      </c>
      <c r="AD141" s="294">
        <f t="shared" si="56"/>
        <v>0</v>
      </c>
      <c r="AE141" s="295">
        <f>'3. Total $ Recalc.'!R137</f>
        <v>0</v>
      </c>
      <c r="AF141" s="294">
        <f t="shared" ref="AF141:AF172" si="79">AE141-C141</f>
        <v>-196658.51407842975</v>
      </c>
      <c r="AG141" s="296">
        <v>0</v>
      </c>
      <c r="AH141" s="294">
        <f t="shared" ref="AH141:AH172" si="80">$AE141*AG141</f>
        <v>0</v>
      </c>
      <c r="AI141" s="294">
        <f t="shared" ref="AI141:AI172" si="81">AH141-SUM(D141,H141)</f>
        <v>0</v>
      </c>
      <c r="AJ141" s="293">
        <v>196658.51407842975</v>
      </c>
      <c r="AK141" s="293">
        <v>0</v>
      </c>
      <c r="AL141" s="293">
        <v>0</v>
      </c>
      <c r="AM141" s="294">
        <f t="shared" si="57"/>
        <v>-196658.51407842975</v>
      </c>
      <c r="AN141" s="294">
        <f t="shared" ref="AN141:AN172" si="82">AM141-I141</f>
        <v>-196658.51407842975</v>
      </c>
      <c r="AO141" s="293">
        <v>0</v>
      </c>
      <c r="AP141" s="294">
        <f t="shared" si="58"/>
        <v>-196658.51407842975</v>
      </c>
      <c r="AQ141" s="294">
        <f t="shared" ref="AQ141:AQ172" si="83">AP141-K141</f>
        <v>-196658.51407842975</v>
      </c>
      <c r="AR141" s="296"/>
      <c r="AS141" s="294">
        <f t="shared" si="59"/>
        <v>0</v>
      </c>
      <c r="AT141" s="294">
        <f t="shared" ref="AT141:AT172" si="84">AS141-L141</f>
        <v>0</v>
      </c>
      <c r="AU141" s="293">
        <v>0</v>
      </c>
      <c r="AV141" s="294">
        <f t="shared" si="60"/>
        <v>-196658.51407842975</v>
      </c>
      <c r="AW141" s="294">
        <f t="shared" si="61"/>
        <v>-196658.51407842975</v>
      </c>
      <c r="AX141" s="294">
        <f>SUMIFS('5. Detail'!$I$31:$I$510,'5. Detail'!$E$31:$E$510,$B141,'5. Detail'!$A$31:$A$510,$A141,'5. Detail'!$J$31:$J$510,426.4)</f>
        <v>0</v>
      </c>
      <c r="AY141" s="294">
        <f>SUMIFS('5. Detail'!$I$31:$I$510,'5. Detail'!$E$31:$E$510,$B141,'5. Detail'!$A$31:$A$510,$A141,'5. Detail'!$J$31:$J$510,426.5)+AO141</f>
        <v>0</v>
      </c>
      <c r="AZ141" s="294">
        <f>SUMIFS('5. Detail'!$I$31:$I$510,'5. Detail'!$E$31:$E$510,$B141,'5. Detail'!$A$31:$A$510,$A141,'5. Detail'!$J$31:$J$510,923)</f>
        <v>0</v>
      </c>
      <c r="BA141" s="294">
        <f>SUMIFS('5. Detail'!$I$31:$I$510,'5. Detail'!$E$31:$E$510,$B141,'5. Detail'!$A$31:$A$510,$A141,'5. Detail'!$J$31:$J$510,107)</f>
        <v>0</v>
      </c>
      <c r="BB141" s="294">
        <f t="shared" si="62"/>
        <v>0</v>
      </c>
      <c r="BC141" s="294">
        <f>SUMIFS('5. Detail'!$K$31:$K$510,'5. Detail'!$E$31:$E$510,$B141,'5. Detail'!$A$31:$A$510,$A141,'5. Detail'!$F$31:$F$510,"CE01")</f>
        <v>0</v>
      </c>
      <c r="BD141" s="294">
        <f>SUMIFS('5. Detail'!$K$31:$K$510,'5. Detail'!$E$31:$E$510,$B141,'5. Detail'!$A$31:$A$510,$A141,'5. Detail'!$F$31:$F$510,"OE01")</f>
        <v>0</v>
      </c>
      <c r="BE141" s="294">
        <f>SUMIFS('5. Detail'!$K$31:$K$510,'5. Detail'!$E$31:$E$510,$B141,'5. Detail'!$A$31:$A$510,$A141,'5. Detail'!$F$31:$F$510,"TE01")</f>
        <v>0</v>
      </c>
      <c r="BF141" s="294">
        <f t="shared" si="63"/>
        <v>0</v>
      </c>
      <c r="BG141" s="294">
        <f t="shared" si="64"/>
        <v>0</v>
      </c>
      <c r="BH141" s="294">
        <f>SUMIFS('5. Detail'!$K$31:$K$510,'5. Detail'!$E$31:$E$510,$B141,'5. Detail'!$A$31:$A$510,$A141,'5. Detail'!$J$31:$J$510,923,'5. Detail'!$F$31:$F$510,"CE01")+SUMIFS('5. Detail'!$K$31:$K$510,'5. Detail'!$E$31:$E$510,$B141,'5. Detail'!$A$31:$A$510,$A141,'5. Detail'!$J$31:$J$510,107,'5. Detail'!$F$31:$F$510,"CE01")</f>
        <v>0</v>
      </c>
      <c r="BI141" s="294">
        <f>SUMIFS('5. Detail'!$K$31:$K$510,'5. Detail'!$E$31:$E$510,$B141,'5. Detail'!$A$31:$A$510,$A141,'5. Detail'!$J$31:$J$510,923,'5. Detail'!$F$31:$F$510,"OE01")+SUMIFS('5. Detail'!$K$31:$K$510,'5. Detail'!$E$31:$E$510,$B141,'5. Detail'!$A$31:$A$510,$A141,'5. Detail'!$J$31:$J$510,107,'5. Detail'!$F$31:$F$510,"OE01")</f>
        <v>0</v>
      </c>
      <c r="BJ141" s="294">
        <f>SUMIFS('5. Detail'!$K$31:$K$510,'5. Detail'!$E$31:$E$510,$B141,'5. Detail'!$A$31:$A$510,$A141,'5. Detail'!$J$31:$J$510,923,'5. Detail'!$F$31:$F$510,"TE01")+SUMIFS('5. Detail'!$K$31:$K$510,'5. Detail'!$E$31:$E$510,$B141,'5. Detail'!$A$31:$A$510,$A141,'5. Detail'!$J$31:$J$510,107,'5. Detail'!$F$31:$F$510,"TE01")</f>
        <v>0</v>
      </c>
      <c r="BK141" s="294">
        <f t="shared" si="65"/>
        <v>0</v>
      </c>
      <c r="BL141" s="294">
        <f t="shared" si="66"/>
        <v>0</v>
      </c>
      <c r="BM141" s="297"/>
    </row>
    <row r="142" spans="1:65" x14ac:dyDescent="0.3">
      <c r="A142" s="291"/>
      <c r="B142" s="292">
        <v>2018</v>
      </c>
      <c r="C142" s="293">
        <v>194642.47110649839</v>
      </c>
      <c r="D142" s="293">
        <v>0</v>
      </c>
      <c r="E142" s="293">
        <v>194642.47110649839</v>
      </c>
      <c r="F142" s="293">
        <v>0</v>
      </c>
      <c r="G142" s="293">
        <v>0</v>
      </c>
      <c r="H142" s="293">
        <v>0</v>
      </c>
      <c r="I142" s="294">
        <f t="shared" ref="I142:I187" si="85">C142-SUM(D142:H142)</f>
        <v>0</v>
      </c>
      <c r="J142" s="293">
        <v>0</v>
      </c>
      <c r="K142" s="294">
        <f t="shared" ref="K142:K187" si="86">I142-J142</f>
        <v>0</v>
      </c>
      <c r="L142" s="293">
        <v>0</v>
      </c>
      <c r="M142" s="293"/>
      <c r="N142" s="294">
        <f t="shared" ref="N142:N187" si="87">SUM(L142:M142)</f>
        <v>0</v>
      </c>
      <c r="O142" s="294">
        <f t="shared" si="76"/>
        <v>0</v>
      </c>
      <c r="P142" s="294">
        <f t="shared" ref="P142:P187" si="88">C142-SUM(D142:H142,J142,L142:M142,O142)</f>
        <v>0</v>
      </c>
      <c r="Q142" s="294">
        <f>SUMIFS('5. Detail'!$I$31:$I$510,'5. Detail'!$E$31:$E$510,$B142,'5. Detail'!$A$31:$A$510,$A142,'5. Detail'!$J$31:$J$510,426.4)</f>
        <v>0</v>
      </c>
      <c r="R142" s="294">
        <f>SUMIFS('5. Detail'!$I$31:$I$510,'5. Detail'!$E$31:$E$510,$B142,'5. Detail'!$A$31:$A$510,$A142,'5. Detail'!$J$31:$J$510,426.5)+J142</f>
        <v>0</v>
      </c>
      <c r="S142" s="294">
        <f>SUMIFS('5. Detail'!$I$31:$I$510,'5. Detail'!$E$31:$E$510,$B142,'5. Detail'!$A$31:$A$510,$A142,'5. Detail'!$J$31:$J$510,923)</f>
        <v>0</v>
      </c>
      <c r="T142" s="294">
        <f>SUMIFS('5. Detail'!$I$31:$I$510,'5. Detail'!$E$31:$E$510,$B142,'5. Detail'!$A$31:$A$510,$A142,'5. Detail'!$J$31:$J$510,107)</f>
        <v>0</v>
      </c>
      <c r="U142" s="294">
        <f t="shared" si="77"/>
        <v>0</v>
      </c>
      <c r="V142" s="294">
        <f>SUMIFS('5. Detail'!$I$31:$I$510,'5. Detail'!$E$31:$E$510,$B142,'5. Detail'!$A$31:$A$510,$A142,'5. Detail'!$F$31:$F$510,"CE01")</f>
        <v>0</v>
      </c>
      <c r="W142" s="294">
        <f>SUMIFS('5. Detail'!$I$31:$I$510,'5. Detail'!$E$31:$E$510,$B142,'5. Detail'!$A$31:$A$510,$A142,'5. Detail'!$F$31:$F$510,"OE01")</f>
        <v>0</v>
      </c>
      <c r="X142" s="294">
        <f>SUMIFS('5. Detail'!$I$31:$I$510,'5. Detail'!$E$31:$E$510,$B142,'5. Detail'!$A$31:$A$510,$A142,'5. Detail'!$F$31:$F$510,"TE01")</f>
        <v>0</v>
      </c>
      <c r="Y142" s="294">
        <f t="shared" ref="Y142:Y187" si="89">SUM(V142:X142)</f>
        <v>0</v>
      </c>
      <c r="Z142" s="294">
        <f t="shared" si="78"/>
        <v>0</v>
      </c>
      <c r="AA142" s="294">
        <f>SUMIFS('5. Detail'!$I$31:$I$510,'5. Detail'!$E$31:$E$510,$B142,'5. Detail'!$A$31:$A$510,$A142,'5. Detail'!$J$31:$J$510,923,'5. Detail'!$F$31:$F$510,"CE01")+SUMIFS('5. Detail'!$I$31:$I$510,'5. Detail'!$E$31:$E$510,$B142,'5. Detail'!$A$31:$A$510,$A142,'5. Detail'!$J$31:$J$510,107,'5. Detail'!$F$31:$F$510,"CE01")</f>
        <v>0</v>
      </c>
      <c r="AB142" s="294">
        <f>SUMIFS('5. Detail'!$I$31:$I$510,'5. Detail'!$E$31:$E$510,$B142,'5. Detail'!$A$31:$A$510,$A142,'5. Detail'!$J$31:$J$510,923,'5. Detail'!$F$31:$F$510,"OE01")+SUMIFS('5. Detail'!$I$31:$I$510,'5. Detail'!$E$31:$E$510,$B142,'5. Detail'!$A$31:$A$510,$A142,'5. Detail'!$J$31:$J$510,107,'5. Detail'!$F$31:$F$510,"OE01")</f>
        <v>0</v>
      </c>
      <c r="AC142" s="294">
        <f>SUMIFS('5. Detail'!$I$31:$I$510,'5. Detail'!$E$31:$E$510,$B142,'5. Detail'!$A$31:$A$510,$A142,'5. Detail'!$J$31:$J$510,923,'5. Detail'!$F$31:$F$510,"TE01")+SUMIFS('5. Detail'!$I$31:$I$510,'5. Detail'!$E$31:$E$510,$B142,'5. Detail'!$A$31:$A$510,$A142,'5. Detail'!$J$31:$J$510,107,'5. Detail'!$F$31:$F$510,"TE01")</f>
        <v>0</v>
      </c>
      <c r="AD142" s="294">
        <f t="shared" ref="AD142:AD187" si="90">SUM(AA142:AC142)</f>
        <v>0</v>
      </c>
      <c r="AE142" s="295">
        <f>'3. Total $ Recalc.'!R138</f>
        <v>0</v>
      </c>
      <c r="AF142" s="294">
        <f t="shared" si="79"/>
        <v>-194642.47110649839</v>
      </c>
      <c r="AG142" s="296">
        <v>0</v>
      </c>
      <c r="AH142" s="294">
        <f t="shared" si="80"/>
        <v>0</v>
      </c>
      <c r="AI142" s="294">
        <f t="shared" si="81"/>
        <v>0</v>
      </c>
      <c r="AJ142" s="293">
        <v>194642.47110649839</v>
      </c>
      <c r="AK142" s="293">
        <v>0</v>
      </c>
      <c r="AL142" s="293">
        <v>0</v>
      </c>
      <c r="AM142" s="294">
        <f t="shared" ref="AM142:AM187" si="91">AE142-SUM(AH142,AJ142:AL142)</f>
        <v>-194642.47110649839</v>
      </c>
      <c r="AN142" s="294">
        <f t="shared" si="82"/>
        <v>-194642.47110649839</v>
      </c>
      <c r="AO142" s="293">
        <v>0</v>
      </c>
      <c r="AP142" s="294">
        <f t="shared" ref="AP142:AP187" si="92">AM142-AO142</f>
        <v>-194642.47110649839</v>
      </c>
      <c r="AQ142" s="294">
        <f t="shared" si="83"/>
        <v>-194642.47110649839</v>
      </c>
      <c r="AR142" s="296"/>
      <c r="AS142" s="294">
        <f t="shared" ref="AS142:AS187" si="93">IF($AR142="",0,AP142*AR142)</f>
        <v>0</v>
      </c>
      <c r="AT142" s="294">
        <f t="shared" si="84"/>
        <v>0</v>
      </c>
      <c r="AU142" s="293">
        <v>0</v>
      </c>
      <c r="AV142" s="294">
        <f t="shared" ref="AV142:AV187" si="94">AP142-SUM(AS142,AU142)</f>
        <v>-194642.47110649839</v>
      </c>
      <c r="AW142" s="294">
        <f t="shared" ref="AW142:AW187" si="95">AV142-O142</f>
        <v>-194642.47110649839</v>
      </c>
      <c r="AX142" s="294">
        <f>SUMIFS('5. Detail'!$I$31:$I$510,'5. Detail'!$E$31:$E$510,$B142,'5. Detail'!$A$31:$A$510,$A142,'5. Detail'!$J$31:$J$510,426.4)</f>
        <v>0</v>
      </c>
      <c r="AY142" s="294">
        <f>SUMIFS('5. Detail'!$I$31:$I$510,'5. Detail'!$E$31:$E$510,$B142,'5. Detail'!$A$31:$A$510,$A142,'5. Detail'!$J$31:$J$510,426.5)+AO142</f>
        <v>0</v>
      </c>
      <c r="AZ142" s="294">
        <f>SUMIFS('5. Detail'!$I$31:$I$510,'5. Detail'!$E$31:$E$510,$B142,'5. Detail'!$A$31:$A$510,$A142,'5. Detail'!$J$31:$J$510,923)</f>
        <v>0</v>
      </c>
      <c r="BA142" s="294">
        <f>SUMIFS('5. Detail'!$I$31:$I$510,'5. Detail'!$E$31:$E$510,$B142,'5. Detail'!$A$31:$A$510,$A142,'5. Detail'!$J$31:$J$510,107)</f>
        <v>0</v>
      </c>
      <c r="BB142" s="294">
        <f t="shared" ref="BB142:BB187" si="96">SUM(AX142:BA142)-SUM(Q142:T142)</f>
        <v>0</v>
      </c>
      <c r="BC142" s="294">
        <f>SUMIFS('5. Detail'!$K$31:$K$510,'5. Detail'!$E$31:$E$510,$B142,'5. Detail'!$A$31:$A$510,$A142,'5. Detail'!$F$31:$F$510,"CE01")</f>
        <v>0</v>
      </c>
      <c r="BD142" s="294">
        <f>SUMIFS('5. Detail'!$K$31:$K$510,'5. Detail'!$E$31:$E$510,$B142,'5. Detail'!$A$31:$A$510,$A142,'5. Detail'!$F$31:$F$510,"OE01")</f>
        <v>0</v>
      </c>
      <c r="BE142" s="294">
        <f>SUMIFS('5. Detail'!$K$31:$K$510,'5. Detail'!$E$31:$E$510,$B142,'5. Detail'!$A$31:$A$510,$A142,'5. Detail'!$F$31:$F$510,"TE01")</f>
        <v>0</v>
      </c>
      <c r="BF142" s="294">
        <f t="shared" ref="BF142:BF187" si="97">SUM(BC142:BE142)</f>
        <v>0</v>
      </c>
      <c r="BG142" s="294">
        <f t="shared" ref="BG142:BG187" si="98">BF142-Y142</f>
        <v>0</v>
      </c>
      <c r="BH142" s="294">
        <f>SUMIFS('5. Detail'!$K$31:$K$510,'5. Detail'!$E$31:$E$510,$B142,'5. Detail'!$A$31:$A$510,$A142,'5. Detail'!$J$31:$J$510,923,'5. Detail'!$F$31:$F$510,"CE01")+SUMIFS('5. Detail'!$K$31:$K$510,'5. Detail'!$E$31:$E$510,$B142,'5. Detail'!$A$31:$A$510,$A142,'5. Detail'!$J$31:$J$510,107,'5. Detail'!$F$31:$F$510,"CE01")</f>
        <v>0</v>
      </c>
      <c r="BI142" s="294">
        <f>SUMIFS('5. Detail'!$K$31:$K$510,'5. Detail'!$E$31:$E$510,$B142,'5. Detail'!$A$31:$A$510,$A142,'5. Detail'!$J$31:$J$510,923,'5. Detail'!$F$31:$F$510,"OE01")+SUMIFS('5. Detail'!$K$31:$K$510,'5. Detail'!$E$31:$E$510,$B142,'5. Detail'!$A$31:$A$510,$A142,'5. Detail'!$J$31:$J$510,107,'5. Detail'!$F$31:$F$510,"OE01")</f>
        <v>0</v>
      </c>
      <c r="BJ142" s="294">
        <f>SUMIFS('5. Detail'!$K$31:$K$510,'5. Detail'!$E$31:$E$510,$B142,'5. Detail'!$A$31:$A$510,$A142,'5. Detail'!$J$31:$J$510,923,'5. Detail'!$F$31:$F$510,"TE01")+SUMIFS('5. Detail'!$K$31:$K$510,'5. Detail'!$E$31:$E$510,$B142,'5. Detail'!$A$31:$A$510,$A142,'5. Detail'!$J$31:$J$510,107,'5. Detail'!$F$31:$F$510,"TE01")</f>
        <v>0</v>
      </c>
      <c r="BK142" s="294">
        <f t="shared" ref="BK142:BK187" si="99">SUM(BH142:BJ142)</f>
        <v>0</v>
      </c>
      <c r="BL142" s="294">
        <f t="shared" ref="BL142:BL187" si="100">BK142-AD142</f>
        <v>0</v>
      </c>
      <c r="BM142" s="297"/>
    </row>
    <row r="143" spans="1:65" x14ac:dyDescent="0.3">
      <c r="A143" s="291"/>
      <c r="B143" s="292">
        <v>2019</v>
      </c>
      <c r="C143" s="293">
        <v>208549.02600512083</v>
      </c>
      <c r="D143" s="293">
        <v>0</v>
      </c>
      <c r="E143" s="293">
        <v>208549.02600512083</v>
      </c>
      <c r="F143" s="293">
        <v>0</v>
      </c>
      <c r="G143" s="293">
        <v>0</v>
      </c>
      <c r="H143" s="293">
        <v>0</v>
      </c>
      <c r="I143" s="294">
        <f t="shared" si="85"/>
        <v>0</v>
      </c>
      <c r="J143" s="293">
        <v>0</v>
      </c>
      <c r="K143" s="294">
        <f t="shared" si="86"/>
        <v>0</v>
      </c>
      <c r="L143" s="293">
        <v>0</v>
      </c>
      <c r="M143" s="293"/>
      <c r="N143" s="294">
        <f t="shared" si="87"/>
        <v>0</v>
      </c>
      <c r="O143" s="294">
        <f t="shared" si="76"/>
        <v>0</v>
      </c>
      <c r="P143" s="294">
        <f t="shared" si="88"/>
        <v>0</v>
      </c>
      <c r="Q143" s="294">
        <f>SUMIFS('5. Detail'!$I$31:$I$510,'5. Detail'!$E$31:$E$510,$B143,'5. Detail'!$A$31:$A$510,$A143,'5. Detail'!$J$31:$J$510,426.4)</f>
        <v>0</v>
      </c>
      <c r="R143" s="294">
        <f>SUMIFS('5. Detail'!$I$31:$I$510,'5. Detail'!$E$31:$E$510,$B143,'5. Detail'!$A$31:$A$510,$A143,'5. Detail'!$J$31:$J$510,426.5)+J143</f>
        <v>0</v>
      </c>
      <c r="S143" s="294">
        <f>SUMIFS('5. Detail'!$I$31:$I$510,'5. Detail'!$E$31:$E$510,$B143,'5. Detail'!$A$31:$A$510,$A143,'5. Detail'!$J$31:$J$510,923)</f>
        <v>0</v>
      </c>
      <c r="T143" s="294">
        <f>SUMIFS('5. Detail'!$I$31:$I$510,'5. Detail'!$E$31:$E$510,$B143,'5. Detail'!$A$31:$A$510,$A143,'5. Detail'!$J$31:$J$510,107)</f>
        <v>0</v>
      </c>
      <c r="U143" s="294">
        <f t="shared" si="77"/>
        <v>0</v>
      </c>
      <c r="V143" s="294">
        <f>SUMIFS('5. Detail'!$I$31:$I$510,'5. Detail'!$E$31:$E$510,$B143,'5. Detail'!$A$31:$A$510,$A143,'5. Detail'!$F$31:$F$510,"CE01")</f>
        <v>0</v>
      </c>
      <c r="W143" s="294">
        <f>SUMIFS('5. Detail'!$I$31:$I$510,'5. Detail'!$E$31:$E$510,$B143,'5. Detail'!$A$31:$A$510,$A143,'5. Detail'!$F$31:$F$510,"OE01")</f>
        <v>0</v>
      </c>
      <c r="X143" s="294">
        <f>SUMIFS('5. Detail'!$I$31:$I$510,'5. Detail'!$E$31:$E$510,$B143,'5. Detail'!$A$31:$A$510,$A143,'5. Detail'!$F$31:$F$510,"TE01")</f>
        <v>0</v>
      </c>
      <c r="Y143" s="294">
        <f t="shared" si="89"/>
        <v>0</v>
      </c>
      <c r="Z143" s="294">
        <f t="shared" si="78"/>
        <v>0</v>
      </c>
      <c r="AA143" s="294">
        <f>SUMIFS('5. Detail'!$I$31:$I$510,'5. Detail'!$E$31:$E$510,$B143,'5. Detail'!$A$31:$A$510,$A143,'5. Detail'!$J$31:$J$510,923,'5. Detail'!$F$31:$F$510,"CE01")+SUMIFS('5. Detail'!$I$31:$I$510,'5. Detail'!$E$31:$E$510,$B143,'5. Detail'!$A$31:$A$510,$A143,'5. Detail'!$J$31:$J$510,107,'5. Detail'!$F$31:$F$510,"CE01")</f>
        <v>0</v>
      </c>
      <c r="AB143" s="294">
        <f>SUMIFS('5. Detail'!$I$31:$I$510,'5. Detail'!$E$31:$E$510,$B143,'5. Detail'!$A$31:$A$510,$A143,'5. Detail'!$J$31:$J$510,923,'5. Detail'!$F$31:$F$510,"OE01")+SUMIFS('5. Detail'!$I$31:$I$510,'5. Detail'!$E$31:$E$510,$B143,'5. Detail'!$A$31:$A$510,$A143,'5. Detail'!$J$31:$J$510,107,'5. Detail'!$F$31:$F$510,"OE01")</f>
        <v>0</v>
      </c>
      <c r="AC143" s="294">
        <f>SUMIFS('5. Detail'!$I$31:$I$510,'5. Detail'!$E$31:$E$510,$B143,'5. Detail'!$A$31:$A$510,$A143,'5. Detail'!$J$31:$J$510,923,'5. Detail'!$F$31:$F$510,"TE01")+SUMIFS('5. Detail'!$I$31:$I$510,'5. Detail'!$E$31:$E$510,$B143,'5. Detail'!$A$31:$A$510,$A143,'5. Detail'!$J$31:$J$510,107,'5. Detail'!$F$31:$F$510,"TE01")</f>
        <v>0</v>
      </c>
      <c r="AD143" s="294">
        <f t="shared" si="90"/>
        <v>0</v>
      </c>
      <c r="AE143" s="295">
        <f>'3. Total $ Recalc.'!R139</f>
        <v>0</v>
      </c>
      <c r="AF143" s="294">
        <f t="shared" si="79"/>
        <v>-208549.02600512083</v>
      </c>
      <c r="AG143" s="296">
        <v>0</v>
      </c>
      <c r="AH143" s="294">
        <f t="shared" si="80"/>
        <v>0</v>
      </c>
      <c r="AI143" s="294">
        <f t="shared" si="81"/>
        <v>0</v>
      </c>
      <c r="AJ143" s="293">
        <v>208549.02600512083</v>
      </c>
      <c r="AK143" s="293">
        <v>0</v>
      </c>
      <c r="AL143" s="293">
        <v>0</v>
      </c>
      <c r="AM143" s="294">
        <f t="shared" si="91"/>
        <v>-208549.02600512083</v>
      </c>
      <c r="AN143" s="294">
        <f t="shared" si="82"/>
        <v>-208549.02600512083</v>
      </c>
      <c r="AO143" s="293">
        <v>0</v>
      </c>
      <c r="AP143" s="294">
        <f t="shared" si="92"/>
        <v>-208549.02600512083</v>
      </c>
      <c r="AQ143" s="294">
        <f t="shared" si="83"/>
        <v>-208549.02600512083</v>
      </c>
      <c r="AR143" s="296"/>
      <c r="AS143" s="294">
        <f t="shared" si="93"/>
        <v>0</v>
      </c>
      <c r="AT143" s="294">
        <f t="shared" si="84"/>
        <v>0</v>
      </c>
      <c r="AU143" s="293">
        <v>0</v>
      </c>
      <c r="AV143" s="294">
        <f t="shared" si="94"/>
        <v>-208549.02600512083</v>
      </c>
      <c r="AW143" s="294">
        <f t="shared" si="95"/>
        <v>-208549.02600512083</v>
      </c>
      <c r="AX143" s="294">
        <f>SUMIFS('5. Detail'!$I$31:$I$510,'5. Detail'!$E$31:$E$510,$B143,'5. Detail'!$A$31:$A$510,$A143,'5. Detail'!$J$31:$J$510,426.4)</f>
        <v>0</v>
      </c>
      <c r="AY143" s="294">
        <f>SUMIFS('5. Detail'!$I$31:$I$510,'5. Detail'!$E$31:$E$510,$B143,'5. Detail'!$A$31:$A$510,$A143,'5. Detail'!$J$31:$J$510,426.5)+AO143</f>
        <v>0</v>
      </c>
      <c r="AZ143" s="294">
        <f>SUMIFS('5. Detail'!$I$31:$I$510,'5. Detail'!$E$31:$E$510,$B143,'5. Detail'!$A$31:$A$510,$A143,'5. Detail'!$J$31:$J$510,923)</f>
        <v>0</v>
      </c>
      <c r="BA143" s="294">
        <f>SUMIFS('5. Detail'!$I$31:$I$510,'5. Detail'!$E$31:$E$510,$B143,'5. Detail'!$A$31:$A$510,$A143,'5. Detail'!$J$31:$J$510,107)</f>
        <v>0</v>
      </c>
      <c r="BB143" s="294">
        <f t="shared" si="96"/>
        <v>0</v>
      </c>
      <c r="BC143" s="294">
        <f>SUMIFS('5. Detail'!$K$31:$K$510,'5. Detail'!$E$31:$E$510,$B143,'5. Detail'!$A$31:$A$510,$A143,'5. Detail'!$F$31:$F$510,"CE01")</f>
        <v>0</v>
      </c>
      <c r="BD143" s="294">
        <f>SUMIFS('5. Detail'!$K$31:$K$510,'5. Detail'!$E$31:$E$510,$B143,'5. Detail'!$A$31:$A$510,$A143,'5. Detail'!$F$31:$F$510,"OE01")</f>
        <v>0</v>
      </c>
      <c r="BE143" s="294">
        <f>SUMIFS('5. Detail'!$K$31:$K$510,'5. Detail'!$E$31:$E$510,$B143,'5. Detail'!$A$31:$A$510,$A143,'5. Detail'!$F$31:$F$510,"TE01")</f>
        <v>0</v>
      </c>
      <c r="BF143" s="294">
        <f t="shared" si="97"/>
        <v>0</v>
      </c>
      <c r="BG143" s="294">
        <f t="shared" si="98"/>
        <v>0</v>
      </c>
      <c r="BH143" s="294">
        <f>SUMIFS('5. Detail'!$K$31:$K$510,'5. Detail'!$E$31:$E$510,$B143,'5. Detail'!$A$31:$A$510,$A143,'5. Detail'!$J$31:$J$510,923,'5. Detail'!$F$31:$F$510,"CE01")+SUMIFS('5. Detail'!$K$31:$K$510,'5. Detail'!$E$31:$E$510,$B143,'5. Detail'!$A$31:$A$510,$A143,'5. Detail'!$J$31:$J$510,107,'5. Detail'!$F$31:$F$510,"CE01")</f>
        <v>0</v>
      </c>
      <c r="BI143" s="294">
        <f>SUMIFS('5. Detail'!$K$31:$K$510,'5. Detail'!$E$31:$E$510,$B143,'5. Detail'!$A$31:$A$510,$A143,'5. Detail'!$J$31:$J$510,923,'5. Detail'!$F$31:$F$510,"OE01")+SUMIFS('5. Detail'!$K$31:$K$510,'5. Detail'!$E$31:$E$510,$B143,'5. Detail'!$A$31:$A$510,$A143,'5. Detail'!$J$31:$J$510,107,'5. Detail'!$F$31:$F$510,"OE01")</f>
        <v>0</v>
      </c>
      <c r="BJ143" s="294">
        <f>SUMIFS('5. Detail'!$K$31:$K$510,'5. Detail'!$E$31:$E$510,$B143,'5. Detail'!$A$31:$A$510,$A143,'5. Detail'!$J$31:$J$510,923,'5. Detail'!$F$31:$F$510,"TE01")+SUMIFS('5. Detail'!$K$31:$K$510,'5. Detail'!$E$31:$E$510,$B143,'5. Detail'!$A$31:$A$510,$A143,'5. Detail'!$J$31:$J$510,107,'5. Detail'!$F$31:$F$510,"TE01")</f>
        <v>0</v>
      </c>
      <c r="BK143" s="294">
        <f t="shared" si="99"/>
        <v>0</v>
      </c>
      <c r="BL143" s="294">
        <f t="shared" si="100"/>
        <v>0</v>
      </c>
      <c r="BM143" s="297"/>
    </row>
    <row r="144" spans="1:65" x14ac:dyDescent="0.3">
      <c r="A144" s="291"/>
      <c r="B144" s="292">
        <v>2020</v>
      </c>
      <c r="C144" s="293">
        <v>213274.26928097205</v>
      </c>
      <c r="D144" s="293">
        <v>0</v>
      </c>
      <c r="E144" s="293">
        <v>213274.26928097205</v>
      </c>
      <c r="F144" s="293">
        <v>0</v>
      </c>
      <c r="G144" s="293">
        <v>0</v>
      </c>
      <c r="H144" s="293">
        <v>0</v>
      </c>
      <c r="I144" s="294">
        <f t="shared" si="85"/>
        <v>0</v>
      </c>
      <c r="J144" s="293">
        <v>0</v>
      </c>
      <c r="K144" s="294">
        <f t="shared" si="86"/>
        <v>0</v>
      </c>
      <c r="L144" s="293">
        <v>0</v>
      </c>
      <c r="M144" s="293"/>
      <c r="N144" s="294">
        <f t="shared" si="87"/>
        <v>0</v>
      </c>
      <c r="O144" s="294">
        <f t="shared" si="76"/>
        <v>0</v>
      </c>
      <c r="P144" s="294">
        <f t="shared" si="88"/>
        <v>0</v>
      </c>
      <c r="Q144" s="294">
        <f>SUMIFS('5. Detail'!$I$31:$I$510,'5. Detail'!$E$31:$E$510,$B144,'5. Detail'!$A$31:$A$510,$A144,'5. Detail'!$J$31:$J$510,426.4)</f>
        <v>0</v>
      </c>
      <c r="R144" s="294">
        <f>SUMIFS('5. Detail'!$I$31:$I$510,'5. Detail'!$E$31:$E$510,$B144,'5. Detail'!$A$31:$A$510,$A144,'5. Detail'!$J$31:$J$510,426.5)+J144</f>
        <v>0</v>
      </c>
      <c r="S144" s="294">
        <f>SUMIFS('5. Detail'!$I$31:$I$510,'5. Detail'!$E$31:$E$510,$B144,'5. Detail'!$A$31:$A$510,$A144,'5. Detail'!$J$31:$J$510,923)</f>
        <v>0</v>
      </c>
      <c r="T144" s="294">
        <f>SUMIFS('5. Detail'!$I$31:$I$510,'5. Detail'!$E$31:$E$510,$B144,'5. Detail'!$A$31:$A$510,$A144,'5. Detail'!$J$31:$J$510,107)</f>
        <v>0</v>
      </c>
      <c r="U144" s="294">
        <f t="shared" si="77"/>
        <v>0</v>
      </c>
      <c r="V144" s="294">
        <f>SUMIFS('5. Detail'!$I$31:$I$510,'5. Detail'!$E$31:$E$510,$B144,'5. Detail'!$A$31:$A$510,$A144,'5. Detail'!$F$31:$F$510,"CE01")</f>
        <v>0</v>
      </c>
      <c r="W144" s="294">
        <f>SUMIFS('5. Detail'!$I$31:$I$510,'5. Detail'!$E$31:$E$510,$B144,'5. Detail'!$A$31:$A$510,$A144,'5. Detail'!$F$31:$F$510,"OE01")</f>
        <v>0</v>
      </c>
      <c r="X144" s="294">
        <f>SUMIFS('5. Detail'!$I$31:$I$510,'5. Detail'!$E$31:$E$510,$B144,'5. Detail'!$A$31:$A$510,$A144,'5. Detail'!$F$31:$F$510,"TE01")</f>
        <v>0</v>
      </c>
      <c r="Y144" s="294">
        <f t="shared" si="89"/>
        <v>0</v>
      </c>
      <c r="Z144" s="294">
        <f t="shared" si="78"/>
        <v>0</v>
      </c>
      <c r="AA144" s="294">
        <f>SUMIFS('5. Detail'!$I$31:$I$510,'5. Detail'!$E$31:$E$510,$B144,'5. Detail'!$A$31:$A$510,$A144,'5. Detail'!$J$31:$J$510,923,'5. Detail'!$F$31:$F$510,"CE01")+SUMIFS('5. Detail'!$I$31:$I$510,'5. Detail'!$E$31:$E$510,$B144,'5. Detail'!$A$31:$A$510,$A144,'5. Detail'!$J$31:$J$510,107,'5. Detail'!$F$31:$F$510,"CE01")</f>
        <v>0</v>
      </c>
      <c r="AB144" s="294">
        <f>SUMIFS('5. Detail'!$I$31:$I$510,'5. Detail'!$E$31:$E$510,$B144,'5. Detail'!$A$31:$A$510,$A144,'5. Detail'!$J$31:$J$510,923,'5. Detail'!$F$31:$F$510,"OE01")+SUMIFS('5. Detail'!$I$31:$I$510,'5. Detail'!$E$31:$E$510,$B144,'5. Detail'!$A$31:$A$510,$A144,'5. Detail'!$J$31:$J$510,107,'5. Detail'!$F$31:$F$510,"OE01")</f>
        <v>0</v>
      </c>
      <c r="AC144" s="294">
        <f>SUMIFS('5. Detail'!$I$31:$I$510,'5. Detail'!$E$31:$E$510,$B144,'5. Detail'!$A$31:$A$510,$A144,'5. Detail'!$J$31:$J$510,923,'5. Detail'!$F$31:$F$510,"TE01")+SUMIFS('5. Detail'!$I$31:$I$510,'5. Detail'!$E$31:$E$510,$B144,'5. Detail'!$A$31:$A$510,$A144,'5. Detail'!$J$31:$J$510,107,'5. Detail'!$F$31:$F$510,"TE01")</f>
        <v>0</v>
      </c>
      <c r="AD144" s="294">
        <f t="shared" si="90"/>
        <v>0</v>
      </c>
      <c r="AE144" s="295">
        <f>'3. Total $ Recalc.'!R140</f>
        <v>0</v>
      </c>
      <c r="AF144" s="294">
        <f t="shared" si="79"/>
        <v>-213274.26928097205</v>
      </c>
      <c r="AG144" s="296">
        <v>0</v>
      </c>
      <c r="AH144" s="294">
        <f t="shared" si="80"/>
        <v>0</v>
      </c>
      <c r="AI144" s="294">
        <f t="shared" si="81"/>
        <v>0</v>
      </c>
      <c r="AJ144" s="293">
        <v>213274.26928097205</v>
      </c>
      <c r="AK144" s="293">
        <v>0</v>
      </c>
      <c r="AL144" s="293">
        <v>0</v>
      </c>
      <c r="AM144" s="294">
        <f t="shared" si="91"/>
        <v>-213274.26928097205</v>
      </c>
      <c r="AN144" s="294">
        <f t="shared" si="82"/>
        <v>-213274.26928097205</v>
      </c>
      <c r="AO144" s="293">
        <v>0</v>
      </c>
      <c r="AP144" s="294">
        <f t="shared" si="92"/>
        <v>-213274.26928097205</v>
      </c>
      <c r="AQ144" s="294">
        <f t="shared" si="83"/>
        <v>-213274.26928097205</v>
      </c>
      <c r="AR144" s="296"/>
      <c r="AS144" s="294">
        <f t="shared" si="93"/>
        <v>0</v>
      </c>
      <c r="AT144" s="294">
        <f t="shared" si="84"/>
        <v>0</v>
      </c>
      <c r="AU144" s="293">
        <v>0</v>
      </c>
      <c r="AV144" s="294">
        <f t="shared" si="94"/>
        <v>-213274.26928097205</v>
      </c>
      <c r="AW144" s="294">
        <f t="shared" si="95"/>
        <v>-213274.26928097205</v>
      </c>
      <c r="AX144" s="294">
        <f>SUMIFS('5. Detail'!$I$31:$I$510,'5. Detail'!$E$31:$E$510,$B144,'5. Detail'!$A$31:$A$510,$A144,'5. Detail'!$J$31:$J$510,426.4)</f>
        <v>0</v>
      </c>
      <c r="AY144" s="294">
        <f>SUMIFS('5. Detail'!$I$31:$I$510,'5. Detail'!$E$31:$E$510,$B144,'5. Detail'!$A$31:$A$510,$A144,'5. Detail'!$J$31:$J$510,426.5)+AO144</f>
        <v>0</v>
      </c>
      <c r="AZ144" s="294">
        <f>SUMIFS('5. Detail'!$I$31:$I$510,'5. Detail'!$E$31:$E$510,$B144,'5. Detail'!$A$31:$A$510,$A144,'5. Detail'!$J$31:$J$510,923)</f>
        <v>0</v>
      </c>
      <c r="BA144" s="294">
        <f>SUMIFS('5. Detail'!$I$31:$I$510,'5. Detail'!$E$31:$E$510,$B144,'5. Detail'!$A$31:$A$510,$A144,'5. Detail'!$J$31:$J$510,107)</f>
        <v>0</v>
      </c>
      <c r="BB144" s="294">
        <f t="shared" si="96"/>
        <v>0</v>
      </c>
      <c r="BC144" s="294">
        <f>SUMIFS('5. Detail'!$K$31:$K$510,'5. Detail'!$E$31:$E$510,$B144,'5. Detail'!$A$31:$A$510,$A144,'5. Detail'!$F$31:$F$510,"CE01")</f>
        <v>0</v>
      </c>
      <c r="BD144" s="294">
        <f>SUMIFS('5. Detail'!$K$31:$K$510,'5. Detail'!$E$31:$E$510,$B144,'5. Detail'!$A$31:$A$510,$A144,'5. Detail'!$F$31:$F$510,"OE01")</f>
        <v>0</v>
      </c>
      <c r="BE144" s="294">
        <f>SUMIFS('5. Detail'!$K$31:$K$510,'5. Detail'!$E$31:$E$510,$B144,'5. Detail'!$A$31:$A$510,$A144,'5. Detail'!$F$31:$F$510,"TE01")</f>
        <v>0</v>
      </c>
      <c r="BF144" s="294">
        <f t="shared" si="97"/>
        <v>0</v>
      </c>
      <c r="BG144" s="294">
        <f t="shared" si="98"/>
        <v>0</v>
      </c>
      <c r="BH144" s="294">
        <f>SUMIFS('5. Detail'!$K$31:$K$510,'5. Detail'!$E$31:$E$510,$B144,'5. Detail'!$A$31:$A$510,$A144,'5. Detail'!$J$31:$J$510,923,'5. Detail'!$F$31:$F$510,"CE01")+SUMIFS('5. Detail'!$K$31:$K$510,'5. Detail'!$E$31:$E$510,$B144,'5. Detail'!$A$31:$A$510,$A144,'5. Detail'!$J$31:$J$510,107,'5. Detail'!$F$31:$F$510,"CE01")</f>
        <v>0</v>
      </c>
      <c r="BI144" s="294">
        <f>SUMIFS('5. Detail'!$K$31:$K$510,'5. Detail'!$E$31:$E$510,$B144,'5. Detail'!$A$31:$A$510,$A144,'5. Detail'!$J$31:$J$510,923,'5. Detail'!$F$31:$F$510,"OE01")+SUMIFS('5. Detail'!$K$31:$K$510,'5. Detail'!$E$31:$E$510,$B144,'5. Detail'!$A$31:$A$510,$A144,'5. Detail'!$J$31:$J$510,107,'5. Detail'!$F$31:$F$510,"OE01")</f>
        <v>0</v>
      </c>
      <c r="BJ144" s="294">
        <f>SUMIFS('5. Detail'!$K$31:$K$510,'5. Detail'!$E$31:$E$510,$B144,'5. Detail'!$A$31:$A$510,$A144,'5. Detail'!$J$31:$J$510,923,'5. Detail'!$F$31:$F$510,"TE01")+SUMIFS('5. Detail'!$K$31:$K$510,'5. Detail'!$E$31:$E$510,$B144,'5. Detail'!$A$31:$A$510,$A144,'5. Detail'!$J$31:$J$510,107,'5. Detail'!$F$31:$F$510,"TE01")</f>
        <v>0</v>
      </c>
      <c r="BK144" s="294">
        <f t="shared" si="99"/>
        <v>0</v>
      </c>
      <c r="BL144" s="294">
        <f t="shared" si="100"/>
        <v>0</v>
      </c>
      <c r="BM144" s="297"/>
    </row>
    <row r="145" spans="1:65" x14ac:dyDescent="0.3">
      <c r="A145" s="291"/>
      <c r="B145" s="292">
        <v>2021</v>
      </c>
      <c r="C145" s="293">
        <v>210594.50730726257</v>
      </c>
      <c r="D145" s="293">
        <v>0</v>
      </c>
      <c r="E145" s="293">
        <v>210594.50730726257</v>
      </c>
      <c r="F145" s="293">
        <v>0</v>
      </c>
      <c r="G145" s="293">
        <v>0</v>
      </c>
      <c r="H145" s="293">
        <v>0</v>
      </c>
      <c r="I145" s="294">
        <f t="shared" si="85"/>
        <v>0</v>
      </c>
      <c r="J145" s="293">
        <v>0</v>
      </c>
      <c r="K145" s="294">
        <f t="shared" si="86"/>
        <v>0</v>
      </c>
      <c r="L145" s="293">
        <v>0</v>
      </c>
      <c r="M145" s="293"/>
      <c r="N145" s="294">
        <f t="shared" si="87"/>
        <v>0</v>
      </c>
      <c r="O145" s="294">
        <f t="shared" si="76"/>
        <v>0</v>
      </c>
      <c r="P145" s="294">
        <f t="shared" si="88"/>
        <v>0</v>
      </c>
      <c r="Q145" s="294">
        <f>SUMIFS('5. Detail'!$I$31:$I$510,'5. Detail'!$E$31:$E$510,$B145,'5. Detail'!$A$31:$A$510,$A145,'5. Detail'!$J$31:$J$510,426.4)</f>
        <v>0</v>
      </c>
      <c r="R145" s="294">
        <f>SUMIFS('5. Detail'!$I$31:$I$510,'5. Detail'!$E$31:$E$510,$B145,'5. Detail'!$A$31:$A$510,$A145,'5. Detail'!$J$31:$J$510,426.5)+J145</f>
        <v>0</v>
      </c>
      <c r="S145" s="294">
        <f>SUMIFS('5. Detail'!$I$31:$I$510,'5. Detail'!$E$31:$E$510,$B145,'5. Detail'!$A$31:$A$510,$A145,'5. Detail'!$J$31:$J$510,923)</f>
        <v>0</v>
      </c>
      <c r="T145" s="294">
        <f>SUMIFS('5. Detail'!$I$31:$I$510,'5. Detail'!$E$31:$E$510,$B145,'5. Detail'!$A$31:$A$510,$A145,'5. Detail'!$J$31:$J$510,107)</f>
        <v>0</v>
      </c>
      <c r="U145" s="294">
        <f t="shared" si="77"/>
        <v>0</v>
      </c>
      <c r="V145" s="294">
        <f>SUMIFS('5. Detail'!$I$31:$I$510,'5. Detail'!$E$31:$E$510,$B145,'5. Detail'!$A$31:$A$510,$A145,'5. Detail'!$F$31:$F$510,"CE01")</f>
        <v>0</v>
      </c>
      <c r="W145" s="294">
        <f>SUMIFS('5. Detail'!$I$31:$I$510,'5. Detail'!$E$31:$E$510,$B145,'5. Detail'!$A$31:$A$510,$A145,'5. Detail'!$F$31:$F$510,"OE01")</f>
        <v>0</v>
      </c>
      <c r="X145" s="294">
        <f>SUMIFS('5. Detail'!$I$31:$I$510,'5. Detail'!$E$31:$E$510,$B145,'5. Detail'!$A$31:$A$510,$A145,'5. Detail'!$F$31:$F$510,"TE01")</f>
        <v>0</v>
      </c>
      <c r="Y145" s="294">
        <f t="shared" si="89"/>
        <v>0</v>
      </c>
      <c r="Z145" s="294">
        <f t="shared" si="78"/>
        <v>0</v>
      </c>
      <c r="AA145" s="294">
        <f>SUMIFS('5. Detail'!$I$31:$I$510,'5. Detail'!$E$31:$E$510,$B145,'5. Detail'!$A$31:$A$510,$A145,'5. Detail'!$J$31:$J$510,923,'5. Detail'!$F$31:$F$510,"CE01")+SUMIFS('5. Detail'!$I$31:$I$510,'5. Detail'!$E$31:$E$510,$B145,'5. Detail'!$A$31:$A$510,$A145,'5. Detail'!$J$31:$J$510,107,'5. Detail'!$F$31:$F$510,"CE01")</f>
        <v>0</v>
      </c>
      <c r="AB145" s="294">
        <f>SUMIFS('5. Detail'!$I$31:$I$510,'5. Detail'!$E$31:$E$510,$B145,'5. Detail'!$A$31:$A$510,$A145,'5. Detail'!$J$31:$J$510,923,'5. Detail'!$F$31:$F$510,"OE01")+SUMIFS('5. Detail'!$I$31:$I$510,'5. Detail'!$E$31:$E$510,$B145,'5. Detail'!$A$31:$A$510,$A145,'5. Detail'!$J$31:$J$510,107,'5. Detail'!$F$31:$F$510,"OE01")</f>
        <v>0</v>
      </c>
      <c r="AC145" s="294">
        <f>SUMIFS('5. Detail'!$I$31:$I$510,'5. Detail'!$E$31:$E$510,$B145,'5. Detail'!$A$31:$A$510,$A145,'5. Detail'!$J$31:$J$510,923,'5. Detail'!$F$31:$F$510,"TE01")+SUMIFS('5. Detail'!$I$31:$I$510,'5. Detail'!$E$31:$E$510,$B145,'5. Detail'!$A$31:$A$510,$A145,'5. Detail'!$J$31:$J$510,107,'5. Detail'!$F$31:$F$510,"TE01")</f>
        <v>0</v>
      </c>
      <c r="AD145" s="294">
        <f t="shared" si="90"/>
        <v>0</v>
      </c>
      <c r="AE145" s="295">
        <f>'3. Total $ Recalc.'!R141</f>
        <v>0</v>
      </c>
      <c r="AF145" s="294">
        <f t="shared" si="79"/>
        <v>-210594.50730726257</v>
      </c>
      <c r="AG145" s="296">
        <v>0</v>
      </c>
      <c r="AH145" s="294">
        <f t="shared" si="80"/>
        <v>0</v>
      </c>
      <c r="AI145" s="294">
        <f t="shared" si="81"/>
        <v>0</v>
      </c>
      <c r="AJ145" s="293">
        <v>210594.50730726257</v>
      </c>
      <c r="AK145" s="293">
        <v>0</v>
      </c>
      <c r="AL145" s="293">
        <v>0</v>
      </c>
      <c r="AM145" s="294">
        <f t="shared" si="91"/>
        <v>-210594.50730726257</v>
      </c>
      <c r="AN145" s="294">
        <f t="shared" si="82"/>
        <v>-210594.50730726257</v>
      </c>
      <c r="AO145" s="293">
        <v>0</v>
      </c>
      <c r="AP145" s="294">
        <f t="shared" si="92"/>
        <v>-210594.50730726257</v>
      </c>
      <c r="AQ145" s="294">
        <f t="shared" si="83"/>
        <v>-210594.50730726257</v>
      </c>
      <c r="AR145" s="296"/>
      <c r="AS145" s="294">
        <f t="shared" si="93"/>
        <v>0</v>
      </c>
      <c r="AT145" s="294">
        <f t="shared" si="84"/>
        <v>0</v>
      </c>
      <c r="AU145" s="293">
        <v>0</v>
      </c>
      <c r="AV145" s="294">
        <f t="shared" si="94"/>
        <v>-210594.50730726257</v>
      </c>
      <c r="AW145" s="294">
        <f t="shared" si="95"/>
        <v>-210594.50730726257</v>
      </c>
      <c r="AX145" s="294">
        <f>SUMIFS('5. Detail'!$I$31:$I$510,'5. Detail'!$E$31:$E$510,$B145,'5. Detail'!$A$31:$A$510,$A145,'5. Detail'!$J$31:$J$510,426.4)</f>
        <v>0</v>
      </c>
      <c r="AY145" s="294">
        <f>SUMIFS('5. Detail'!$I$31:$I$510,'5. Detail'!$E$31:$E$510,$B145,'5. Detail'!$A$31:$A$510,$A145,'5. Detail'!$J$31:$J$510,426.5)+AO145</f>
        <v>0</v>
      </c>
      <c r="AZ145" s="294">
        <f>SUMIFS('5. Detail'!$I$31:$I$510,'5. Detail'!$E$31:$E$510,$B145,'5. Detail'!$A$31:$A$510,$A145,'5. Detail'!$J$31:$J$510,923)</f>
        <v>0</v>
      </c>
      <c r="BA145" s="294">
        <f>SUMIFS('5. Detail'!$I$31:$I$510,'5. Detail'!$E$31:$E$510,$B145,'5. Detail'!$A$31:$A$510,$A145,'5. Detail'!$J$31:$J$510,107)</f>
        <v>0</v>
      </c>
      <c r="BB145" s="294">
        <f t="shared" si="96"/>
        <v>0</v>
      </c>
      <c r="BC145" s="294">
        <f>SUMIFS('5. Detail'!$K$31:$K$510,'5. Detail'!$E$31:$E$510,$B145,'5. Detail'!$A$31:$A$510,$A145,'5. Detail'!$F$31:$F$510,"CE01")</f>
        <v>0</v>
      </c>
      <c r="BD145" s="294">
        <f>SUMIFS('5. Detail'!$K$31:$K$510,'5. Detail'!$E$31:$E$510,$B145,'5. Detail'!$A$31:$A$510,$A145,'5. Detail'!$F$31:$F$510,"OE01")</f>
        <v>0</v>
      </c>
      <c r="BE145" s="294">
        <f>SUMIFS('5. Detail'!$K$31:$K$510,'5. Detail'!$E$31:$E$510,$B145,'5. Detail'!$A$31:$A$510,$A145,'5. Detail'!$F$31:$F$510,"TE01")</f>
        <v>0</v>
      </c>
      <c r="BF145" s="294">
        <f t="shared" si="97"/>
        <v>0</v>
      </c>
      <c r="BG145" s="294">
        <f t="shared" si="98"/>
        <v>0</v>
      </c>
      <c r="BH145" s="294">
        <f>SUMIFS('5. Detail'!$K$31:$K$510,'5. Detail'!$E$31:$E$510,$B145,'5. Detail'!$A$31:$A$510,$A145,'5. Detail'!$J$31:$J$510,923,'5. Detail'!$F$31:$F$510,"CE01")+SUMIFS('5. Detail'!$K$31:$K$510,'5. Detail'!$E$31:$E$510,$B145,'5. Detail'!$A$31:$A$510,$A145,'5. Detail'!$J$31:$J$510,107,'5. Detail'!$F$31:$F$510,"CE01")</f>
        <v>0</v>
      </c>
      <c r="BI145" s="294">
        <f>SUMIFS('5. Detail'!$K$31:$K$510,'5. Detail'!$E$31:$E$510,$B145,'5. Detail'!$A$31:$A$510,$A145,'5. Detail'!$J$31:$J$510,923,'5. Detail'!$F$31:$F$510,"OE01")+SUMIFS('5. Detail'!$K$31:$K$510,'5. Detail'!$E$31:$E$510,$B145,'5. Detail'!$A$31:$A$510,$A145,'5. Detail'!$J$31:$J$510,107,'5. Detail'!$F$31:$F$510,"OE01")</f>
        <v>0</v>
      </c>
      <c r="BJ145" s="294">
        <f>SUMIFS('5. Detail'!$K$31:$K$510,'5. Detail'!$E$31:$E$510,$B145,'5. Detail'!$A$31:$A$510,$A145,'5. Detail'!$J$31:$J$510,923,'5. Detail'!$F$31:$F$510,"TE01")+SUMIFS('5. Detail'!$K$31:$K$510,'5. Detail'!$E$31:$E$510,$B145,'5. Detail'!$A$31:$A$510,$A145,'5. Detail'!$J$31:$J$510,107,'5. Detail'!$F$31:$F$510,"TE01")</f>
        <v>0</v>
      </c>
      <c r="BK145" s="294">
        <f t="shared" si="99"/>
        <v>0</v>
      </c>
      <c r="BL145" s="294">
        <f t="shared" si="100"/>
        <v>0</v>
      </c>
      <c r="BM145" s="297"/>
    </row>
    <row r="146" spans="1:65" x14ac:dyDescent="0.3">
      <c r="A146" s="291"/>
      <c r="B146" s="292">
        <v>2015</v>
      </c>
      <c r="C146" s="293">
        <v>202600.19071883464</v>
      </c>
      <c r="D146" s="293">
        <v>202600.19071883464</v>
      </c>
      <c r="E146" s="293">
        <v>0</v>
      </c>
      <c r="F146" s="293">
        <v>0</v>
      </c>
      <c r="G146" s="293">
        <v>0</v>
      </c>
      <c r="H146" s="293">
        <v>0</v>
      </c>
      <c r="I146" s="294">
        <f t="shared" si="85"/>
        <v>0</v>
      </c>
      <c r="J146" s="293">
        <v>0</v>
      </c>
      <c r="K146" s="294">
        <f t="shared" si="86"/>
        <v>0</v>
      </c>
      <c r="L146" s="293">
        <v>0</v>
      </c>
      <c r="M146" s="293"/>
      <c r="N146" s="294">
        <f t="shared" si="87"/>
        <v>0</v>
      </c>
      <c r="O146" s="294">
        <f t="shared" si="76"/>
        <v>0</v>
      </c>
      <c r="P146" s="294">
        <f t="shared" si="88"/>
        <v>0</v>
      </c>
      <c r="Q146" s="294">
        <f>SUMIFS('5. Detail'!$I$31:$I$510,'5. Detail'!$E$31:$E$510,$B146,'5. Detail'!$A$31:$A$510,$A146,'5. Detail'!$J$31:$J$510,426.4)</f>
        <v>0</v>
      </c>
      <c r="R146" s="294">
        <f>SUMIFS('5. Detail'!$I$31:$I$510,'5. Detail'!$E$31:$E$510,$B146,'5. Detail'!$A$31:$A$510,$A146,'5. Detail'!$J$31:$J$510,426.5)+J146</f>
        <v>0</v>
      </c>
      <c r="S146" s="294">
        <f>SUMIFS('5. Detail'!$I$31:$I$510,'5. Detail'!$E$31:$E$510,$B146,'5. Detail'!$A$31:$A$510,$A146,'5. Detail'!$J$31:$J$510,923)</f>
        <v>0</v>
      </c>
      <c r="T146" s="294">
        <f>SUMIFS('5. Detail'!$I$31:$I$510,'5. Detail'!$E$31:$E$510,$B146,'5. Detail'!$A$31:$A$510,$A146,'5. Detail'!$J$31:$J$510,107)</f>
        <v>0</v>
      </c>
      <c r="U146" s="294">
        <f t="shared" si="77"/>
        <v>0</v>
      </c>
      <c r="V146" s="294">
        <f>SUMIFS('5. Detail'!$I$31:$I$510,'5. Detail'!$E$31:$E$510,$B146,'5. Detail'!$A$31:$A$510,$A146,'5. Detail'!$F$31:$F$510,"CE01")</f>
        <v>0</v>
      </c>
      <c r="W146" s="294">
        <f>SUMIFS('5. Detail'!$I$31:$I$510,'5. Detail'!$E$31:$E$510,$B146,'5. Detail'!$A$31:$A$510,$A146,'5. Detail'!$F$31:$F$510,"OE01")</f>
        <v>0</v>
      </c>
      <c r="X146" s="294">
        <f>SUMIFS('5. Detail'!$I$31:$I$510,'5. Detail'!$E$31:$E$510,$B146,'5. Detail'!$A$31:$A$510,$A146,'5. Detail'!$F$31:$F$510,"TE01")</f>
        <v>0</v>
      </c>
      <c r="Y146" s="294">
        <f t="shared" si="89"/>
        <v>0</v>
      </c>
      <c r="Z146" s="294">
        <f t="shared" si="78"/>
        <v>0</v>
      </c>
      <c r="AA146" s="294">
        <f>SUMIFS('5. Detail'!$I$31:$I$510,'5. Detail'!$E$31:$E$510,$B146,'5. Detail'!$A$31:$A$510,$A146,'5. Detail'!$J$31:$J$510,923,'5. Detail'!$F$31:$F$510,"CE01")+SUMIFS('5. Detail'!$I$31:$I$510,'5. Detail'!$E$31:$E$510,$B146,'5. Detail'!$A$31:$A$510,$A146,'5. Detail'!$J$31:$J$510,107,'5. Detail'!$F$31:$F$510,"CE01")</f>
        <v>0</v>
      </c>
      <c r="AB146" s="294">
        <f>SUMIFS('5. Detail'!$I$31:$I$510,'5. Detail'!$E$31:$E$510,$B146,'5. Detail'!$A$31:$A$510,$A146,'5. Detail'!$J$31:$J$510,923,'5. Detail'!$F$31:$F$510,"OE01")+SUMIFS('5. Detail'!$I$31:$I$510,'5. Detail'!$E$31:$E$510,$B146,'5. Detail'!$A$31:$A$510,$A146,'5. Detail'!$J$31:$J$510,107,'5. Detail'!$F$31:$F$510,"OE01")</f>
        <v>0</v>
      </c>
      <c r="AC146" s="294">
        <f>SUMIFS('5. Detail'!$I$31:$I$510,'5. Detail'!$E$31:$E$510,$B146,'5. Detail'!$A$31:$A$510,$A146,'5. Detail'!$J$31:$J$510,923,'5. Detail'!$F$31:$F$510,"TE01")+SUMIFS('5. Detail'!$I$31:$I$510,'5. Detail'!$E$31:$E$510,$B146,'5. Detail'!$A$31:$A$510,$A146,'5. Detail'!$J$31:$J$510,107,'5. Detail'!$F$31:$F$510,"TE01")</f>
        <v>0</v>
      </c>
      <c r="AD146" s="294">
        <f t="shared" si="90"/>
        <v>0</v>
      </c>
      <c r="AE146" s="295">
        <f>'3. Total $ Recalc.'!R142</f>
        <v>0</v>
      </c>
      <c r="AF146" s="294">
        <f t="shared" si="79"/>
        <v>-202600.19071883464</v>
      </c>
      <c r="AG146" s="296">
        <v>1</v>
      </c>
      <c r="AH146" s="294">
        <f t="shared" si="80"/>
        <v>0</v>
      </c>
      <c r="AI146" s="294">
        <f t="shared" si="81"/>
        <v>-202600.19071883464</v>
      </c>
      <c r="AJ146" s="293">
        <v>0</v>
      </c>
      <c r="AK146" s="293">
        <v>0</v>
      </c>
      <c r="AL146" s="293">
        <v>0</v>
      </c>
      <c r="AM146" s="294">
        <f t="shared" si="91"/>
        <v>0</v>
      </c>
      <c r="AN146" s="294">
        <f t="shared" si="82"/>
        <v>0</v>
      </c>
      <c r="AO146" s="293">
        <v>0</v>
      </c>
      <c r="AP146" s="294">
        <f t="shared" si="92"/>
        <v>0</v>
      </c>
      <c r="AQ146" s="294">
        <f t="shared" si="83"/>
        <v>0</v>
      </c>
      <c r="AR146" s="296"/>
      <c r="AS146" s="294">
        <f t="shared" si="93"/>
        <v>0</v>
      </c>
      <c r="AT146" s="294">
        <f t="shared" si="84"/>
        <v>0</v>
      </c>
      <c r="AU146" s="293">
        <v>0</v>
      </c>
      <c r="AV146" s="294">
        <f t="shared" si="94"/>
        <v>0</v>
      </c>
      <c r="AW146" s="294">
        <f t="shared" si="95"/>
        <v>0</v>
      </c>
      <c r="AX146" s="294">
        <f>SUMIFS('5. Detail'!$I$31:$I$510,'5. Detail'!$E$31:$E$510,$B146,'5. Detail'!$A$31:$A$510,$A146,'5. Detail'!$J$31:$J$510,426.4)</f>
        <v>0</v>
      </c>
      <c r="AY146" s="294">
        <f>SUMIFS('5. Detail'!$I$31:$I$510,'5. Detail'!$E$31:$E$510,$B146,'5. Detail'!$A$31:$A$510,$A146,'5. Detail'!$J$31:$J$510,426.5)+AO146</f>
        <v>0</v>
      </c>
      <c r="AZ146" s="294">
        <f>SUMIFS('5. Detail'!$I$31:$I$510,'5. Detail'!$E$31:$E$510,$B146,'5. Detail'!$A$31:$A$510,$A146,'5. Detail'!$J$31:$J$510,923)</f>
        <v>0</v>
      </c>
      <c r="BA146" s="294">
        <f>SUMIFS('5. Detail'!$I$31:$I$510,'5. Detail'!$E$31:$E$510,$B146,'5. Detail'!$A$31:$A$510,$A146,'5. Detail'!$J$31:$J$510,107)</f>
        <v>0</v>
      </c>
      <c r="BB146" s="294">
        <f t="shared" si="96"/>
        <v>0</v>
      </c>
      <c r="BC146" s="294">
        <f>SUMIFS('5. Detail'!$K$31:$K$510,'5. Detail'!$E$31:$E$510,$B146,'5. Detail'!$A$31:$A$510,$A146,'5. Detail'!$F$31:$F$510,"CE01")</f>
        <v>0</v>
      </c>
      <c r="BD146" s="294">
        <f>SUMIFS('5. Detail'!$K$31:$K$510,'5. Detail'!$E$31:$E$510,$B146,'5. Detail'!$A$31:$A$510,$A146,'5. Detail'!$F$31:$F$510,"OE01")</f>
        <v>0</v>
      </c>
      <c r="BE146" s="294">
        <f>SUMIFS('5. Detail'!$K$31:$K$510,'5. Detail'!$E$31:$E$510,$B146,'5. Detail'!$A$31:$A$510,$A146,'5. Detail'!$F$31:$F$510,"TE01")</f>
        <v>0</v>
      </c>
      <c r="BF146" s="294">
        <f t="shared" si="97"/>
        <v>0</v>
      </c>
      <c r="BG146" s="294">
        <f t="shared" si="98"/>
        <v>0</v>
      </c>
      <c r="BH146" s="294">
        <f>SUMIFS('5. Detail'!$K$31:$K$510,'5. Detail'!$E$31:$E$510,$B146,'5. Detail'!$A$31:$A$510,$A146,'5. Detail'!$J$31:$J$510,923,'5. Detail'!$F$31:$F$510,"CE01")+SUMIFS('5. Detail'!$K$31:$K$510,'5. Detail'!$E$31:$E$510,$B146,'5. Detail'!$A$31:$A$510,$A146,'5. Detail'!$J$31:$J$510,107,'5. Detail'!$F$31:$F$510,"CE01")</f>
        <v>0</v>
      </c>
      <c r="BI146" s="294">
        <f>SUMIFS('5. Detail'!$K$31:$K$510,'5. Detail'!$E$31:$E$510,$B146,'5. Detail'!$A$31:$A$510,$A146,'5. Detail'!$J$31:$J$510,923,'5. Detail'!$F$31:$F$510,"OE01")+SUMIFS('5. Detail'!$K$31:$K$510,'5. Detail'!$E$31:$E$510,$B146,'5. Detail'!$A$31:$A$510,$A146,'5. Detail'!$J$31:$J$510,107,'5. Detail'!$F$31:$F$510,"OE01")</f>
        <v>0</v>
      </c>
      <c r="BJ146" s="294">
        <f>SUMIFS('5. Detail'!$K$31:$K$510,'5. Detail'!$E$31:$E$510,$B146,'5. Detail'!$A$31:$A$510,$A146,'5. Detail'!$J$31:$J$510,923,'5. Detail'!$F$31:$F$510,"TE01")+SUMIFS('5. Detail'!$K$31:$K$510,'5. Detail'!$E$31:$E$510,$B146,'5. Detail'!$A$31:$A$510,$A146,'5. Detail'!$J$31:$J$510,107,'5. Detail'!$F$31:$F$510,"TE01")</f>
        <v>0</v>
      </c>
      <c r="BK146" s="294">
        <f t="shared" si="99"/>
        <v>0</v>
      </c>
      <c r="BL146" s="294">
        <f t="shared" si="100"/>
        <v>0</v>
      </c>
      <c r="BM146" s="297"/>
    </row>
    <row r="147" spans="1:65" x14ac:dyDescent="0.3">
      <c r="A147" s="291"/>
      <c r="B147" s="292">
        <v>2016</v>
      </c>
      <c r="C147" s="293">
        <v>261087.32154947729</v>
      </c>
      <c r="D147" s="293">
        <v>261087.32154947729</v>
      </c>
      <c r="E147" s="293">
        <v>0</v>
      </c>
      <c r="F147" s="293">
        <v>0</v>
      </c>
      <c r="G147" s="293">
        <v>0</v>
      </c>
      <c r="H147" s="293">
        <v>0</v>
      </c>
      <c r="I147" s="294">
        <f t="shared" si="85"/>
        <v>0</v>
      </c>
      <c r="J147" s="293">
        <v>0</v>
      </c>
      <c r="K147" s="294">
        <f t="shared" si="86"/>
        <v>0</v>
      </c>
      <c r="L147" s="293">
        <v>0</v>
      </c>
      <c r="M147" s="293"/>
      <c r="N147" s="294">
        <f t="shared" si="87"/>
        <v>0</v>
      </c>
      <c r="O147" s="294">
        <f t="shared" si="76"/>
        <v>0</v>
      </c>
      <c r="P147" s="294">
        <f t="shared" si="88"/>
        <v>0</v>
      </c>
      <c r="Q147" s="294">
        <f>SUMIFS('5. Detail'!$I$31:$I$510,'5. Detail'!$E$31:$E$510,$B147,'5. Detail'!$A$31:$A$510,$A147,'5. Detail'!$J$31:$J$510,426.4)</f>
        <v>0</v>
      </c>
      <c r="R147" s="294">
        <f>SUMIFS('5. Detail'!$I$31:$I$510,'5. Detail'!$E$31:$E$510,$B147,'5. Detail'!$A$31:$A$510,$A147,'5. Detail'!$J$31:$J$510,426.5)+J147</f>
        <v>0</v>
      </c>
      <c r="S147" s="294">
        <f>SUMIFS('5. Detail'!$I$31:$I$510,'5. Detail'!$E$31:$E$510,$B147,'5. Detail'!$A$31:$A$510,$A147,'5. Detail'!$J$31:$J$510,923)</f>
        <v>0</v>
      </c>
      <c r="T147" s="294">
        <f>SUMIFS('5. Detail'!$I$31:$I$510,'5. Detail'!$E$31:$E$510,$B147,'5. Detail'!$A$31:$A$510,$A147,'5. Detail'!$J$31:$J$510,107)</f>
        <v>0</v>
      </c>
      <c r="U147" s="294">
        <f t="shared" si="77"/>
        <v>0</v>
      </c>
      <c r="V147" s="294">
        <f>SUMIFS('5. Detail'!$I$31:$I$510,'5. Detail'!$E$31:$E$510,$B147,'5. Detail'!$A$31:$A$510,$A147,'5. Detail'!$F$31:$F$510,"CE01")</f>
        <v>0</v>
      </c>
      <c r="W147" s="294">
        <f>SUMIFS('5. Detail'!$I$31:$I$510,'5. Detail'!$E$31:$E$510,$B147,'5. Detail'!$A$31:$A$510,$A147,'5. Detail'!$F$31:$F$510,"OE01")</f>
        <v>0</v>
      </c>
      <c r="X147" s="294">
        <f>SUMIFS('5. Detail'!$I$31:$I$510,'5. Detail'!$E$31:$E$510,$B147,'5. Detail'!$A$31:$A$510,$A147,'5. Detail'!$F$31:$F$510,"TE01")</f>
        <v>0</v>
      </c>
      <c r="Y147" s="294">
        <f t="shared" si="89"/>
        <v>0</v>
      </c>
      <c r="Z147" s="294">
        <f t="shared" si="78"/>
        <v>0</v>
      </c>
      <c r="AA147" s="294">
        <f>SUMIFS('5. Detail'!$I$31:$I$510,'5. Detail'!$E$31:$E$510,$B147,'5. Detail'!$A$31:$A$510,$A147,'5. Detail'!$J$31:$J$510,923,'5. Detail'!$F$31:$F$510,"CE01")+SUMIFS('5. Detail'!$I$31:$I$510,'5. Detail'!$E$31:$E$510,$B147,'5. Detail'!$A$31:$A$510,$A147,'5. Detail'!$J$31:$J$510,107,'5. Detail'!$F$31:$F$510,"CE01")</f>
        <v>0</v>
      </c>
      <c r="AB147" s="294">
        <f>SUMIFS('5. Detail'!$I$31:$I$510,'5. Detail'!$E$31:$E$510,$B147,'5. Detail'!$A$31:$A$510,$A147,'5. Detail'!$J$31:$J$510,923,'5. Detail'!$F$31:$F$510,"OE01")+SUMIFS('5. Detail'!$I$31:$I$510,'5. Detail'!$E$31:$E$510,$B147,'5. Detail'!$A$31:$A$510,$A147,'5. Detail'!$J$31:$J$510,107,'5. Detail'!$F$31:$F$510,"OE01")</f>
        <v>0</v>
      </c>
      <c r="AC147" s="294">
        <f>SUMIFS('5. Detail'!$I$31:$I$510,'5. Detail'!$E$31:$E$510,$B147,'5. Detail'!$A$31:$A$510,$A147,'5. Detail'!$J$31:$J$510,923,'5. Detail'!$F$31:$F$510,"TE01")+SUMIFS('5. Detail'!$I$31:$I$510,'5. Detail'!$E$31:$E$510,$B147,'5. Detail'!$A$31:$A$510,$A147,'5. Detail'!$J$31:$J$510,107,'5. Detail'!$F$31:$F$510,"TE01")</f>
        <v>0</v>
      </c>
      <c r="AD147" s="294">
        <f t="shared" si="90"/>
        <v>0</v>
      </c>
      <c r="AE147" s="295">
        <f>'3. Total $ Recalc.'!R143</f>
        <v>0</v>
      </c>
      <c r="AF147" s="294">
        <f t="shared" si="79"/>
        <v>-261087.32154947729</v>
      </c>
      <c r="AG147" s="296">
        <v>1</v>
      </c>
      <c r="AH147" s="294">
        <f t="shared" si="80"/>
        <v>0</v>
      </c>
      <c r="AI147" s="294">
        <f t="shared" si="81"/>
        <v>-261087.32154947729</v>
      </c>
      <c r="AJ147" s="293">
        <v>0</v>
      </c>
      <c r="AK147" s="293">
        <v>0</v>
      </c>
      <c r="AL147" s="293">
        <v>0</v>
      </c>
      <c r="AM147" s="294">
        <f t="shared" si="91"/>
        <v>0</v>
      </c>
      <c r="AN147" s="294">
        <f t="shared" si="82"/>
        <v>0</v>
      </c>
      <c r="AO147" s="293">
        <v>0</v>
      </c>
      <c r="AP147" s="294">
        <f t="shared" si="92"/>
        <v>0</v>
      </c>
      <c r="AQ147" s="294">
        <f t="shared" si="83"/>
        <v>0</v>
      </c>
      <c r="AR147" s="296"/>
      <c r="AS147" s="294">
        <f t="shared" si="93"/>
        <v>0</v>
      </c>
      <c r="AT147" s="294">
        <f t="shared" si="84"/>
        <v>0</v>
      </c>
      <c r="AU147" s="293">
        <v>0</v>
      </c>
      <c r="AV147" s="294">
        <f t="shared" si="94"/>
        <v>0</v>
      </c>
      <c r="AW147" s="294">
        <f t="shared" si="95"/>
        <v>0</v>
      </c>
      <c r="AX147" s="294">
        <f>SUMIFS('5. Detail'!$I$31:$I$510,'5. Detail'!$E$31:$E$510,$B147,'5. Detail'!$A$31:$A$510,$A147,'5. Detail'!$J$31:$J$510,426.4)</f>
        <v>0</v>
      </c>
      <c r="AY147" s="294">
        <f>SUMIFS('5. Detail'!$I$31:$I$510,'5. Detail'!$E$31:$E$510,$B147,'5. Detail'!$A$31:$A$510,$A147,'5. Detail'!$J$31:$J$510,426.5)+AO147</f>
        <v>0</v>
      </c>
      <c r="AZ147" s="294">
        <f>SUMIFS('5. Detail'!$I$31:$I$510,'5. Detail'!$E$31:$E$510,$B147,'5. Detail'!$A$31:$A$510,$A147,'5. Detail'!$J$31:$J$510,923)</f>
        <v>0</v>
      </c>
      <c r="BA147" s="294">
        <f>SUMIFS('5. Detail'!$I$31:$I$510,'5. Detail'!$E$31:$E$510,$B147,'5. Detail'!$A$31:$A$510,$A147,'5. Detail'!$J$31:$J$510,107)</f>
        <v>0</v>
      </c>
      <c r="BB147" s="294">
        <f t="shared" si="96"/>
        <v>0</v>
      </c>
      <c r="BC147" s="294">
        <f>SUMIFS('5. Detail'!$K$31:$K$510,'5. Detail'!$E$31:$E$510,$B147,'5. Detail'!$A$31:$A$510,$A147,'5. Detail'!$F$31:$F$510,"CE01")</f>
        <v>0</v>
      </c>
      <c r="BD147" s="294">
        <f>SUMIFS('5. Detail'!$K$31:$K$510,'5. Detail'!$E$31:$E$510,$B147,'5. Detail'!$A$31:$A$510,$A147,'5. Detail'!$F$31:$F$510,"OE01")</f>
        <v>0</v>
      </c>
      <c r="BE147" s="294">
        <f>SUMIFS('5. Detail'!$K$31:$K$510,'5. Detail'!$E$31:$E$510,$B147,'5. Detail'!$A$31:$A$510,$A147,'5. Detail'!$F$31:$F$510,"TE01")</f>
        <v>0</v>
      </c>
      <c r="BF147" s="294">
        <f t="shared" si="97"/>
        <v>0</v>
      </c>
      <c r="BG147" s="294">
        <f t="shared" si="98"/>
        <v>0</v>
      </c>
      <c r="BH147" s="294">
        <f>SUMIFS('5. Detail'!$K$31:$K$510,'5. Detail'!$E$31:$E$510,$B147,'5. Detail'!$A$31:$A$510,$A147,'5. Detail'!$J$31:$J$510,923,'5. Detail'!$F$31:$F$510,"CE01")+SUMIFS('5. Detail'!$K$31:$K$510,'5. Detail'!$E$31:$E$510,$B147,'5. Detail'!$A$31:$A$510,$A147,'5. Detail'!$J$31:$J$510,107,'5. Detail'!$F$31:$F$510,"CE01")</f>
        <v>0</v>
      </c>
      <c r="BI147" s="294">
        <f>SUMIFS('5. Detail'!$K$31:$K$510,'5. Detail'!$E$31:$E$510,$B147,'5. Detail'!$A$31:$A$510,$A147,'5. Detail'!$J$31:$J$510,923,'5. Detail'!$F$31:$F$510,"OE01")+SUMIFS('5. Detail'!$K$31:$K$510,'5. Detail'!$E$31:$E$510,$B147,'5. Detail'!$A$31:$A$510,$A147,'5. Detail'!$J$31:$J$510,107,'5. Detail'!$F$31:$F$510,"OE01")</f>
        <v>0</v>
      </c>
      <c r="BJ147" s="294">
        <f>SUMIFS('5. Detail'!$K$31:$K$510,'5. Detail'!$E$31:$E$510,$B147,'5. Detail'!$A$31:$A$510,$A147,'5. Detail'!$J$31:$J$510,923,'5. Detail'!$F$31:$F$510,"TE01")+SUMIFS('5. Detail'!$K$31:$K$510,'5. Detail'!$E$31:$E$510,$B147,'5. Detail'!$A$31:$A$510,$A147,'5. Detail'!$J$31:$J$510,107,'5. Detail'!$F$31:$F$510,"TE01")</f>
        <v>0</v>
      </c>
      <c r="BK147" s="294">
        <f t="shared" si="99"/>
        <v>0</v>
      </c>
      <c r="BL147" s="294">
        <f t="shared" si="100"/>
        <v>0</v>
      </c>
      <c r="BM147" s="297"/>
    </row>
    <row r="148" spans="1:65" x14ac:dyDescent="0.3">
      <c r="A148" s="291"/>
      <c r="B148" s="292">
        <v>2017</v>
      </c>
      <c r="C148" s="293">
        <v>279105.40602940944</v>
      </c>
      <c r="D148" s="293">
        <v>279105.40602940944</v>
      </c>
      <c r="E148" s="293">
        <v>0</v>
      </c>
      <c r="F148" s="293">
        <v>0</v>
      </c>
      <c r="G148" s="293">
        <v>0</v>
      </c>
      <c r="H148" s="293">
        <v>0</v>
      </c>
      <c r="I148" s="294">
        <f t="shared" si="85"/>
        <v>0</v>
      </c>
      <c r="J148" s="293">
        <v>0</v>
      </c>
      <c r="K148" s="294">
        <f t="shared" si="86"/>
        <v>0</v>
      </c>
      <c r="L148" s="293">
        <v>0</v>
      </c>
      <c r="M148" s="293"/>
      <c r="N148" s="294">
        <f t="shared" si="87"/>
        <v>0</v>
      </c>
      <c r="O148" s="294">
        <f t="shared" si="76"/>
        <v>0</v>
      </c>
      <c r="P148" s="294">
        <f t="shared" si="88"/>
        <v>0</v>
      </c>
      <c r="Q148" s="294">
        <f>SUMIFS('5. Detail'!$I$31:$I$510,'5. Detail'!$E$31:$E$510,$B148,'5. Detail'!$A$31:$A$510,$A148,'5. Detail'!$J$31:$J$510,426.4)</f>
        <v>0</v>
      </c>
      <c r="R148" s="294">
        <f>SUMIFS('5. Detail'!$I$31:$I$510,'5. Detail'!$E$31:$E$510,$B148,'5. Detail'!$A$31:$A$510,$A148,'5. Detail'!$J$31:$J$510,426.5)+J148</f>
        <v>0</v>
      </c>
      <c r="S148" s="294">
        <f>SUMIFS('5. Detail'!$I$31:$I$510,'5. Detail'!$E$31:$E$510,$B148,'5. Detail'!$A$31:$A$510,$A148,'5. Detail'!$J$31:$J$510,923)</f>
        <v>0</v>
      </c>
      <c r="T148" s="294">
        <f>SUMIFS('5. Detail'!$I$31:$I$510,'5. Detail'!$E$31:$E$510,$B148,'5. Detail'!$A$31:$A$510,$A148,'5. Detail'!$J$31:$J$510,107)</f>
        <v>0</v>
      </c>
      <c r="U148" s="294">
        <f t="shared" si="77"/>
        <v>0</v>
      </c>
      <c r="V148" s="294">
        <f>SUMIFS('5. Detail'!$I$31:$I$510,'5. Detail'!$E$31:$E$510,$B148,'5. Detail'!$A$31:$A$510,$A148,'5. Detail'!$F$31:$F$510,"CE01")</f>
        <v>0</v>
      </c>
      <c r="W148" s="294">
        <f>SUMIFS('5. Detail'!$I$31:$I$510,'5. Detail'!$E$31:$E$510,$B148,'5. Detail'!$A$31:$A$510,$A148,'5. Detail'!$F$31:$F$510,"OE01")</f>
        <v>0</v>
      </c>
      <c r="X148" s="294">
        <f>SUMIFS('5. Detail'!$I$31:$I$510,'5. Detail'!$E$31:$E$510,$B148,'5. Detail'!$A$31:$A$510,$A148,'5. Detail'!$F$31:$F$510,"TE01")</f>
        <v>0</v>
      </c>
      <c r="Y148" s="294">
        <f t="shared" si="89"/>
        <v>0</v>
      </c>
      <c r="Z148" s="294">
        <f t="shared" si="78"/>
        <v>0</v>
      </c>
      <c r="AA148" s="294">
        <f>SUMIFS('5. Detail'!$I$31:$I$510,'5. Detail'!$E$31:$E$510,$B148,'5. Detail'!$A$31:$A$510,$A148,'5. Detail'!$J$31:$J$510,923,'5. Detail'!$F$31:$F$510,"CE01")+SUMIFS('5. Detail'!$I$31:$I$510,'5. Detail'!$E$31:$E$510,$B148,'5. Detail'!$A$31:$A$510,$A148,'5. Detail'!$J$31:$J$510,107,'5. Detail'!$F$31:$F$510,"CE01")</f>
        <v>0</v>
      </c>
      <c r="AB148" s="294">
        <f>SUMIFS('5. Detail'!$I$31:$I$510,'5. Detail'!$E$31:$E$510,$B148,'5. Detail'!$A$31:$A$510,$A148,'5. Detail'!$J$31:$J$510,923,'5. Detail'!$F$31:$F$510,"OE01")+SUMIFS('5. Detail'!$I$31:$I$510,'5. Detail'!$E$31:$E$510,$B148,'5. Detail'!$A$31:$A$510,$A148,'5. Detail'!$J$31:$J$510,107,'5. Detail'!$F$31:$F$510,"OE01")</f>
        <v>0</v>
      </c>
      <c r="AC148" s="294">
        <f>SUMIFS('5. Detail'!$I$31:$I$510,'5. Detail'!$E$31:$E$510,$B148,'5. Detail'!$A$31:$A$510,$A148,'5. Detail'!$J$31:$J$510,923,'5. Detail'!$F$31:$F$510,"TE01")+SUMIFS('5. Detail'!$I$31:$I$510,'5. Detail'!$E$31:$E$510,$B148,'5. Detail'!$A$31:$A$510,$A148,'5. Detail'!$J$31:$J$510,107,'5. Detail'!$F$31:$F$510,"TE01")</f>
        <v>0</v>
      </c>
      <c r="AD148" s="294">
        <f t="shared" si="90"/>
        <v>0</v>
      </c>
      <c r="AE148" s="295">
        <f>'3. Total $ Recalc.'!R144</f>
        <v>0</v>
      </c>
      <c r="AF148" s="294">
        <f t="shared" si="79"/>
        <v>-279105.40602940944</v>
      </c>
      <c r="AG148" s="296">
        <v>1</v>
      </c>
      <c r="AH148" s="294">
        <f t="shared" si="80"/>
        <v>0</v>
      </c>
      <c r="AI148" s="294">
        <f t="shared" si="81"/>
        <v>-279105.40602940944</v>
      </c>
      <c r="AJ148" s="293">
        <v>0</v>
      </c>
      <c r="AK148" s="293">
        <v>0</v>
      </c>
      <c r="AL148" s="293">
        <v>0</v>
      </c>
      <c r="AM148" s="294">
        <f t="shared" si="91"/>
        <v>0</v>
      </c>
      <c r="AN148" s="294">
        <f t="shared" si="82"/>
        <v>0</v>
      </c>
      <c r="AO148" s="293">
        <v>0</v>
      </c>
      <c r="AP148" s="294">
        <f t="shared" si="92"/>
        <v>0</v>
      </c>
      <c r="AQ148" s="294">
        <f t="shared" si="83"/>
        <v>0</v>
      </c>
      <c r="AR148" s="296"/>
      <c r="AS148" s="294">
        <f t="shared" si="93"/>
        <v>0</v>
      </c>
      <c r="AT148" s="294">
        <f t="shared" si="84"/>
        <v>0</v>
      </c>
      <c r="AU148" s="293">
        <v>0</v>
      </c>
      <c r="AV148" s="294">
        <f t="shared" si="94"/>
        <v>0</v>
      </c>
      <c r="AW148" s="294">
        <f t="shared" si="95"/>
        <v>0</v>
      </c>
      <c r="AX148" s="294">
        <f>SUMIFS('5. Detail'!$I$31:$I$510,'5. Detail'!$E$31:$E$510,$B148,'5. Detail'!$A$31:$A$510,$A148,'5. Detail'!$J$31:$J$510,426.4)</f>
        <v>0</v>
      </c>
      <c r="AY148" s="294">
        <f>SUMIFS('5. Detail'!$I$31:$I$510,'5. Detail'!$E$31:$E$510,$B148,'5. Detail'!$A$31:$A$510,$A148,'5. Detail'!$J$31:$J$510,426.5)+AO148</f>
        <v>0</v>
      </c>
      <c r="AZ148" s="294">
        <f>SUMIFS('5. Detail'!$I$31:$I$510,'5. Detail'!$E$31:$E$510,$B148,'5. Detail'!$A$31:$A$510,$A148,'5. Detail'!$J$31:$J$510,923)</f>
        <v>0</v>
      </c>
      <c r="BA148" s="294">
        <f>SUMIFS('5. Detail'!$I$31:$I$510,'5. Detail'!$E$31:$E$510,$B148,'5. Detail'!$A$31:$A$510,$A148,'5. Detail'!$J$31:$J$510,107)</f>
        <v>0</v>
      </c>
      <c r="BB148" s="294">
        <f t="shared" si="96"/>
        <v>0</v>
      </c>
      <c r="BC148" s="294">
        <f>SUMIFS('5. Detail'!$K$31:$K$510,'5. Detail'!$E$31:$E$510,$B148,'5. Detail'!$A$31:$A$510,$A148,'5. Detail'!$F$31:$F$510,"CE01")</f>
        <v>0</v>
      </c>
      <c r="BD148" s="294">
        <f>SUMIFS('5. Detail'!$K$31:$K$510,'5. Detail'!$E$31:$E$510,$B148,'5. Detail'!$A$31:$A$510,$A148,'5. Detail'!$F$31:$F$510,"OE01")</f>
        <v>0</v>
      </c>
      <c r="BE148" s="294">
        <f>SUMIFS('5. Detail'!$K$31:$K$510,'5. Detail'!$E$31:$E$510,$B148,'5. Detail'!$A$31:$A$510,$A148,'5. Detail'!$F$31:$F$510,"TE01")</f>
        <v>0</v>
      </c>
      <c r="BF148" s="294">
        <f t="shared" si="97"/>
        <v>0</v>
      </c>
      <c r="BG148" s="294">
        <f t="shared" si="98"/>
        <v>0</v>
      </c>
      <c r="BH148" s="294">
        <f>SUMIFS('5. Detail'!$K$31:$K$510,'5. Detail'!$E$31:$E$510,$B148,'5. Detail'!$A$31:$A$510,$A148,'5. Detail'!$J$31:$J$510,923,'5. Detail'!$F$31:$F$510,"CE01")+SUMIFS('5. Detail'!$K$31:$K$510,'5. Detail'!$E$31:$E$510,$B148,'5. Detail'!$A$31:$A$510,$A148,'5. Detail'!$J$31:$J$510,107,'5. Detail'!$F$31:$F$510,"CE01")</f>
        <v>0</v>
      </c>
      <c r="BI148" s="294">
        <f>SUMIFS('5. Detail'!$K$31:$K$510,'5. Detail'!$E$31:$E$510,$B148,'5. Detail'!$A$31:$A$510,$A148,'5. Detail'!$J$31:$J$510,923,'5. Detail'!$F$31:$F$510,"OE01")+SUMIFS('5. Detail'!$K$31:$K$510,'5. Detail'!$E$31:$E$510,$B148,'5. Detail'!$A$31:$A$510,$A148,'5. Detail'!$J$31:$J$510,107,'5. Detail'!$F$31:$F$510,"OE01")</f>
        <v>0</v>
      </c>
      <c r="BJ148" s="294">
        <f>SUMIFS('5. Detail'!$K$31:$K$510,'5. Detail'!$E$31:$E$510,$B148,'5. Detail'!$A$31:$A$510,$A148,'5. Detail'!$J$31:$J$510,923,'5. Detail'!$F$31:$F$510,"TE01")+SUMIFS('5. Detail'!$K$31:$K$510,'5. Detail'!$E$31:$E$510,$B148,'5. Detail'!$A$31:$A$510,$A148,'5. Detail'!$J$31:$J$510,107,'5. Detail'!$F$31:$F$510,"TE01")</f>
        <v>0</v>
      </c>
      <c r="BK148" s="294">
        <f t="shared" si="99"/>
        <v>0</v>
      </c>
      <c r="BL148" s="294">
        <f t="shared" si="100"/>
        <v>0</v>
      </c>
      <c r="BM148" s="297"/>
    </row>
    <row r="149" spans="1:65" x14ac:dyDescent="0.3">
      <c r="A149" s="291"/>
      <c r="B149" s="292">
        <v>2018</v>
      </c>
      <c r="C149" s="293">
        <v>236402.25440693233</v>
      </c>
      <c r="D149" s="293">
        <v>236402.25440693233</v>
      </c>
      <c r="E149" s="293">
        <v>0</v>
      </c>
      <c r="F149" s="293">
        <v>0</v>
      </c>
      <c r="G149" s="293">
        <v>0</v>
      </c>
      <c r="H149" s="293">
        <v>0</v>
      </c>
      <c r="I149" s="294">
        <f t="shared" si="85"/>
        <v>0</v>
      </c>
      <c r="J149" s="293">
        <v>0</v>
      </c>
      <c r="K149" s="294">
        <f t="shared" si="86"/>
        <v>0</v>
      </c>
      <c r="L149" s="293">
        <v>0</v>
      </c>
      <c r="M149" s="293"/>
      <c r="N149" s="294">
        <f t="shared" si="87"/>
        <v>0</v>
      </c>
      <c r="O149" s="294">
        <f t="shared" si="76"/>
        <v>0</v>
      </c>
      <c r="P149" s="294">
        <f t="shared" si="88"/>
        <v>0</v>
      </c>
      <c r="Q149" s="294">
        <f>SUMIFS('5. Detail'!$I$31:$I$510,'5. Detail'!$E$31:$E$510,$B149,'5. Detail'!$A$31:$A$510,$A149,'5. Detail'!$J$31:$J$510,426.4)</f>
        <v>0</v>
      </c>
      <c r="R149" s="294">
        <f>SUMIFS('5. Detail'!$I$31:$I$510,'5. Detail'!$E$31:$E$510,$B149,'5. Detail'!$A$31:$A$510,$A149,'5. Detail'!$J$31:$J$510,426.5)+J149</f>
        <v>0</v>
      </c>
      <c r="S149" s="294">
        <f>SUMIFS('5. Detail'!$I$31:$I$510,'5. Detail'!$E$31:$E$510,$B149,'5. Detail'!$A$31:$A$510,$A149,'5. Detail'!$J$31:$J$510,923)</f>
        <v>0</v>
      </c>
      <c r="T149" s="294">
        <f>SUMIFS('5. Detail'!$I$31:$I$510,'5. Detail'!$E$31:$E$510,$B149,'5. Detail'!$A$31:$A$510,$A149,'5. Detail'!$J$31:$J$510,107)</f>
        <v>0</v>
      </c>
      <c r="U149" s="294">
        <f t="shared" si="77"/>
        <v>0</v>
      </c>
      <c r="V149" s="294">
        <f>SUMIFS('5. Detail'!$I$31:$I$510,'5. Detail'!$E$31:$E$510,$B149,'5. Detail'!$A$31:$A$510,$A149,'5. Detail'!$F$31:$F$510,"CE01")</f>
        <v>0</v>
      </c>
      <c r="W149" s="294">
        <f>SUMIFS('5. Detail'!$I$31:$I$510,'5. Detail'!$E$31:$E$510,$B149,'5. Detail'!$A$31:$A$510,$A149,'5. Detail'!$F$31:$F$510,"OE01")</f>
        <v>0</v>
      </c>
      <c r="X149" s="294">
        <f>SUMIFS('5. Detail'!$I$31:$I$510,'5. Detail'!$E$31:$E$510,$B149,'5. Detail'!$A$31:$A$510,$A149,'5. Detail'!$F$31:$F$510,"TE01")</f>
        <v>0</v>
      </c>
      <c r="Y149" s="294">
        <f t="shared" si="89"/>
        <v>0</v>
      </c>
      <c r="Z149" s="294">
        <f t="shared" si="78"/>
        <v>0</v>
      </c>
      <c r="AA149" s="294">
        <f>SUMIFS('5. Detail'!$I$31:$I$510,'5. Detail'!$E$31:$E$510,$B149,'5. Detail'!$A$31:$A$510,$A149,'5. Detail'!$J$31:$J$510,923,'5. Detail'!$F$31:$F$510,"CE01")+SUMIFS('5. Detail'!$I$31:$I$510,'5. Detail'!$E$31:$E$510,$B149,'5. Detail'!$A$31:$A$510,$A149,'5. Detail'!$J$31:$J$510,107,'5. Detail'!$F$31:$F$510,"CE01")</f>
        <v>0</v>
      </c>
      <c r="AB149" s="294">
        <f>SUMIFS('5. Detail'!$I$31:$I$510,'5. Detail'!$E$31:$E$510,$B149,'5. Detail'!$A$31:$A$510,$A149,'5. Detail'!$J$31:$J$510,923,'5. Detail'!$F$31:$F$510,"OE01")+SUMIFS('5. Detail'!$I$31:$I$510,'5. Detail'!$E$31:$E$510,$B149,'5. Detail'!$A$31:$A$510,$A149,'5. Detail'!$J$31:$J$510,107,'5. Detail'!$F$31:$F$510,"OE01")</f>
        <v>0</v>
      </c>
      <c r="AC149" s="294">
        <f>SUMIFS('5. Detail'!$I$31:$I$510,'5. Detail'!$E$31:$E$510,$B149,'5. Detail'!$A$31:$A$510,$A149,'5. Detail'!$J$31:$J$510,923,'5. Detail'!$F$31:$F$510,"TE01")+SUMIFS('5. Detail'!$I$31:$I$510,'5. Detail'!$E$31:$E$510,$B149,'5. Detail'!$A$31:$A$510,$A149,'5. Detail'!$J$31:$J$510,107,'5. Detail'!$F$31:$F$510,"TE01")</f>
        <v>0</v>
      </c>
      <c r="AD149" s="294">
        <f t="shared" si="90"/>
        <v>0</v>
      </c>
      <c r="AE149" s="295">
        <f>'3. Total $ Recalc.'!R145</f>
        <v>0</v>
      </c>
      <c r="AF149" s="294">
        <f t="shared" si="79"/>
        <v>-236402.25440693233</v>
      </c>
      <c r="AG149" s="296">
        <v>1</v>
      </c>
      <c r="AH149" s="294">
        <f t="shared" si="80"/>
        <v>0</v>
      </c>
      <c r="AI149" s="294">
        <f t="shared" si="81"/>
        <v>-236402.25440693233</v>
      </c>
      <c r="AJ149" s="293">
        <v>0</v>
      </c>
      <c r="AK149" s="293">
        <v>0</v>
      </c>
      <c r="AL149" s="293">
        <v>0</v>
      </c>
      <c r="AM149" s="294">
        <f t="shared" si="91"/>
        <v>0</v>
      </c>
      <c r="AN149" s="294">
        <f t="shared" si="82"/>
        <v>0</v>
      </c>
      <c r="AO149" s="293">
        <v>0</v>
      </c>
      <c r="AP149" s="294">
        <f t="shared" si="92"/>
        <v>0</v>
      </c>
      <c r="AQ149" s="294">
        <f t="shared" si="83"/>
        <v>0</v>
      </c>
      <c r="AR149" s="296"/>
      <c r="AS149" s="294">
        <f t="shared" si="93"/>
        <v>0</v>
      </c>
      <c r="AT149" s="294">
        <f t="shared" si="84"/>
        <v>0</v>
      </c>
      <c r="AU149" s="293">
        <v>0</v>
      </c>
      <c r="AV149" s="294">
        <f t="shared" si="94"/>
        <v>0</v>
      </c>
      <c r="AW149" s="294">
        <f t="shared" si="95"/>
        <v>0</v>
      </c>
      <c r="AX149" s="294">
        <f>SUMIFS('5. Detail'!$I$31:$I$510,'5. Detail'!$E$31:$E$510,$B149,'5. Detail'!$A$31:$A$510,$A149,'5. Detail'!$J$31:$J$510,426.4)</f>
        <v>0</v>
      </c>
      <c r="AY149" s="294">
        <f>SUMIFS('5. Detail'!$I$31:$I$510,'5. Detail'!$E$31:$E$510,$B149,'5. Detail'!$A$31:$A$510,$A149,'5. Detail'!$J$31:$J$510,426.5)+AO149</f>
        <v>0</v>
      </c>
      <c r="AZ149" s="294">
        <f>SUMIFS('5. Detail'!$I$31:$I$510,'5. Detail'!$E$31:$E$510,$B149,'5. Detail'!$A$31:$A$510,$A149,'5. Detail'!$J$31:$J$510,923)</f>
        <v>0</v>
      </c>
      <c r="BA149" s="294">
        <f>SUMIFS('5. Detail'!$I$31:$I$510,'5. Detail'!$E$31:$E$510,$B149,'5. Detail'!$A$31:$A$510,$A149,'5. Detail'!$J$31:$J$510,107)</f>
        <v>0</v>
      </c>
      <c r="BB149" s="294">
        <f t="shared" si="96"/>
        <v>0</v>
      </c>
      <c r="BC149" s="294">
        <f>SUMIFS('5. Detail'!$K$31:$K$510,'5. Detail'!$E$31:$E$510,$B149,'5. Detail'!$A$31:$A$510,$A149,'5. Detail'!$F$31:$F$510,"CE01")</f>
        <v>0</v>
      </c>
      <c r="BD149" s="294">
        <f>SUMIFS('5. Detail'!$K$31:$K$510,'5. Detail'!$E$31:$E$510,$B149,'5. Detail'!$A$31:$A$510,$A149,'5. Detail'!$F$31:$F$510,"OE01")</f>
        <v>0</v>
      </c>
      <c r="BE149" s="294">
        <f>SUMIFS('5. Detail'!$K$31:$K$510,'5. Detail'!$E$31:$E$510,$B149,'5. Detail'!$A$31:$A$510,$A149,'5. Detail'!$F$31:$F$510,"TE01")</f>
        <v>0</v>
      </c>
      <c r="BF149" s="294">
        <f t="shared" si="97"/>
        <v>0</v>
      </c>
      <c r="BG149" s="294">
        <f t="shared" si="98"/>
        <v>0</v>
      </c>
      <c r="BH149" s="294">
        <f>SUMIFS('5. Detail'!$K$31:$K$510,'5. Detail'!$E$31:$E$510,$B149,'5. Detail'!$A$31:$A$510,$A149,'5. Detail'!$J$31:$J$510,923,'5. Detail'!$F$31:$F$510,"CE01")+SUMIFS('5. Detail'!$K$31:$K$510,'5. Detail'!$E$31:$E$510,$B149,'5. Detail'!$A$31:$A$510,$A149,'5. Detail'!$J$31:$J$510,107,'5. Detail'!$F$31:$F$510,"CE01")</f>
        <v>0</v>
      </c>
      <c r="BI149" s="294">
        <f>SUMIFS('5. Detail'!$K$31:$K$510,'5. Detail'!$E$31:$E$510,$B149,'5. Detail'!$A$31:$A$510,$A149,'5. Detail'!$J$31:$J$510,923,'5. Detail'!$F$31:$F$510,"OE01")+SUMIFS('5. Detail'!$K$31:$K$510,'5. Detail'!$E$31:$E$510,$B149,'5. Detail'!$A$31:$A$510,$A149,'5. Detail'!$J$31:$J$510,107,'5. Detail'!$F$31:$F$510,"OE01")</f>
        <v>0</v>
      </c>
      <c r="BJ149" s="294">
        <f>SUMIFS('5. Detail'!$K$31:$K$510,'5. Detail'!$E$31:$E$510,$B149,'5. Detail'!$A$31:$A$510,$A149,'5. Detail'!$J$31:$J$510,923,'5. Detail'!$F$31:$F$510,"TE01")+SUMIFS('5. Detail'!$K$31:$K$510,'5. Detail'!$E$31:$E$510,$B149,'5. Detail'!$A$31:$A$510,$A149,'5. Detail'!$J$31:$J$510,107,'5. Detail'!$F$31:$F$510,"TE01")</f>
        <v>0</v>
      </c>
      <c r="BK149" s="294">
        <f t="shared" si="99"/>
        <v>0</v>
      </c>
      <c r="BL149" s="294">
        <f t="shared" si="100"/>
        <v>0</v>
      </c>
      <c r="BM149" s="297"/>
    </row>
    <row r="150" spans="1:65" x14ac:dyDescent="0.3">
      <c r="A150" s="291"/>
      <c r="B150" s="292">
        <v>2019</v>
      </c>
      <c r="C150" s="293">
        <v>362133.53176811611</v>
      </c>
      <c r="D150" s="293">
        <v>0</v>
      </c>
      <c r="E150" s="293">
        <v>0</v>
      </c>
      <c r="F150" s="293">
        <v>0</v>
      </c>
      <c r="G150" s="293">
        <v>1303.6696710146114</v>
      </c>
      <c r="H150" s="293">
        <v>18106.724556627556</v>
      </c>
      <c r="I150" s="294">
        <f t="shared" si="85"/>
        <v>342723.13754047395</v>
      </c>
      <c r="J150" s="293">
        <v>0</v>
      </c>
      <c r="K150" s="294">
        <f t="shared" si="86"/>
        <v>342723.13754047395</v>
      </c>
      <c r="L150" s="293">
        <v>137089.25501618959</v>
      </c>
      <c r="M150" s="293"/>
      <c r="N150" s="294">
        <f t="shared" si="87"/>
        <v>137089.25501618959</v>
      </c>
      <c r="O150" s="294">
        <f t="shared" si="76"/>
        <v>205633.88252428436</v>
      </c>
      <c r="P150" s="294">
        <f t="shared" si="88"/>
        <v>0</v>
      </c>
      <c r="Q150" s="294">
        <f>SUMIFS('5. Detail'!$I$31:$I$510,'5. Detail'!$E$31:$E$510,$B150,'5. Detail'!$A$31:$A$510,$A150,'5. Detail'!$J$31:$J$510,426.4)</f>
        <v>0</v>
      </c>
      <c r="R150" s="294">
        <f>SUMIFS('5. Detail'!$I$31:$I$510,'5. Detail'!$E$31:$E$510,$B150,'5. Detail'!$A$31:$A$510,$A150,'5. Detail'!$J$31:$J$510,426.5)+J150</f>
        <v>0</v>
      </c>
      <c r="S150" s="294">
        <f>SUMIFS('5. Detail'!$I$31:$I$510,'5. Detail'!$E$31:$E$510,$B150,'5. Detail'!$A$31:$A$510,$A150,'5. Detail'!$J$31:$J$510,923)</f>
        <v>0</v>
      </c>
      <c r="T150" s="294">
        <f>SUMIFS('5. Detail'!$I$31:$I$510,'5. Detail'!$E$31:$E$510,$B150,'5. Detail'!$A$31:$A$510,$A150,'5. Detail'!$J$31:$J$510,107)</f>
        <v>0</v>
      </c>
      <c r="U150" s="294">
        <f t="shared" si="77"/>
        <v>137089.25501618959</v>
      </c>
      <c r="V150" s="294">
        <f>SUMIFS('5. Detail'!$I$31:$I$510,'5. Detail'!$E$31:$E$510,$B150,'5. Detail'!$A$31:$A$510,$A150,'5. Detail'!$F$31:$F$510,"CE01")</f>
        <v>0</v>
      </c>
      <c r="W150" s="294">
        <f>SUMIFS('5. Detail'!$I$31:$I$510,'5. Detail'!$E$31:$E$510,$B150,'5. Detail'!$A$31:$A$510,$A150,'5. Detail'!$F$31:$F$510,"OE01")</f>
        <v>0</v>
      </c>
      <c r="X150" s="294">
        <f>SUMIFS('5. Detail'!$I$31:$I$510,'5. Detail'!$E$31:$E$510,$B150,'5. Detail'!$A$31:$A$510,$A150,'5. Detail'!$F$31:$F$510,"TE01")</f>
        <v>0</v>
      </c>
      <c r="Y150" s="294">
        <f t="shared" si="89"/>
        <v>0</v>
      </c>
      <c r="Z150" s="294">
        <f t="shared" si="78"/>
        <v>137089.25501618959</v>
      </c>
      <c r="AA150" s="294">
        <f>SUMIFS('5. Detail'!$I$31:$I$510,'5. Detail'!$E$31:$E$510,$B150,'5. Detail'!$A$31:$A$510,$A150,'5. Detail'!$J$31:$J$510,923,'5. Detail'!$F$31:$F$510,"CE01")+SUMIFS('5. Detail'!$I$31:$I$510,'5. Detail'!$E$31:$E$510,$B150,'5. Detail'!$A$31:$A$510,$A150,'5. Detail'!$J$31:$J$510,107,'5. Detail'!$F$31:$F$510,"CE01")</f>
        <v>0</v>
      </c>
      <c r="AB150" s="294">
        <f>SUMIFS('5. Detail'!$I$31:$I$510,'5. Detail'!$E$31:$E$510,$B150,'5. Detail'!$A$31:$A$510,$A150,'5. Detail'!$J$31:$J$510,923,'5. Detail'!$F$31:$F$510,"OE01")+SUMIFS('5. Detail'!$I$31:$I$510,'5. Detail'!$E$31:$E$510,$B150,'5. Detail'!$A$31:$A$510,$A150,'5. Detail'!$J$31:$J$510,107,'5. Detail'!$F$31:$F$510,"OE01")</f>
        <v>0</v>
      </c>
      <c r="AC150" s="294">
        <f>SUMIFS('5. Detail'!$I$31:$I$510,'5. Detail'!$E$31:$E$510,$B150,'5. Detail'!$A$31:$A$510,$A150,'5. Detail'!$J$31:$J$510,923,'5. Detail'!$F$31:$F$510,"TE01")+SUMIFS('5. Detail'!$I$31:$I$510,'5. Detail'!$E$31:$E$510,$B150,'5. Detail'!$A$31:$A$510,$A150,'5. Detail'!$J$31:$J$510,107,'5. Detail'!$F$31:$F$510,"TE01")</f>
        <v>0</v>
      </c>
      <c r="AD150" s="294">
        <f t="shared" si="90"/>
        <v>0</v>
      </c>
      <c r="AE150" s="295">
        <f>'3. Total $ Recalc.'!R146</f>
        <v>0</v>
      </c>
      <c r="AF150" s="294">
        <f t="shared" si="79"/>
        <v>-362133.53176811611</v>
      </c>
      <c r="AG150" s="296">
        <v>5.0000132460039023E-2</v>
      </c>
      <c r="AH150" s="294">
        <f t="shared" si="80"/>
        <v>0</v>
      </c>
      <c r="AI150" s="294">
        <f t="shared" si="81"/>
        <v>-18106.724556627556</v>
      </c>
      <c r="AJ150" s="293">
        <v>0</v>
      </c>
      <c r="AK150" s="293">
        <v>0</v>
      </c>
      <c r="AL150" s="293">
        <v>1303.6696710146114</v>
      </c>
      <c r="AM150" s="294">
        <f t="shared" si="91"/>
        <v>-1303.6696710146114</v>
      </c>
      <c r="AN150" s="294">
        <f t="shared" si="82"/>
        <v>-344026.80721148854</v>
      </c>
      <c r="AO150" s="293">
        <v>0</v>
      </c>
      <c r="AP150" s="294">
        <f t="shared" si="92"/>
        <v>-1303.6696710146114</v>
      </c>
      <c r="AQ150" s="294">
        <f t="shared" si="83"/>
        <v>-344026.80721148854</v>
      </c>
      <c r="AR150" s="296">
        <v>0.4</v>
      </c>
      <c r="AS150" s="294">
        <f t="shared" si="93"/>
        <v>-521.46786840584457</v>
      </c>
      <c r="AT150" s="294">
        <f t="shared" si="84"/>
        <v>-137610.72288459542</v>
      </c>
      <c r="AU150" s="293">
        <v>0</v>
      </c>
      <c r="AV150" s="294">
        <f t="shared" si="94"/>
        <v>-782.2018026087668</v>
      </c>
      <c r="AW150" s="294">
        <f t="shared" si="95"/>
        <v>-206416.08432689312</v>
      </c>
      <c r="AX150" s="294">
        <f>SUMIFS('5. Detail'!$I$31:$I$510,'5. Detail'!$E$31:$E$510,$B150,'5. Detail'!$A$31:$A$510,$A150,'5. Detail'!$J$31:$J$510,426.4)</f>
        <v>0</v>
      </c>
      <c r="AY150" s="294">
        <f>SUMIFS('5. Detail'!$I$31:$I$510,'5. Detail'!$E$31:$E$510,$B150,'5. Detail'!$A$31:$A$510,$A150,'5. Detail'!$J$31:$J$510,426.5)+AO150</f>
        <v>0</v>
      </c>
      <c r="AZ150" s="294">
        <f>SUMIFS('5. Detail'!$I$31:$I$510,'5. Detail'!$E$31:$E$510,$B150,'5. Detail'!$A$31:$A$510,$A150,'5. Detail'!$J$31:$J$510,923)</f>
        <v>0</v>
      </c>
      <c r="BA150" s="294">
        <f>SUMIFS('5. Detail'!$I$31:$I$510,'5. Detail'!$E$31:$E$510,$B150,'5. Detail'!$A$31:$A$510,$A150,'5. Detail'!$J$31:$J$510,107)</f>
        <v>0</v>
      </c>
      <c r="BB150" s="294">
        <f t="shared" si="96"/>
        <v>0</v>
      </c>
      <c r="BC150" s="294">
        <f>SUMIFS('5. Detail'!$K$31:$K$510,'5. Detail'!$E$31:$E$510,$B150,'5. Detail'!$A$31:$A$510,$A150,'5. Detail'!$F$31:$F$510,"CE01")</f>
        <v>0</v>
      </c>
      <c r="BD150" s="294">
        <f>SUMIFS('5. Detail'!$K$31:$K$510,'5. Detail'!$E$31:$E$510,$B150,'5. Detail'!$A$31:$A$510,$A150,'5. Detail'!$F$31:$F$510,"OE01")</f>
        <v>0</v>
      </c>
      <c r="BE150" s="294">
        <f>SUMIFS('5. Detail'!$K$31:$K$510,'5. Detail'!$E$31:$E$510,$B150,'5. Detail'!$A$31:$A$510,$A150,'5. Detail'!$F$31:$F$510,"TE01")</f>
        <v>0</v>
      </c>
      <c r="BF150" s="294">
        <f t="shared" si="97"/>
        <v>0</v>
      </c>
      <c r="BG150" s="294">
        <f t="shared" si="98"/>
        <v>0</v>
      </c>
      <c r="BH150" s="294">
        <f>SUMIFS('5. Detail'!$K$31:$K$510,'5. Detail'!$E$31:$E$510,$B150,'5. Detail'!$A$31:$A$510,$A150,'5. Detail'!$J$31:$J$510,923,'5. Detail'!$F$31:$F$510,"CE01")+SUMIFS('5. Detail'!$K$31:$K$510,'5. Detail'!$E$31:$E$510,$B150,'5. Detail'!$A$31:$A$510,$A150,'5. Detail'!$J$31:$J$510,107,'5. Detail'!$F$31:$F$510,"CE01")</f>
        <v>0</v>
      </c>
      <c r="BI150" s="294">
        <f>SUMIFS('5. Detail'!$K$31:$K$510,'5. Detail'!$E$31:$E$510,$B150,'5. Detail'!$A$31:$A$510,$A150,'5. Detail'!$J$31:$J$510,923,'5. Detail'!$F$31:$F$510,"OE01")+SUMIFS('5. Detail'!$K$31:$K$510,'5. Detail'!$E$31:$E$510,$B150,'5. Detail'!$A$31:$A$510,$A150,'5. Detail'!$J$31:$J$510,107,'5. Detail'!$F$31:$F$510,"OE01")</f>
        <v>0</v>
      </c>
      <c r="BJ150" s="294">
        <f>SUMIFS('5. Detail'!$K$31:$K$510,'5. Detail'!$E$31:$E$510,$B150,'5. Detail'!$A$31:$A$510,$A150,'5. Detail'!$J$31:$J$510,923,'5. Detail'!$F$31:$F$510,"TE01")+SUMIFS('5. Detail'!$K$31:$K$510,'5. Detail'!$E$31:$E$510,$B150,'5. Detail'!$A$31:$A$510,$A150,'5. Detail'!$J$31:$J$510,107,'5. Detail'!$F$31:$F$510,"TE01")</f>
        <v>0</v>
      </c>
      <c r="BK150" s="294">
        <f t="shared" si="99"/>
        <v>0</v>
      </c>
      <c r="BL150" s="294">
        <f t="shared" si="100"/>
        <v>0</v>
      </c>
      <c r="BM150" s="297"/>
    </row>
    <row r="151" spans="1:65" ht="39" x14ac:dyDescent="0.3">
      <c r="A151" s="291"/>
      <c r="B151" s="292">
        <v>2020</v>
      </c>
      <c r="C151" s="293">
        <v>391427.90501357458</v>
      </c>
      <c r="D151" s="293">
        <v>0</v>
      </c>
      <c r="E151" s="293">
        <v>0</v>
      </c>
      <c r="F151" s="293">
        <v>0</v>
      </c>
      <c r="G151" s="293">
        <v>1330.7476703378725</v>
      </c>
      <c r="H151" s="293">
        <v>19571.372479500253</v>
      </c>
      <c r="I151" s="294">
        <f t="shared" si="85"/>
        <v>370525.78486373648</v>
      </c>
      <c r="J151" s="293">
        <v>0</v>
      </c>
      <c r="K151" s="294">
        <f t="shared" si="86"/>
        <v>370525.78486373648</v>
      </c>
      <c r="L151" s="293">
        <v>148210.31394549459</v>
      </c>
      <c r="M151" s="293"/>
      <c r="N151" s="294">
        <f t="shared" si="87"/>
        <v>148210.31394549459</v>
      </c>
      <c r="O151" s="294">
        <f t="shared" si="76"/>
        <v>222315.47091824189</v>
      </c>
      <c r="P151" s="294">
        <f t="shared" si="88"/>
        <v>0</v>
      </c>
      <c r="Q151" s="294">
        <f>SUMIFS('5. Detail'!$I$31:$I$510,'5. Detail'!$E$31:$E$510,$B151,'5. Detail'!$A$31:$A$510,$A151,'5. Detail'!$J$31:$J$510,426.4)</f>
        <v>0</v>
      </c>
      <c r="R151" s="294">
        <f>SUMIFS('5. Detail'!$I$31:$I$510,'5. Detail'!$E$31:$E$510,$B151,'5. Detail'!$A$31:$A$510,$A151,'5. Detail'!$J$31:$J$510,426.5)+J151</f>
        <v>0</v>
      </c>
      <c r="S151" s="294">
        <f>SUMIFS('5. Detail'!$I$31:$I$510,'5. Detail'!$E$31:$E$510,$B151,'5. Detail'!$A$31:$A$510,$A151,'5. Detail'!$J$31:$J$510,923)</f>
        <v>0</v>
      </c>
      <c r="T151" s="294">
        <f>SUMIFS('5. Detail'!$I$31:$I$510,'5. Detail'!$E$31:$E$510,$B151,'5. Detail'!$A$31:$A$510,$A151,'5. Detail'!$J$31:$J$510,107)</f>
        <v>0</v>
      </c>
      <c r="U151" s="294">
        <f t="shared" si="77"/>
        <v>148210.31394549459</v>
      </c>
      <c r="V151" s="294">
        <f>SUMIFS('5. Detail'!$I$31:$I$510,'5. Detail'!$E$31:$E$510,$B151,'5. Detail'!$A$31:$A$510,$A151,'5. Detail'!$F$31:$F$510,"CE01")</f>
        <v>0</v>
      </c>
      <c r="W151" s="294">
        <f>SUMIFS('5. Detail'!$I$31:$I$510,'5. Detail'!$E$31:$E$510,$B151,'5. Detail'!$A$31:$A$510,$A151,'5. Detail'!$F$31:$F$510,"OE01")</f>
        <v>0</v>
      </c>
      <c r="X151" s="294">
        <f>SUMIFS('5. Detail'!$I$31:$I$510,'5. Detail'!$E$31:$E$510,$B151,'5. Detail'!$A$31:$A$510,$A151,'5. Detail'!$F$31:$F$510,"TE01")</f>
        <v>0</v>
      </c>
      <c r="Y151" s="294">
        <f t="shared" si="89"/>
        <v>0</v>
      </c>
      <c r="Z151" s="294">
        <f t="shared" si="78"/>
        <v>148210.31394549459</v>
      </c>
      <c r="AA151" s="294">
        <f>SUMIFS('5. Detail'!$I$31:$I$510,'5. Detail'!$E$31:$E$510,$B151,'5. Detail'!$A$31:$A$510,$A151,'5. Detail'!$J$31:$J$510,923,'5. Detail'!$F$31:$F$510,"CE01")+SUMIFS('5. Detail'!$I$31:$I$510,'5. Detail'!$E$31:$E$510,$B151,'5. Detail'!$A$31:$A$510,$A151,'5. Detail'!$J$31:$J$510,107,'5. Detail'!$F$31:$F$510,"CE01")</f>
        <v>0</v>
      </c>
      <c r="AB151" s="294">
        <f>SUMIFS('5. Detail'!$I$31:$I$510,'5. Detail'!$E$31:$E$510,$B151,'5. Detail'!$A$31:$A$510,$A151,'5. Detail'!$J$31:$J$510,923,'5. Detail'!$F$31:$F$510,"OE01")+SUMIFS('5. Detail'!$I$31:$I$510,'5. Detail'!$E$31:$E$510,$B151,'5. Detail'!$A$31:$A$510,$A151,'5. Detail'!$J$31:$J$510,107,'5. Detail'!$F$31:$F$510,"OE01")</f>
        <v>0</v>
      </c>
      <c r="AC151" s="294">
        <f>SUMIFS('5. Detail'!$I$31:$I$510,'5. Detail'!$E$31:$E$510,$B151,'5. Detail'!$A$31:$A$510,$A151,'5. Detail'!$J$31:$J$510,923,'5. Detail'!$F$31:$F$510,"TE01")+SUMIFS('5. Detail'!$I$31:$I$510,'5. Detail'!$E$31:$E$510,$B151,'5. Detail'!$A$31:$A$510,$A151,'5. Detail'!$J$31:$J$510,107,'5. Detail'!$F$31:$F$510,"TE01")</f>
        <v>0</v>
      </c>
      <c r="AD151" s="294">
        <f t="shared" si="90"/>
        <v>0</v>
      </c>
      <c r="AE151" s="295">
        <f>'3. Total $ Recalc.'!R147</f>
        <v>0</v>
      </c>
      <c r="AF151" s="294">
        <f t="shared" si="79"/>
        <v>-391427.90501357458</v>
      </c>
      <c r="AG151" s="296">
        <v>5.0425180753411916E-2</v>
      </c>
      <c r="AH151" s="294">
        <f t="shared" si="80"/>
        <v>0</v>
      </c>
      <c r="AI151" s="294">
        <f t="shared" si="81"/>
        <v>-19571.372479500253</v>
      </c>
      <c r="AJ151" s="293">
        <v>0</v>
      </c>
      <c r="AK151" s="293">
        <v>0</v>
      </c>
      <c r="AL151" s="293">
        <v>1330.7476703378725</v>
      </c>
      <c r="AM151" s="294">
        <f t="shared" si="91"/>
        <v>-1330.7476703378725</v>
      </c>
      <c r="AN151" s="294">
        <f t="shared" si="82"/>
        <v>-371856.53253407433</v>
      </c>
      <c r="AO151" s="293">
        <v>0</v>
      </c>
      <c r="AP151" s="294">
        <f t="shared" si="92"/>
        <v>-1330.7476703378725</v>
      </c>
      <c r="AQ151" s="294">
        <f t="shared" si="83"/>
        <v>-371856.53253407433</v>
      </c>
      <c r="AR151" s="296">
        <v>0.4</v>
      </c>
      <c r="AS151" s="294">
        <f t="shared" si="93"/>
        <v>-532.29906813514901</v>
      </c>
      <c r="AT151" s="294">
        <f t="shared" si="84"/>
        <v>-148742.61301362974</v>
      </c>
      <c r="AU151" s="293">
        <v>0</v>
      </c>
      <c r="AV151" s="294">
        <f t="shared" si="94"/>
        <v>-798.44860220272346</v>
      </c>
      <c r="AW151" s="294">
        <f t="shared" si="95"/>
        <v>-223113.91952044462</v>
      </c>
      <c r="AX151" s="294">
        <f>SUMIFS('5. Detail'!$I$31:$I$510,'5. Detail'!$E$31:$E$510,$B151,'5. Detail'!$A$31:$A$510,$A151,'5. Detail'!$J$31:$J$510,426.4)</f>
        <v>0</v>
      </c>
      <c r="AY151" s="294">
        <f>SUMIFS('5. Detail'!$I$31:$I$510,'5. Detail'!$E$31:$E$510,$B151,'5. Detail'!$A$31:$A$510,$A151,'5. Detail'!$J$31:$J$510,426.5)+AO151</f>
        <v>0</v>
      </c>
      <c r="AZ151" s="300">
        <v>146889.93884518454</v>
      </c>
      <c r="BA151" s="294">
        <f>SUMIFS('5. Detail'!$I$31:$I$510,'5. Detail'!$E$31:$E$510,$B151,'5. Detail'!$A$31:$A$510,$A151,'5. Detail'!$J$31:$J$510,107)</f>
        <v>0</v>
      </c>
      <c r="BB151" s="294">
        <f t="shared" si="96"/>
        <v>146889.93884518454</v>
      </c>
      <c r="BC151" s="294">
        <f>SUMIFS('5. Detail'!$K$31:$K$510,'5. Detail'!$E$31:$E$510,$B151,'5. Detail'!$A$31:$A$510,$A151,'5. Detail'!$F$31:$F$510,"CE01")</f>
        <v>0</v>
      </c>
      <c r="BD151" s="294">
        <f>SUMIFS('5. Detail'!$K$31:$K$510,'5. Detail'!$E$31:$E$510,$B151,'5. Detail'!$A$31:$A$510,$A151,'5. Detail'!$F$31:$F$510,"OE01")</f>
        <v>0</v>
      </c>
      <c r="BE151" s="294">
        <f>SUMIFS('5. Detail'!$K$31:$K$510,'5. Detail'!$E$31:$E$510,$B151,'5. Detail'!$A$31:$A$510,$A151,'5. Detail'!$F$31:$F$510,"TE01")</f>
        <v>0</v>
      </c>
      <c r="BF151" s="294">
        <f t="shared" si="97"/>
        <v>0</v>
      </c>
      <c r="BG151" s="294">
        <f t="shared" si="98"/>
        <v>0</v>
      </c>
      <c r="BH151" s="294">
        <f>SUMIFS('5. Detail'!$K$31:$K$510,'5. Detail'!$E$31:$E$510,$B151,'5. Detail'!$A$31:$A$510,$A151,'5. Detail'!$J$31:$J$510,923,'5. Detail'!$F$31:$F$510,"CE01")+SUMIFS('5. Detail'!$K$31:$K$510,'5. Detail'!$E$31:$E$510,$B151,'5. Detail'!$A$31:$A$510,$A151,'5. Detail'!$J$31:$J$510,107,'5. Detail'!$F$31:$F$510,"CE01")</f>
        <v>0</v>
      </c>
      <c r="BI151" s="294">
        <f>SUMIFS('5. Detail'!$K$31:$K$510,'5. Detail'!$E$31:$E$510,$B151,'5. Detail'!$A$31:$A$510,$A151,'5. Detail'!$J$31:$J$510,923,'5. Detail'!$F$31:$F$510,"OE01")+SUMIFS('5. Detail'!$K$31:$K$510,'5. Detail'!$E$31:$E$510,$B151,'5. Detail'!$A$31:$A$510,$A151,'5. Detail'!$J$31:$J$510,107,'5. Detail'!$F$31:$F$510,"OE01")</f>
        <v>0</v>
      </c>
      <c r="BJ151" s="294">
        <f>SUMIFS('5. Detail'!$K$31:$K$510,'5. Detail'!$E$31:$E$510,$B151,'5. Detail'!$A$31:$A$510,$A151,'5. Detail'!$J$31:$J$510,923,'5. Detail'!$F$31:$F$510,"TE01")+SUMIFS('5. Detail'!$K$31:$K$510,'5. Detail'!$E$31:$E$510,$B151,'5. Detail'!$A$31:$A$510,$A151,'5. Detail'!$J$31:$J$510,107,'5. Detail'!$F$31:$F$510,"TE01")</f>
        <v>0</v>
      </c>
      <c r="BK151" s="294">
        <f t="shared" si="99"/>
        <v>0</v>
      </c>
      <c r="BL151" s="294">
        <f t="shared" si="100"/>
        <v>0</v>
      </c>
      <c r="BM151" s="297" t="s">
        <v>148</v>
      </c>
    </row>
    <row r="152" spans="1:65" x14ac:dyDescent="0.3">
      <c r="A152" s="291"/>
      <c r="B152" s="292">
        <v>2021</v>
      </c>
      <c r="C152" s="293">
        <v>642376.84352941182</v>
      </c>
      <c r="D152" s="293">
        <v>0</v>
      </c>
      <c r="E152" s="293">
        <v>0</v>
      </c>
      <c r="F152" s="293">
        <v>0</v>
      </c>
      <c r="G152" s="293">
        <v>2119.7089134492544</v>
      </c>
      <c r="H152" s="293">
        <v>32118.842176470596</v>
      </c>
      <c r="I152" s="294">
        <f t="shared" si="85"/>
        <v>608138.29243949195</v>
      </c>
      <c r="J152" s="293">
        <v>0</v>
      </c>
      <c r="K152" s="294">
        <f t="shared" si="86"/>
        <v>608138.29243949195</v>
      </c>
      <c r="L152" s="293">
        <v>121627.65848789841</v>
      </c>
      <c r="M152" s="293"/>
      <c r="N152" s="294">
        <f t="shared" si="87"/>
        <v>121627.65848789841</v>
      </c>
      <c r="O152" s="294">
        <f t="shared" si="76"/>
        <v>486510.63395159354</v>
      </c>
      <c r="P152" s="294">
        <f t="shared" si="88"/>
        <v>0</v>
      </c>
      <c r="Q152" s="294">
        <f>SUMIFS('5. Detail'!$I$31:$I$510,'5. Detail'!$E$31:$E$510,$B152,'5. Detail'!$A$31:$A$510,$A152,'5. Detail'!$J$31:$J$510,426.4)</f>
        <v>0</v>
      </c>
      <c r="R152" s="294">
        <f>SUMIFS('5. Detail'!$I$31:$I$510,'5. Detail'!$E$31:$E$510,$B152,'5. Detail'!$A$31:$A$510,$A152,'5. Detail'!$J$31:$J$510,426.5)+J152</f>
        <v>0</v>
      </c>
      <c r="S152" s="294">
        <f>SUMIFS('5. Detail'!$I$31:$I$510,'5. Detail'!$E$31:$E$510,$B152,'5. Detail'!$A$31:$A$510,$A152,'5. Detail'!$J$31:$J$510,923)</f>
        <v>0</v>
      </c>
      <c r="T152" s="294">
        <f>SUMIFS('5. Detail'!$I$31:$I$510,'5. Detail'!$E$31:$E$510,$B152,'5. Detail'!$A$31:$A$510,$A152,'5. Detail'!$J$31:$J$510,107)</f>
        <v>0</v>
      </c>
      <c r="U152" s="294">
        <f t="shared" si="77"/>
        <v>121627.65848789841</v>
      </c>
      <c r="V152" s="294">
        <f>SUMIFS('5. Detail'!$I$31:$I$510,'5. Detail'!$E$31:$E$510,$B152,'5. Detail'!$A$31:$A$510,$A152,'5. Detail'!$F$31:$F$510,"CE01")</f>
        <v>0</v>
      </c>
      <c r="W152" s="294">
        <f>SUMIFS('5. Detail'!$I$31:$I$510,'5. Detail'!$E$31:$E$510,$B152,'5. Detail'!$A$31:$A$510,$A152,'5. Detail'!$F$31:$F$510,"OE01")</f>
        <v>0</v>
      </c>
      <c r="X152" s="294">
        <f>SUMIFS('5. Detail'!$I$31:$I$510,'5. Detail'!$E$31:$E$510,$B152,'5. Detail'!$A$31:$A$510,$A152,'5. Detail'!$F$31:$F$510,"TE01")</f>
        <v>0</v>
      </c>
      <c r="Y152" s="294">
        <f t="shared" si="89"/>
        <v>0</v>
      </c>
      <c r="Z152" s="294">
        <f t="shared" si="78"/>
        <v>121627.65848789841</v>
      </c>
      <c r="AA152" s="294">
        <f>SUMIFS('5. Detail'!$I$31:$I$510,'5. Detail'!$E$31:$E$510,$B152,'5. Detail'!$A$31:$A$510,$A152,'5. Detail'!$J$31:$J$510,923,'5. Detail'!$F$31:$F$510,"CE01")+SUMIFS('5. Detail'!$I$31:$I$510,'5. Detail'!$E$31:$E$510,$B152,'5. Detail'!$A$31:$A$510,$A152,'5. Detail'!$J$31:$J$510,107,'5. Detail'!$F$31:$F$510,"CE01")</f>
        <v>0</v>
      </c>
      <c r="AB152" s="294">
        <f>SUMIFS('5. Detail'!$I$31:$I$510,'5. Detail'!$E$31:$E$510,$B152,'5. Detail'!$A$31:$A$510,$A152,'5. Detail'!$J$31:$J$510,923,'5. Detail'!$F$31:$F$510,"OE01")+SUMIFS('5. Detail'!$I$31:$I$510,'5. Detail'!$E$31:$E$510,$B152,'5. Detail'!$A$31:$A$510,$A152,'5. Detail'!$J$31:$J$510,107,'5. Detail'!$F$31:$F$510,"OE01")</f>
        <v>0</v>
      </c>
      <c r="AC152" s="294">
        <f>SUMIFS('5. Detail'!$I$31:$I$510,'5. Detail'!$E$31:$E$510,$B152,'5. Detail'!$A$31:$A$510,$A152,'5. Detail'!$J$31:$J$510,923,'5. Detail'!$F$31:$F$510,"TE01")+SUMIFS('5. Detail'!$I$31:$I$510,'5. Detail'!$E$31:$E$510,$B152,'5. Detail'!$A$31:$A$510,$A152,'5. Detail'!$J$31:$J$510,107,'5. Detail'!$F$31:$F$510,"TE01")</f>
        <v>0</v>
      </c>
      <c r="AD152" s="294">
        <f t="shared" si="90"/>
        <v>0</v>
      </c>
      <c r="AE152" s="295">
        <f>'3. Total $ Recalc.'!R148</f>
        <v>0</v>
      </c>
      <c r="AF152" s="294">
        <f t="shared" si="79"/>
        <v>-642376.84352941182</v>
      </c>
      <c r="AG152" s="296">
        <v>5.000000000000001E-2</v>
      </c>
      <c r="AH152" s="294">
        <f t="shared" si="80"/>
        <v>0</v>
      </c>
      <c r="AI152" s="294">
        <f t="shared" si="81"/>
        <v>-32118.842176470596</v>
      </c>
      <c r="AJ152" s="293">
        <v>0</v>
      </c>
      <c r="AK152" s="293">
        <v>0</v>
      </c>
      <c r="AL152" s="293">
        <v>2119.7089134492544</v>
      </c>
      <c r="AM152" s="294">
        <f t="shared" si="91"/>
        <v>-2119.7089134492544</v>
      </c>
      <c r="AN152" s="294">
        <f t="shared" si="82"/>
        <v>-610258.00135294115</v>
      </c>
      <c r="AO152" s="293">
        <v>0</v>
      </c>
      <c r="AP152" s="294">
        <f t="shared" si="92"/>
        <v>-2119.7089134492544</v>
      </c>
      <c r="AQ152" s="294">
        <f t="shared" si="83"/>
        <v>-610258.00135294115</v>
      </c>
      <c r="AR152" s="296">
        <v>0.2</v>
      </c>
      <c r="AS152" s="294">
        <f t="shared" si="93"/>
        <v>-423.94178268985092</v>
      </c>
      <c r="AT152" s="294">
        <f t="shared" si="84"/>
        <v>-122051.60027058827</v>
      </c>
      <c r="AU152" s="293">
        <v>0</v>
      </c>
      <c r="AV152" s="294">
        <f t="shared" si="94"/>
        <v>-1695.7671307594035</v>
      </c>
      <c r="AW152" s="294">
        <f t="shared" si="95"/>
        <v>-488206.40108235297</v>
      </c>
      <c r="AX152" s="294">
        <f>SUMIFS('5. Detail'!$I$31:$I$510,'5. Detail'!$E$31:$E$510,$B152,'5. Detail'!$A$31:$A$510,$A152,'5. Detail'!$J$31:$J$510,426.4)</f>
        <v>0</v>
      </c>
      <c r="AY152" s="294">
        <f>SUMIFS('5. Detail'!$I$31:$I$510,'5. Detail'!$E$31:$E$510,$B152,'5. Detail'!$A$31:$A$510,$A152,'5. Detail'!$J$31:$J$510,426.5)+AO152</f>
        <v>0</v>
      </c>
      <c r="AZ152" s="294">
        <f>SUMIFS('5. Detail'!$I$31:$I$510,'5. Detail'!$E$31:$E$510,$B152,'5. Detail'!$A$31:$A$510,$A152,'5. Detail'!$J$31:$J$510,923)</f>
        <v>0</v>
      </c>
      <c r="BA152" s="294">
        <f>SUMIFS('5. Detail'!$I$31:$I$510,'5. Detail'!$E$31:$E$510,$B152,'5. Detail'!$A$31:$A$510,$A152,'5. Detail'!$J$31:$J$510,107)</f>
        <v>0</v>
      </c>
      <c r="BB152" s="294">
        <f t="shared" si="96"/>
        <v>0</v>
      </c>
      <c r="BC152" s="294">
        <f>SUMIFS('5. Detail'!$K$31:$K$510,'5. Detail'!$E$31:$E$510,$B152,'5. Detail'!$A$31:$A$510,$A152,'5. Detail'!$F$31:$F$510,"CE01")</f>
        <v>0</v>
      </c>
      <c r="BD152" s="294">
        <f>SUMIFS('5. Detail'!$K$31:$K$510,'5. Detail'!$E$31:$E$510,$B152,'5. Detail'!$A$31:$A$510,$A152,'5. Detail'!$F$31:$F$510,"OE01")</f>
        <v>0</v>
      </c>
      <c r="BE152" s="294">
        <f>SUMIFS('5. Detail'!$K$31:$K$510,'5. Detail'!$E$31:$E$510,$B152,'5. Detail'!$A$31:$A$510,$A152,'5. Detail'!$F$31:$F$510,"TE01")</f>
        <v>0</v>
      </c>
      <c r="BF152" s="294">
        <f t="shared" si="97"/>
        <v>0</v>
      </c>
      <c r="BG152" s="294">
        <f t="shared" si="98"/>
        <v>0</v>
      </c>
      <c r="BH152" s="294">
        <f>SUMIFS('5. Detail'!$K$31:$K$510,'5. Detail'!$E$31:$E$510,$B152,'5. Detail'!$A$31:$A$510,$A152,'5. Detail'!$J$31:$J$510,923,'5. Detail'!$F$31:$F$510,"CE01")+SUMIFS('5. Detail'!$K$31:$K$510,'5. Detail'!$E$31:$E$510,$B152,'5. Detail'!$A$31:$A$510,$A152,'5. Detail'!$J$31:$J$510,107,'5. Detail'!$F$31:$F$510,"CE01")</f>
        <v>0</v>
      </c>
      <c r="BI152" s="294">
        <f>SUMIFS('5. Detail'!$K$31:$K$510,'5. Detail'!$E$31:$E$510,$B152,'5. Detail'!$A$31:$A$510,$A152,'5. Detail'!$J$31:$J$510,923,'5. Detail'!$F$31:$F$510,"OE01")+SUMIFS('5. Detail'!$K$31:$K$510,'5. Detail'!$E$31:$E$510,$B152,'5. Detail'!$A$31:$A$510,$A152,'5. Detail'!$J$31:$J$510,107,'5. Detail'!$F$31:$F$510,"OE01")</f>
        <v>0</v>
      </c>
      <c r="BJ152" s="294">
        <f>SUMIFS('5. Detail'!$K$31:$K$510,'5. Detail'!$E$31:$E$510,$B152,'5. Detail'!$A$31:$A$510,$A152,'5. Detail'!$J$31:$J$510,923,'5. Detail'!$F$31:$F$510,"TE01")+SUMIFS('5. Detail'!$K$31:$K$510,'5. Detail'!$E$31:$E$510,$B152,'5. Detail'!$A$31:$A$510,$A152,'5. Detail'!$J$31:$J$510,107,'5. Detail'!$F$31:$F$510,"TE01")</f>
        <v>0</v>
      </c>
      <c r="BK152" s="294">
        <f t="shared" si="99"/>
        <v>0</v>
      </c>
      <c r="BL152" s="294">
        <f t="shared" si="100"/>
        <v>0</v>
      </c>
      <c r="BM152" s="297"/>
    </row>
    <row r="153" spans="1:65" x14ac:dyDescent="0.3">
      <c r="A153" s="291"/>
      <c r="B153" s="292">
        <v>2015</v>
      </c>
      <c r="C153" s="293">
        <v>116491.50233333366</v>
      </c>
      <c r="D153" s="293">
        <v>116491.50233333366</v>
      </c>
      <c r="E153" s="293">
        <v>0</v>
      </c>
      <c r="F153" s="293">
        <v>0</v>
      </c>
      <c r="G153" s="293">
        <v>0</v>
      </c>
      <c r="H153" s="293">
        <v>0</v>
      </c>
      <c r="I153" s="294">
        <f t="shared" si="85"/>
        <v>0</v>
      </c>
      <c r="J153" s="293">
        <v>0</v>
      </c>
      <c r="K153" s="294">
        <f t="shared" si="86"/>
        <v>0</v>
      </c>
      <c r="L153" s="293">
        <v>0</v>
      </c>
      <c r="M153" s="293"/>
      <c r="N153" s="294">
        <f t="shared" si="87"/>
        <v>0</v>
      </c>
      <c r="O153" s="294">
        <f t="shared" si="76"/>
        <v>0</v>
      </c>
      <c r="P153" s="294">
        <f t="shared" si="88"/>
        <v>0</v>
      </c>
      <c r="Q153" s="294">
        <f>SUMIFS('5. Detail'!$I$31:$I$510,'5. Detail'!$E$31:$E$510,$B153,'5. Detail'!$A$31:$A$510,$A153,'5. Detail'!$J$31:$J$510,426.4)</f>
        <v>0</v>
      </c>
      <c r="R153" s="294">
        <f>SUMIFS('5. Detail'!$I$31:$I$510,'5. Detail'!$E$31:$E$510,$B153,'5. Detail'!$A$31:$A$510,$A153,'5. Detail'!$J$31:$J$510,426.5)+J153</f>
        <v>0</v>
      </c>
      <c r="S153" s="294">
        <f>SUMIFS('5. Detail'!$I$31:$I$510,'5. Detail'!$E$31:$E$510,$B153,'5. Detail'!$A$31:$A$510,$A153,'5. Detail'!$J$31:$J$510,923)</f>
        <v>0</v>
      </c>
      <c r="T153" s="294">
        <f>SUMIFS('5. Detail'!$I$31:$I$510,'5. Detail'!$E$31:$E$510,$B153,'5. Detail'!$A$31:$A$510,$A153,'5. Detail'!$J$31:$J$510,107)</f>
        <v>0</v>
      </c>
      <c r="U153" s="294">
        <f t="shared" si="77"/>
        <v>0</v>
      </c>
      <c r="V153" s="294">
        <f>SUMIFS('5. Detail'!$I$31:$I$510,'5. Detail'!$E$31:$E$510,$B153,'5. Detail'!$A$31:$A$510,$A153,'5. Detail'!$F$31:$F$510,"CE01")</f>
        <v>0</v>
      </c>
      <c r="W153" s="294">
        <f>SUMIFS('5. Detail'!$I$31:$I$510,'5. Detail'!$E$31:$E$510,$B153,'5. Detail'!$A$31:$A$510,$A153,'5. Detail'!$F$31:$F$510,"OE01")</f>
        <v>0</v>
      </c>
      <c r="X153" s="294">
        <f>SUMIFS('5. Detail'!$I$31:$I$510,'5. Detail'!$E$31:$E$510,$B153,'5. Detail'!$A$31:$A$510,$A153,'5. Detail'!$F$31:$F$510,"TE01")</f>
        <v>0</v>
      </c>
      <c r="Y153" s="294">
        <f t="shared" si="89"/>
        <v>0</v>
      </c>
      <c r="Z153" s="294">
        <f t="shared" si="78"/>
        <v>0</v>
      </c>
      <c r="AA153" s="294">
        <f>SUMIFS('5. Detail'!$I$31:$I$510,'5. Detail'!$E$31:$E$510,$B153,'5. Detail'!$A$31:$A$510,$A153,'5. Detail'!$J$31:$J$510,923,'5. Detail'!$F$31:$F$510,"CE01")+SUMIFS('5. Detail'!$I$31:$I$510,'5. Detail'!$E$31:$E$510,$B153,'5. Detail'!$A$31:$A$510,$A153,'5. Detail'!$J$31:$J$510,107,'5. Detail'!$F$31:$F$510,"CE01")</f>
        <v>0</v>
      </c>
      <c r="AB153" s="294">
        <f>SUMIFS('5. Detail'!$I$31:$I$510,'5. Detail'!$E$31:$E$510,$B153,'5. Detail'!$A$31:$A$510,$A153,'5. Detail'!$J$31:$J$510,923,'5. Detail'!$F$31:$F$510,"OE01")+SUMIFS('5. Detail'!$I$31:$I$510,'5. Detail'!$E$31:$E$510,$B153,'5. Detail'!$A$31:$A$510,$A153,'5. Detail'!$J$31:$J$510,107,'5. Detail'!$F$31:$F$510,"OE01")</f>
        <v>0</v>
      </c>
      <c r="AC153" s="294">
        <f>SUMIFS('5. Detail'!$I$31:$I$510,'5. Detail'!$E$31:$E$510,$B153,'5. Detail'!$A$31:$A$510,$A153,'5. Detail'!$J$31:$J$510,923,'5. Detail'!$F$31:$F$510,"TE01")+SUMIFS('5. Detail'!$I$31:$I$510,'5. Detail'!$E$31:$E$510,$B153,'5. Detail'!$A$31:$A$510,$A153,'5. Detail'!$J$31:$J$510,107,'5. Detail'!$F$31:$F$510,"TE01")</f>
        <v>0</v>
      </c>
      <c r="AD153" s="294">
        <f t="shared" si="90"/>
        <v>0</v>
      </c>
      <c r="AE153" s="295">
        <f>'3. Total $ Recalc.'!R149</f>
        <v>0</v>
      </c>
      <c r="AF153" s="294">
        <f t="shared" si="79"/>
        <v>-116491.50233333366</v>
      </c>
      <c r="AG153" s="296">
        <v>1</v>
      </c>
      <c r="AH153" s="294">
        <f t="shared" si="80"/>
        <v>0</v>
      </c>
      <c r="AI153" s="294">
        <f t="shared" si="81"/>
        <v>-116491.50233333366</v>
      </c>
      <c r="AJ153" s="293">
        <v>0</v>
      </c>
      <c r="AK153" s="293">
        <v>0</v>
      </c>
      <c r="AL153" s="293">
        <v>0</v>
      </c>
      <c r="AM153" s="294">
        <f t="shared" si="91"/>
        <v>0</v>
      </c>
      <c r="AN153" s="294">
        <f t="shared" si="82"/>
        <v>0</v>
      </c>
      <c r="AO153" s="293">
        <v>0</v>
      </c>
      <c r="AP153" s="294">
        <f t="shared" si="92"/>
        <v>0</v>
      </c>
      <c r="AQ153" s="294">
        <f t="shared" si="83"/>
        <v>0</v>
      </c>
      <c r="AR153" s="296"/>
      <c r="AS153" s="294">
        <f t="shared" si="93"/>
        <v>0</v>
      </c>
      <c r="AT153" s="294">
        <f t="shared" si="84"/>
        <v>0</v>
      </c>
      <c r="AU153" s="293">
        <v>0</v>
      </c>
      <c r="AV153" s="294">
        <f t="shared" si="94"/>
        <v>0</v>
      </c>
      <c r="AW153" s="294">
        <f t="shared" si="95"/>
        <v>0</v>
      </c>
      <c r="AX153" s="294">
        <f>SUMIFS('5. Detail'!$I$31:$I$510,'5. Detail'!$E$31:$E$510,$B153,'5. Detail'!$A$31:$A$510,$A153,'5. Detail'!$J$31:$J$510,426.4)</f>
        <v>0</v>
      </c>
      <c r="AY153" s="294">
        <f>SUMIFS('5. Detail'!$I$31:$I$510,'5. Detail'!$E$31:$E$510,$B153,'5. Detail'!$A$31:$A$510,$A153,'5. Detail'!$J$31:$J$510,426.5)+AO153</f>
        <v>0</v>
      </c>
      <c r="AZ153" s="294">
        <f>SUMIFS('5. Detail'!$I$31:$I$510,'5. Detail'!$E$31:$E$510,$B153,'5. Detail'!$A$31:$A$510,$A153,'5. Detail'!$J$31:$J$510,923)</f>
        <v>0</v>
      </c>
      <c r="BA153" s="294">
        <f>SUMIFS('5. Detail'!$I$31:$I$510,'5. Detail'!$E$31:$E$510,$B153,'5. Detail'!$A$31:$A$510,$A153,'5. Detail'!$J$31:$J$510,107)</f>
        <v>0</v>
      </c>
      <c r="BB153" s="294">
        <f t="shared" si="96"/>
        <v>0</v>
      </c>
      <c r="BC153" s="294">
        <f>SUMIFS('5. Detail'!$K$31:$K$510,'5. Detail'!$E$31:$E$510,$B153,'5. Detail'!$A$31:$A$510,$A153,'5. Detail'!$F$31:$F$510,"CE01")</f>
        <v>0</v>
      </c>
      <c r="BD153" s="294">
        <f>SUMIFS('5. Detail'!$K$31:$K$510,'5. Detail'!$E$31:$E$510,$B153,'5. Detail'!$A$31:$A$510,$A153,'5. Detail'!$F$31:$F$510,"OE01")</f>
        <v>0</v>
      </c>
      <c r="BE153" s="294">
        <f>SUMIFS('5. Detail'!$K$31:$K$510,'5. Detail'!$E$31:$E$510,$B153,'5. Detail'!$A$31:$A$510,$A153,'5. Detail'!$F$31:$F$510,"TE01")</f>
        <v>0</v>
      </c>
      <c r="BF153" s="294">
        <f t="shared" si="97"/>
        <v>0</v>
      </c>
      <c r="BG153" s="294">
        <f t="shared" si="98"/>
        <v>0</v>
      </c>
      <c r="BH153" s="294">
        <f>SUMIFS('5. Detail'!$K$31:$K$510,'5. Detail'!$E$31:$E$510,$B153,'5. Detail'!$A$31:$A$510,$A153,'5. Detail'!$J$31:$J$510,923,'5. Detail'!$F$31:$F$510,"CE01")+SUMIFS('5. Detail'!$K$31:$K$510,'5. Detail'!$E$31:$E$510,$B153,'5. Detail'!$A$31:$A$510,$A153,'5. Detail'!$J$31:$J$510,107,'5. Detail'!$F$31:$F$510,"CE01")</f>
        <v>0</v>
      </c>
      <c r="BI153" s="294">
        <f>SUMIFS('5. Detail'!$K$31:$K$510,'5. Detail'!$E$31:$E$510,$B153,'5. Detail'!$A$31:$A$510,$A153,'5. Detail'!$J$31:$J$510,923,'5. Detail'!$F$31:$F$510,"OE01")+SUMIFS('5. Detail'!$K$31:$K$510,'5. Detail'!$E$31:$E$510,$B153,'5. Detail'!$A$31:$A$510,$A153,'5. Detail'!$J$31:$J$510,107,'5. Detail'!$F$31:$F$510,"OE01")</f>
        <v>0</v>
      </c>
      <c r="BJ153" s="294">
        <f>SUMIFS('5. Detail'!$K$31:$K$510,'5. Detail'!$E$31:$E$510,$B153,'5. Detail'!$A$31:$A$510,$A153,'5. Detail'!$J$31:$J$510,923,'5. Detail'!$F$31:$F$510,"TE01")+SUMIFS('5. Detail'!$K$31:$K$510,'5. Detail'!$E$31:$E$510,$B153,'5. Detail'!$A$31:$A$510,$A153,'5. Detail'!$J$31:$J$510,107,'5. Detail'!$F$31:$F$510,"TE01")</f>
        <v>0</v>
      </c>
      <c r="BK153" s="294">
        <f t="shared" si="99"/>
        <v>0</v>
      </c>
      <c r="BL153" s="294">
        <f t="shared" si="100"/>
        <v>0</v>
      </c>
      <c r="BM153" s="297"/>
    </row>
    <row r="154" spans="1:65" x14ac:dyDescent="0.3">
      <c r="A154" s="291"/>
      <c r="B154" s="292">
        <v>2016</v>
      </c>
      <c r="C154" s="293">
        <v>114918.38915242809</v>
      </c>
      <c r="D154" s="293">
        <v>114918.38915242809</v>
      </c>
      <c r="E154" s="293">
        <v>0</v>
      </c>
      <c r="F154" s="293">
        <v>0</v>
      </c>
      <c r="G154" s="293">
        <v>0</v>
      </c>
      <c r="H154" s="293">
        <v>0</v>
      </c>
      <c r="I154" s="294">
        <f t="shared" si="85"/>
        <v>0</v>
      </c>
      <c r="J154" s="293">
        <v>0</v>
      </c>
      <c r="K154" s="294">
        <f t="shared" si="86"/>
        <v>0</v>
      </c>
      <c r="L154" s="293">
        <v>0</v>
      </c>
      <c r="M154" s="293"/>
      <c r="N154" s="294">
        <f t="shared" si="87"/>
        <v>0</v>
      </c>
      <c r="O154" s="294">
        <f t="shared" si="76"/>
        <v>0</v>
      </c>
      <c r="P154" s="294">
        <f t="shared" si="88"/>
        <v>0</v>
      </c>
      <c r="Q154" s="294">
        <f>SUMIFS('5. Detail'!$I$31:$I$510,'5. Detail'!$E$31:$E$510,$B154,'5. Detail'!$A$31:$A$510,$A154,'5. Detail'!$J$31:$J$510,426.4)</f>
        <v>0</v>
      </c>
      <c r="R154" s="294">
        <f>SUMIFS('5. Detail'!$I$31:$I$510,'5. Detail'!$E$31:$E$510,$B154,'5. Detail'!$A$31:$A$510,$A154,'5. Detail'!$J$31:$J$510,426.5)+J154</f>
        <v>0</v>
      </c>
      <c r="S154" s="294">
        <f>SUMIFS('5. Detail'!$I$31:$I$510,'5. Detail'!$E$31:$E$510,$B154,'5. Detail'!$A$31:$A$510,$A154,'5. Detail'!$J$31:$J$510,923)</f>
        <v>0</v>
      </c>
      <c r="T154" s="294">
        <f>SUMIFS('5. Detail'!$I$31:$I$510,'5. Detail'!$E$31:$E$510,$B154,'5. Detail'!$A$31:$A$510,$A154,'5. Detail'!$J$31:$J$510,107)</f>
        <v>0</v>
      </c>
      <c r="U154" s="294">
        <f t="shared" si="77"/>
        <v>0</v>
      </c>
      <c r="V154" s="294">
        <f>SUMIFS('5. Detail'!$I$31:$I$510,'5. Detail'!$E$31:$E$510,$B154,'5. Detail'!$A$31:$A$510,$A154,'5. Detail'!$F$31:$F$510,"CE01")</f>
        <v>0</v>
      </c>
      <c r="W154" s="294">
        <f>SUMIFS('5. Detail'!$I$31:$I$510,'5. Detail'!$E$31:$E$510,$B154,'5. Detail'!$A$31:$A$510,$A154,'5. Detail'!$F$31:$F$510,"OE01")</f>
        <v>0</v>
      </c>
      <c r="X154" s="294">
        <f>SUMIFS('5. Detail'!$I$31:$I$510,'5. Detail'!$E$31:$E$510,$B154,'5. Detail'!$A$31:$A$510,$A154,'5. Detail'!$F$31:$F$510,"TE01")</f>
        <v>0</v>
      </c>
      <c r="Y154" s="294">
        <f t="shared" si="89"/>
        <v>0</v>
      </c>
      <c r="Z154" s="294">
        <f t="shared" si="78"/>
        <v>0</v>
      </c>
      <c r="AA154" s="294">
        <f>SUMIFS('5. Detail'!$I$31:$I$510,'5. Detail'!$E$31:$E$510,$B154,'5. Detail'!$A$31:$A$510,$A154,'5. Detail'!$J$31:$J$510,923,'5. Detail'!$F$31:$F$510,"CE01")+SUMIFS('5. Detail'!$I$31:$I$510,'5. Detail'!$E$31:$E$510,$B154,'5. Detail'!$A$31:$A$510,$A154,'5. Detail'!$J$31:$J$510,107,'5. Detail'!$F$31:$F$510,"CE01")</f>
        <v>0</v>
      </c>
      <c r="AB154" s="294">
        <f>SUMIFS('5. Detail'!$I$31:$I$510,'5. Detail'!$E$31:$E$510,$B154,'5. Detail'!$A$31:$A$510,$A154,'5. Detail'!$J$31:$J$510,923,'5. Detail'!$F$31:$F$510,"OE01")+SUMIFS('5. Detail'!$I$31:$I$510,'5. Detail'!$E$31:$E$510,$B154,'5. Detail'!$A$31:$A$510,$A154,'5. Detail'!$J$31:$J$510,107,'5. Detail'!$F$31:$F$510,"OE01")</f>
        <v>0</v>
      </c>
      <c r="AC154" s="294">
        <f>SUMIFS('5. Detail'!$I$31:$I$510,'5. Detail'!$E$31:$E$510,$B154,'5. Detail'!$A$31:$A$510,$A154,'5. Detail'!$J$31:$J$510,923,'5. Detail'!$F$31:$F$510,"TE01")+SUMIFS('5. Detail'!$I$31:$I$510,'5. Detail'!$E$31:$E$510,$B154,'5. Detail'!$A$31:$A$510,$A154,'5. Detail'!$J$31:$J$510,107,'5. Detail'!$F$31:$F$510,"TE01")</f>
        <v>0</v>
      </c>
      <c r="AD154" s="294">
        <f t="shared" si="90"/>
        <v>0</v>
      </c>
      <c r="AE154" s="295">
        <f>'3. Total $ Recalc.'!R150</f>
        <v>0</v>
      </c>
      <c r="AF154" s="294">
        <f t="shared" si="79"/>
        <v>-114918.38915242809</v>
      </c>
      <c r="AG154" s="296">
        <v>1</v>
      </c>
      <c r="AH154" s="294">
        <f t="shared" si="80"/>
        <v>0</v>
      </c>
      <c r="AI154" s="294">
        <f t="shared" si="81"/>
        <v>-114918.38915242809</v>
      </c>
      <c r="AJ154" s="293">
        <v>0</v>
      </c>
      <c r="AK154" s="293">
        <v>0</v>
      </c>
      <c r="AL154" s="293">
        <v>0</v>
      </c>
      <c r="AM154" s="294">
        <f t="shared" si="91"/>
        <v>0</v>
      </c>
      <c r="AN154" s="294">
        <f t="shared" si="82"/>
        <v>0</v>
      </c>
      <c r="AO154" s="293">
        <v>0</v>
      </c>
      <c r="AP154" s="294">
        <f t="shared" si="92"/>
        <v>0</v>
      </c>
      <c r="AQ154" s="294">
        <f t="shared" si="83"/>
        <v>0</v>
      </c>
      <c r="AR154" s="296"/>
      <c r="AS154" s="294">
        <f t="shared" si="93"/>
        <v>0</v>
      </c>
      <c r="AT154" s="294">
        <f t="shared" si="84"/>
        <v>0</v>
      </c>
      <c r="AU154" s="293">
        <v>0</v>
      </c>
      <c r="AV154" s="294">
        <f t="shared" si="94"/>
        <v>0</v>
      </c>
      <c r="AW154" s="294">
        <f t="shared" si="95"/>
        <v>0</v>
      </c>
      <c r="AX154" s="294">
        <f>SUMIFS('5. Detail'!$I$31:$I$510,'5. Detail'!$E$31:$E$510,$B154,'5. Detail'!$A$31:$A$510,$A154,'5. Detail'!$J$31:$J$510,426.4)</f>
        <v>0</v>
      </c>
      <c r="AY154" s="294">
        <f>SUMIFS('5. Detail'!$I$31:$I$510,'5. Detail'!$E$31:$E$510,$B154,'5. Detail'!$A$31:$A$510,$A154,'5. Detail'!$J$31:$J$510,426.5)+AO154</f>
        <v>0</v>
      </c>
      <c r="AZ154" s="294">
        <f>SUMIFS('5. Detail'!$I$31:$I$510,'5. Detail'!$E$31:$E$510,$B154,'5. Detail'!$A$31:$A$510,$A154,'5. Detail'!$J$31:$J$510,923)</f>
        <v>0</v>
      </c>
      <c r="BA154" s="294">
        <f>SUMIFS('5. Detail'!$I$31:$I$510,'5. Detail'!$E$31:$E$510,$B154,'5. Detail'!$A$31:$A$510,$A154,'5. Detail'!$J$31:$J$510,107)</f>
        <v>0</v>
      </c>
      <c r="BB154" s="294">
        <f t="shared" si="96"/>
        <v>0</v>
      </c>
      <c r="BC154" s="294">
        <f>SUMIFS('5. Detail'!$K$31:$K$510,'5. Detail'!$E$31:$E$510,$B154,'5. Detail'!$A$31:$A$510,$A154,'5. Detail'!$F$31:$F$510,"CE01")</f>
        <v>0</v>
      </c>
      <c r="BD154" s="294">
        <f>SUMIFS('5. Detail'!$K$31:$K$510,'5. Detail'!$E$31:$E$510,$B154,'5. Detail'!$A$31:$A$510,$A154,'5. Detail'!$F$31:$F$510,"OE01")</f>
        <v>0</v>
      </c>
      <c r="BE154" s="294">
        <f>SUMIFS('5. Detail'!$K$31:$K$510,'5. Detail'!$E$31:$E$510,$B154,'5. Detail'!$A$31:$A$510,$A154,'5. Detail'!$F$31:$F$510,"TE01")</f>
        <v>0</v>
      </c>
      <c r="BF154" s="294">
        <f t="shared" si="97"/>
        <v>0</v>
      </c>
      <c r="BG154" s="294">
        <f t="shared" si="98"/>
        <v>0</v>
      </c>
      <c r="BH154" s="294">
        <f>SUMIFS('5. Detail'!$K$31:$K$510,'5. Detail'!$E$31:$E$510,$B154,'5. Detail'!$A$31:$A$510,$A154,'5. Detail'!$J$31:$J$510,923,'5. Detail'!$F$31:$F$510,"CE01")+SUMIFS('5. Detail'!$K$31:$K$510,'5. Detail'!$E$31:$E$510,$B154,'5. Detail'!$A$31:$A$510,$A154,'5. Detail'!$J$31:$J$510,107,'5. Detail'!$F$31:$F$510,"CE01")</f>
        <v>0</v>
      </c>
      <c r="BI154" s="294">
        <f>SUMIFS('5. Detail'!$K$31:$K$510,'5. Detail'!$E$31:$E$510,$B154,'5. Detail'!$A$31:$A$510,$A154,'5. Detail'!$J$31:$J$510,923,'5. Detail'!$F$31:$F$510,"OE01")+SUMIFS('5. Detail'!$K$31:$K$510,'5. Detail'!$E$31:$E$510,$B154,'5. Detail'!$A$31:$A$510,$A154,'5. Detail'!$J$31:$J$510,107,'5. Detail'!$F$31:$F$510,"OE01")</f>
        <v>0</v>
      </c>
      <c r="BJ154" s="294">
        <f>SUMIFS('5. Detail'!$K$31:$K$510,'5. Detail'!$E$31:$E$510,$B154,'5. Detail'!$A$31:$A$510,$A154,'5. Detail'!$J$31:$J$510,923,'5. Detail'!$F$31:$F$510,"TE01")+SUMIFS('5. Detail'!$K$31:$K$510,'5. Detail'!$E$31:$E$510,$B154,'5. Detail'!$A$31:$A$510,$A154,'5. Detail'!$J$31:$J$510,107,'5. Detail'!$F$31:$F$510,"TE01")</f>
        <v>0</v>
      </c>
      <c r="BK154" s="294">
        <f t="shared" si="99"/>
        <v>0</v>
      </c>
      <c r="BL154" s="294">
        <f t="shared" si="100"/>
        <v>0</v>
      </c>
      <c r="BM154" s="297"/>
    </row>
    <row r="155" spans="1:65" x14ac:dyDescent="0.3">
      <c r="A155" s="291"/>
      <c r="B155" s="292">
        <v>2017</v>
      </c>
      <c r="C155" s="293">
        <v>279105.40602940944</v>
      </c>
      <c r="D155" s="293">
        <v>279105.40602940944</v>
      </c>
      <c r="E155" s="293">
        <v>0</v>
      </c>
      <c r="F155" s="293">
        <v>0</v>
      </c>
      <c r="G155" s="293">
        <v>0</v>
      </c>
      <c r="H155" s="293">
        <v>0</v>
      </c>
      <c r="I155" s="294">
        <f t="shared" si="85"/>
        <v>0</v>
      </c>
      <c r="J155" s="293">
        <v>0</v>
      </c>
      <c r="K155" s="294">
        <f t="shared" si="86"/>
        <v>0</v>
      </c>
      <c r="L155" s="293">
        <v>0</v>
      </c>
      <c r="M155" s="293"/>
      <c r="N155" s="294">
        <f t="shared" si="87"/>
        <v>0</v>
      </c>
      <c r="O155" s="294">
        <f t="shared" si="76"/>
        <v>0</v>
      </c>
      <c r="P155" s="294">
        <f t="shared" si="88"/>
        <v>0</v>
      </c>
      <c r="Q155" s="294">
        <f>SUMIFS('5. Detail'!$I$31:$I$510,'5. Detail'!$E$31:$E$510,$B155,'5. Detail'!$A$31:$A$510,$A155,'5. Detail'!$J$31:$J$510,426.4)</f>
        <v>0</v>
      </c>
      <c r="R155" s="294">
        <f>SUMIFS('5. Detail'!$I$31:$I$510,'5. Detail'!$E$31:$E$510,$B155,'5. Detail'!$A$31:$A$510,$A155,'5. Detail'!$J$31:$J$510,426.5)+J155</f>
        <v>0</v>
      </c>
      <c r="S155" s="294">
        <f>SUMIFS('5. Detail'!$I$31:$I$510,'5. Detail'!$E$31:$E$510,$B155,'5. Detail'!$A$31:$A$510,$A155,'5. Detail'!$J$31:$J$510,923)</f>
        <v>0</v>
      </c>
      <c r="T155" s="294">
        <f>SUMIFS('5. Detail'!$I$31:$I$510,'5. Detail'!$E$31:$E$510,$B155,'5. Detail'!$A$31:$A$510,$A155,'5. Detail'!$J$31:$J$510,107)</f>
        <v>0</v>
      </c>
      <c r="U155" s="294">
        <f t="shared" si="77"/>
        <v>0</v>
      </c>
      <c r="V155" s="294">
        <f>SUMIFS('5. Detail'!$I$31:$I$510,'5. Detail'!$E$31:$E$510,$B155,'5. Detail'!$A$31:$A$510,$A155,'5. Detail'!$F$31:$F$510,"CE01")</f>
        <v>0</v>
      </c>
      <c r="W155" s="294">
        <f>SUMIFS('5. Detail'!$I$31:$I$510,'5. Detail'!$E$31:$E$510,$B155,'5. Detail'!$A$31:$A$510,$A155,'5. Detail'!$F$31:$F$510,"OE01")</f>
        <v>0</v>
      </c>
      <c r="X155" s="294">
        <f>SUMIFS('5. Detail'!$I$31:$I$510,'5. Detail'!$E$31:$E$510,$B155,'5. Detail'!$A$31:$A$510,$A155,'5. Detail'!$F$31:$F$510,"TE01")</f>
        <v>0</v>
      </c>
      <c r="Y155" s="294">
        <f t="shared" si="89"/>
        <v>0</v>
      </c>
      <c r="Z155" s="294">
        <f t="shared" si="78"/>
        <v>0</v>
      </c>
      <c r="AA155" s="294">
        <f>SUMIFS('5. Detail'!$I$31:$I$510,'5. Detail'!$E$31:$E$510,$B155,'5. Detail'!$A$31:$A$510,$A155,'5. Detail'!$J$31:$J$510,923,'5. Detail'!$F$31:$F$510,"CE01")+SUMIFS('5. Detail'!$I$31:$I$510,'5. Detail'!$E$31:$E$510,$B155,'5. Detail'!$A$31:$A$510,$A155,'5. Detail'!$J$31:$J$510,107,'5. Detail'!$F$31:$F$510,"CE01")</f>
        <v>0</v>
      </c>
      <c r="AB155" s="294">
        <f>SUMIFS('5. Detail'!$I$31:$I$510,'5. Detail'!$E$31:$E$510,$B155,'5. Detail'!$A$31:$A$510,$A155,'5. Detail'!$J$31:$J$510,923,'5. Detail'!$F$31:$F$510,"OE01")+SUMIFS('5. Detail'!$I$31:$I$510,'5. Detail'!$E$31:$E$510,$B155,'5. Detail'!$A$31:$A$510,$A155,'5. Detail'!$J$31:$J$510,107,'5. Detail'!$F$31:$F$510,"OE01")</f>
        <v>0</v>
      </c>
      <c r="AC155" s="294">
        <f>SUMIFS('5. Detail'!$I$31:$I$510,'5. Detail'!$E$31:$E$510,$B155,'5. Detail'!$A$31:$A$510,$A155,'5. Detail'!$J$31:$J$510,923,'5. Detail'!$F$31:$F$510,"TE01")+SUMIFS('5. Detail'!$I$31:$I$510,'5. Detail'!$E$31:$E$510,$B155,'5. Detail'!$A$31:$A$510,$A155,'5. Detail'!$J$31:$J$510,107,'5. Detail'!$F$31:$F$510,"TE01")</f>
        <v>0</v>
      </c>
      <c r="AD155" s="294">
        <f t="shared" si="90"/>
        <v>0</v>
      </c>
      <c r="AE155" s="295">
        <f>'3. Total $ Recalc.'!R151</f>
        <v>0</v>
      </c>
      <c r="AF155" s="294">
        <f t="shared" si="79"/>
        <v>-279105.40602940944</v>
      </c>
      <c r="AG155" s="296">
        <v>1</v>
      </c>
      <c r="AH155" s="294">
        <f t="shared" si="80"/>
        <v>0</v>
      </c>
      <c r="AI155" s="294">
        <f t="shared" si="81"/>
        <v>-279105.40602940944</v>
      </c>
      <c r="AJ155" s="293">
        <v>0</v>
      </c>
      <c r="AK155" s="293">
        <v>0</v>
      </c>
      <c r="AL155" s="293">
        <v>0</v>
      </c>
      <c r="AM155" s="294">
        <f t="shared" si="91"/>
        <v>0</v>
      </c>
      <c r="AN155" s="294">
        <f t="shared" si="82"/>
        <v>0</v>
      </c>
      <c r="AO155" s="293">
        <v>0</v>
      </c>
      <c r="AP155" s="294">
        <f t="shared" si="92"/>
        <v>0</v>
      </c>
      <c r="AQ155" s="294">
        <f t="shared" si="83"/>
        <v>0</v>
      </c>
      <c r="AR155" s="296"/>
      <c r="AS155" s="294">
        <f t="shared" si="93"/>
        <v>0</v>
      </c>
      <c r="AT155" s="294">
        <f t="shared" si="84"/>
        <v>0</v>
      </c>
      <c r="AU155" s="293">
        <v>0</v>
      </c>
      <c r="AV155" s="294">
        <f t="shared" si="94"/>
        <v>0</v>
      </c>
      <c r="AW155" s="294">
        <f t="shared" si="95"/>
        <v>0</v>
      </c>
      <c r="AX155" s="294">
        <f>SUMIFS('5. Detail'!$I$31:$I$510,'5. Detail'!$E$31:$E$510,$B155,'5. Detail'!$A$31:$A$510,$A155,'5. Detail'!$J$31:$J$510,426.4)</f>
        <v>0</v>
      </c>
      <c r="AY155" s="294">
        <f>SUMIFS('5. Detail'!$I$31:$I$510,'5. Detail'!$E$31:$E$510,$B155,'5. Detail'!$A$31:$A$510,$A155,'5. Detail'!$J$31:$J$510,426.5)+AO155</f>
        <v>0</v>
      </c>
      <c r="AZ155" s="294">
        <f>SUMIFS('5. Detail'!$I$31:$I$510,'5. Detail'!$E$31:$E$510,$B155,'5. Detail'!$A$31:$A$510,$A155,'5. Detail'!$J$31:$J$510,923)</f>
        <v>0</v>
      </c>
      <c r="BA155" s="294">
        <f>SUMIFS('5. Detail'!$I$31:$I$510,'5. Detail'!$E$31:$E$510,$B155,'5. Detail'!$A$31:$A$510,$A155,'5. Detail'!$J$31:$J$510,107)</f>
        <v>0</v>
      </c>
      <c r="BB155" s="294">
        <f t="shared" si="96"/>
        <v>0</v>
      </c>
      <c r="BC155" s="294">
        <f>SUMIFS('5. Detail'!$K$31:$K$510,'5. Detail'!$E$31:$E$510,$B155,'5. Detail'!$A$31:$A$510,$A155,'5. Detail'!$F$31:$F$510,"CE01")</f>
        <v>0</v>
      </c>
      <c r="BD155" s="294">
        <f>SUMIFS('5. Detail'!$K$31:$K$510,'5. Detail'!$E$31:$E$510,$B155,'5. Detail'!$A$31:$A$510,$A155,'5. Detail'!$F$31:$F$510,"OE01")</f>
        <v>0</v>
      </c>
      <c r="BE155" s="294">
        <f>SUMIFS('5. Detail'!$K$31:$K$510,'5. Detail'!$E$31:$E$510,$B155,'5. Detail'!$A$31:$A$510,$A155,'5. Detail'!$F$31:$F$510,"TE01")</f>
        <v>0</v>
      </c>
      <c r="BF155" s="294">
        <f t="shared" si="97"/>
        <v>0</v>
      </c>
      <c r="BG155" s="294">
        <f t="shared" si="98"/>
        <v>0</v>
      </c>
      <c r="BH155" s="294">
        <f>SUMIFS('5. Detail'!$K$31:$K$510,'5. Detail'!$E$31:$E$510,$B155,'5. Detail'!$A$31:$A$510,$A155,'5. Detail'!$J$31:$J$510,923,'5. Detail'!$F$31:$F$510,"CE01")+SUMIFS('5. Detail'!$K$31:$K$510,'5. Detail'!$E$31:$E$510,$B155,'5. Detail'!$A$31:$A$510,$A155,'5. Detail'!$J$31:$J$510,107,'5. Detail'!$F$31:$F$510,"CE01")</f>
        <v>0</v>
      </c>
      <c r="BI155" s="294">
        <f>SUMIFS('5. Detail'!$K$31:$K$510,'5. Detail'!$E$31:$E$510,$B155,'5. Detail'!$A$31:$A$510,$A155,'5. Detail'!$J$31:$J$510,923,'5. Detail'!$F$31:$F$510,"OE01")+SUMIFS('5. Detail'!$K$31:$K$510,'5. Detail'!$E$31:$E$510,$B155,'5. Detail'!$A$31:$A$510,$A155,'5. Detail'!$J$31:$J$510,107,'5. Detail'!$F$31:$F$510,"OE01")</f>
        <v>0</v>
      </c>
      <c r="BJ155" s="294">
        <f>SUMIFS('5. Detail'!$K$31:$K$510,'5. Detail'!$E$31:$E$510,$B155,'5. Detail'!$A$31:$A$510,$A155,'5. Detail'!$J$31:$J$510,923,'5. Detail'!$F$31:$F$510,"TE01")+SUMIFS('5. Detail'!$K$31:$K$510,'5. Detail'!$E$31:$E$510,$B155,'5. Detail'!$A$31:$A$510,$A155,'5. Detail'!$J$31:$J$510,107,'5. Detail'!$F$31:$F$510,"TE01")</f>
        <v>0</v>
      </c>
      <c r="BK155" s="294">
        <f t="shared" si="99"/>
        <v>0</v>
      </c>
      <c r="BL155" s="294">
        <f t="shared" si="100"/>
        <v>0</v>
      </c>
      <c r="BM155" s="297"/>
    </row>
    <row r="156" spans="1:65" x14ac:dyDescent="0.3">
      <c r="A156" s="291"/>
      <c r="B156" s="292">
        <v>2018</v>
      </c>
      <c r="C156" s="293">
        <v>236402.25440693233</v>
      </c>
      <c r="D156" s="293">
        <v>236402.25440693233</v>
      </c>
      <c r="E156" s="293">
        <v>0</v>
      </c>
      <c r="F156" s="293">
        <v>0</v>
      </c>
      <c r="G156" s="293">
        <v>0</v>
      </c>
      <c r="H156" s="293">
        <v>0</v>
      </c>
      <c r="I156" s="294">
        <f t="shared" si="85"/>
        <v>0</v>
      </c>
      <c r="J156" s="293">
        <v>0</v>
      </c>
      <c r="K156" s="294">
        <f t="shared" si="86"/>
        <v>0</v>
      </c>
      <c r="L156" s="293">
        <v>0</v>
      </c>
      <c r="M156" s="293"/>
      <c r="N156" s="294">
        <f t="shared" si="87"/>
        <v>0</v>
      </c>
      <c r="O156" s="294">
        <f t="shared" si="76"/>
        <v>0</v>
      </c>
      <c r="P156" s="294">
        <f t="shared" si="88"/>
        <v>0</v>
      </c>
      <c r="Q156" s="294">
        <f>SUMIFS('5. Detail'!$I$31:$I$510,'5. Detail'!$E$31:$E$510,$B156,'5. Detail'!$A$31:$A$510,$A156,'5. Detail'!$J$31:$J$510,426.4)</f>
        <v>0</v>
      </c>
      <c r="R156" s="294">
        <f>SUMIFS('5. Detail'!$I$31:$I$510,'5. Detail'!$E$31:$E$510,$B156,'5. Detail'!$A$31:$A$510,$A156,'5. Detail'!$J$31:$J$510,426.5)+J156</f>
        <v>0</v>
      </c>
      <c r="S156" s="294">
        <f>SUMIFS('5. Detail'!$I$31:$I$510,'5. Detail'!$E$31:$E$510,$B156,'5. Detail'!$A$31:$A$510,$A156,'5. Detail'!$J$31:$J$510,923)</f>
        <v>0</v>
      </c>
      <c r="T156" s="294">
        <f>SUMIFS('5. Detail'!$I$31:$I$510,'5. Detail'!$E$31:$E$510,$B156,'5. Detail'!$A$31:$A$510,$A156,'5. Detail'!$J$31:$J$510,107)</f>
        <v>0</v>
      </c>
      <c r="U156" s="294">
        <f t="shared" si="77"/>
        <v>0</v>
      </c>
      <c r="V156" s="294">
        <f>SUMIFS('5. Detail'!$I$31:$I$510,'5. Detail'!$E$31:$E$510,$B156,'5. Detail'!$A$31:$A$510,$A156,'5. Detail'!$F$31:$F$510,"CE01")</f>
        <v>0</v>
      </c>
      <c r="W156" s="294">
        <f>SUMIFS('5. Detail'!$I$31:$I$510,'5. Detail'!$E$31:$E$510,$B156,'5. Detail'!$A$31:$A$510,$A156,'5. Detail'!$F$31:$F$510,"OE01")</f>
        <v>0</v>
      </c>
      <c r="X156" s="294">
        <f>SUMIFS('5. Detail'!$I$31:$I$510,'5. Detail'!$E$31:$E$510,$B156,'5. Detail'!$A$31:$A$510,$A156,'5. Detail'!$F$31:$F$510,"TE01")</f>
        <v>0</v>
      </c>
      <c r="Y156" s="294">
        <f t="shared" si="89"/>
        <v>0</v>
      </c>
      <c r="Z156" s="294">
        <f t="shared" si="78"/>
        <v>0</v>
      </c>
      <c r="AA156" s="294">
        <f>SUMIFS('5. Detail'!$I$31:$I$510,'5. Detail'!$E$31:$E$510,$B156,'5. Detail'!$A$31:$A$510,$A156,'5. Detail'!$J$31:$J$510,923,'5. Detail'!$F$31:$F$510,"CE01")+SUMIFS('5. Detail'!$I$31:$I$510,'5. Detail'!$E$31:$E$510,$B156,'5. Detail'!$A$31:$A$510,$A156,'5. Detail'!$J$31:$J$510,107,'5. Detail'!$F$31:$F$510,"CE01")</f>
        <v>0</v>
      </c>
      <c r="AB156" s="294">
        <f>SUMIFS('5. Detail'!$I$31:$I$510,'5. Detail'!$E$31:$E$510,$B156,'5. Detail'!$A$31:$A$510,$A156,'5. Detail'!$J$31:$J$510,923,'5. Detail'!$F$31:$F$510,"OE01")+SUMIFS('5. Detail'!$I$31:$I$510,'5. Detail'!$E$31:$E$510,$B156,'5. Detail'!$A$31:$A$510,$A156,'5. Detail'!$J$31:$J$510,107,'5. Detail'!$F$31:$F$510,"OE01")</f>
        <v>0</v>
      </c>
      <c r="AC156" s="294">
        <f>SUMIFS('5. Detail'!$I$31:$I$510,'5. Detail'!$E$31:$E$510,$B156,'5. Detail'!$A$31:$A$510,$A156,'5. Detail'!$J$31:$J$510,923,'5. Detail'!$F$31:$F$510,"TE01")+SUMIFS('5. Detail'!$I$31:$I$510,'5. Detail'!$E$31:$E$510,$B156,'5. Detail'!$A$31:$A$510,$A156,'5. Detail'!$J$31:$J$510,107,'5. Detail'!$F$31:$F$510,"TE01")</f>
        <v>0</v>
      </c>
      <c r="AD156" s="294">
        <f t="shared" si="90"/>
        <v>0</v>
      </c>
      <c r="AE156" s="295">
        <f>'3. Total $ Recalc.'!R152</f>
        <v>0</v>
      </c>
      <c r="AF156" s="294">
        <f t="shared" si="79"/>
        <v>-236402.25440693233</v>
      </c>
      <c r="AG156" s="296">
        <v>1</v>
      </c>
      <c r="AH156" s="294">
        <f t="shared" si="80"/>
        <v>0</v>
      </c>
      <c r="AI156" s="294">
        <f t="shared" si="81"/>
        <v>-236402.25440693233</v>
      </c>
      <c r="AJ156" s="293">
        <v>0</v>
      </c>
      <c r="AK156" s="293">
        <v>0</v>
      </c>
      <c r="AL156" s="293">
        <v>0</v>
      </c>
      <c r="AM156" s="294">
        <f t="shared" si="91"/>
        <v>0</v>
      </c>
      <c r="AN156" s="294">
        <f t="shared" si="82"/>
        <v>0</v>
      </c>
      <c r="AO156" s="293">
        <v>0</v>
      </c>
      <c r="AP156" s="294">
        <f t="shared" si="92"/>
        <v>0</v>
      </c>
      <c r="AQ156" s="294">
        <f t="shared" si="83"/>
        <v>0</v>
      </c>
      <c r="AR156" s="296"/>
      <c r="AS156" s="294">
        <f t="shared" si="93"/>
        <v>0</v>
      </c>
      <c r="AT156" s="294">
        <f t="shared" si="84"/>
        <v>0</v>
      </c>
      <c r="AU156" s="293">
        <v>0</v>
      </c>
      <c r="AV156" s="294">
        <f t="shared" si="94"/>
        <v>0</v>
      </c>
      <c r="AW156" s="294">
        <f t="shared" si="95"/>
        <v>0</v>
      </c>
      <c r="AX156" s="294">
        <f>SUMIFS('5. Detail'!$I$31:$I$510,'5. Detail'!$E$31:$E$510,$B156,'5. Detail'!$A$31:$A$510,$A156,'5. Detail'!$J$31:$J$510,426.4)</f>
        <v>0</v>
      </c>
      <c r="AY156" s="294">
        <f>SUMIFS('5. Detail'!$I$31:$I$510,'5. Detail'!$E$31:$E$510,$B156,'5. Detail'!$A$31:$A$510,$A156,'5. Detail'!$J$31:$J$510,426.5)+AO156</f>
        <v>0</v>
      </c>
      <c r="AZ156" s="294">
        <f>SUMIFS('5. Detail'!$I$31:$I$510,'5. Detail'!$E$31:$E$510,$B156,'5. Detail'!$A$31:$A$510,$A156,'5. Detail'!$J$31:$J$510,923)</f>
        <v>0</v>
      </c>
      <c r="BA156" s="294">
        <f>SUMIFS('5. Detail'!$I$31:$I$510,'5. Detail'!$E$31:$E$510,$B156,'5. Detail'!$A$31:$A$510,$A156,'5. Detail'!$J$31:$J$510,107)</f>
        <v>0</v>
      </c>
      <c r="BB156" s="294">
        <f t="shared" si="96"/>
        <v>0</v>
      </c>
      <c r="BC156" s="294">
        <f>SUMIFS('5. Detail'!$K$31:$K$510,'5. Detail'!$E$31:$E$510,$B156,'5. Detail'!$A$31:$A$510,$A156,'5. Detail'!$F$31:$F$510,"CE01")</f>
        <v>0</v>
      </c>
      <c r="BD156" s="294">
        <f>SUMIFS('5. Detail'!$K$31:$K$510,'5. Detail'!$E$31:$E$510,$B156,'5. Detail'!$A$31:$A$510,$A156,'5. Detail'!$F$31:$F$510,"OE01")</f>
        <v>0</v>
      </c>
      <c r="BE156" s="294">
        <f>SUMIFS('5. Detail'!$K$31:$K$510,'5. Detail'!$E$31:$E$510,$B156,'5. Detail'!$A$31:$A$510,$A156,'5. Detail'!$F$31:$F$510,"TE01")</f>
        <v>0</v>
      </c>
      <c r="BF156" s="294">
        <f t="shared" si="97"/>
        <v>0</v>
      </c>
      <c r="BG156" s="294">
        <f t="shared" si="98"/>
        <v>0</v>
      </c>
      <c r="BH156" s="294">
        <f>SUMIFS('5. Detail'!$K$31:$K$510,'5. Detail'!$E$31:$E$510,$B156,'5. Detail'!$A$31:$A$510,$A156,'5. Detail'!$J$31:$J$510,923,'5. Detail'!$F$31:$F$510,"CE01")+SUMIFS('5. Detail'!$K$31:$K$510,'5. Detail'!$E$31:$E$510,$B156,'5. Detail'!$A$31:$A$510,$A156,'5. Detail'!$J$31:$J$510,107,'5. Detail'!$F$31:$F$510,"CE01")</f>
        <v>0</v>
      </c>
      <c r="BI156" s="294">
        <f>SUMIFS('5. Detail'!$K$31:$K$510,'5. Detail'!$E$31:$E$510,$B156,'5. Detail'!$A$31:$A$510,$A156,'5. Detail'!$J$31:$J$510,923,'5. Detail'!$F$31:$F$510,"OE01")+SUMIFS('5. Detail'!$K$31:$K$510,'5. Detail'!$E$31:$E$510,$B156,'5. Detail'!$A$31:$A$510,$A156,'5. Detail'!$J$31:$J$510,107,'5. Detail'!$F$31:$F$510,"OE01")</f>
        <v>0</v>
      </c>
      <c r="BJ156" s="294">
        <f>SUMIFS('5. Detail'!$K$31:$K$510,'5. Detail'!$E$31:$E$510,$B156,'5. Detail'!$A$31:$A$510,$A156,'5. Detail'!$J$31:$J$510,923,'5. Detail'!$F$31:$F$510,"TE01")+SUMIFS('5. Detail'!$K$31:$K$510,'5. Detail'!$E$31:$E$510,$B156,'5. Detail'!$A$31:$A$510,$A156,'5. Detail'!$J$31:$J$510,107,'5. Detail'!$F$31:$F$510,"TE01")</f>
        <v>0</v>
      </c>
      <c r="BK156" s="294">
        <f t="shared" si="99"/>
        <v>0</v>
      </c>
      <c r="BL156" s="294">
        <f t="shared" si="100"/>
        <v>0</v>
      </c>
      <c r="BM156" s="297"/>
    </row>
    <row r="157" spans="1:65" x14ac:dyDescent="0.3">
      <c r="A157" s="291"/>
      <c r="B157" s="292">
        <v>2019</v>
      </c>
      <c r="C157" s="293">
        <v>131958.84974674106</v>
      </c>
      <c r="D157" s="293">
        <v>131958.84974674106</v>
      </c>
      <c r="E157" s="293">
        <v>0</v>
      </c>
      <c r="F157" s="293">
        <v>0</v>
      </c>
      <c r="G157" s="293">
        <v>0</v>
      </c>
      <c r="H157" s="293">
        <v>0</v>
      </c>
      <c r="I157" s="294">
        <f t="shared" si="85"/>
        <v>0</v>
      </c>
      <c r="J157" s="293">
        <v>0</v>
      </c>
      <c r="K157" s="294">
        <f t="shared" si="86"/>
        <v>0</v>
      </c>
      <c r="L157" s="293">
        <v>0</v>
      </c>
      <c r="M157" s="293"/>
      <c r="N157" s="294">
        <f t="shared" si="87"/>
        <v>0</v>
      </c>
      <c r="O157" s="294">
        <f t="shared" si="76"/>
        <v>0</v>
      </c>
      <c r="P157" s="294">
        <f t="shared" si="88"/>
        <v>0</v>
      </c>
      <c r="Q157" s="294">
        <f>SUMIFS('5. Detail'!$I$31:$I$510,'5. Detail'!$E$31:$E$510,$B157,'5. Detail'!$A$31:$A$510,$A157,'5. Detail'!$J$31:$J$510,426.4)</f>
        <v>0</v>
      </c>
      <c r="R157" s="294">
        <f>SUMIFS('5. Detail'!$I$31:$I$510,'5. Detail'!$E$31:$E$510,$B157,'5. Detail'!$A$31:$A$510,$A157,'5. Detail'!$J$31:$J$510,426.5)+J157</f>
        <v>0</v>
      </c>
      <c r="S157" s="294">
        <f>SUMIFS('5. Detail'!$I$31:$I$510,'5. Detail'!$E$31:$E$510,$B157,'5. Detail'!$A$31:$A$510,$A157,'5. Detail'!$J$31:$J$510,923)</f>
        <v>0</v>
      </c>
      <c r="T157" s="294">
        <f>SUMIFS('5. Detail'!$I$31:$I$510,'5. Detail'!$E$31:$E$510,$B157,'5. Detail'!$A$31:$A$510,$A157,'5. Detail'!$J$31:$J$510,107)</f>
        <v>0</v>
      </c>
      <c r="U157" s="294">
        <f t="shared" si="77"/>
        <v>0</v>
      </c>
      <c r="V157" s="294">
        <f>SUMIFS('5. Detail'!$I$31:$I$510,'5. Detail'!$E$31:$E$510,$B157,'5. Detail'!$A$31:$A$510,$A157,'5. Detail'!$F$31:$F$510,"CE01")</f>
        <v>0</v>
      </c>
      <c r="W157" s="294">
        <f>SUMIFS('5. Detail'!$I$31:$I$510,'5. Detail'!$E$31:$E$510,$B157,'5. Detail'!$A$31:$A$510,$A157,'5. Detail'!$F$31:$F$510,"OE01")</f>
        <v>0</v>
      </c>
      <c r="X157" s="294">
        <f>SUMIFS('5. Detail'!$I$31:$I$510,'5. Detail'!$E$31:$E$510,$B157,'5. Detail'!$A$31:$A$510,$A157,'5. Detail'!$F$31:$F$510,"TE01")</f>
        <v>0</v>
      </c>
      <c r="Y157" s="294">
        <f t="shared" si="89"/>
        <v>0</v>
      </c>
      <c r="Z157" s="294">
        <f t="shared" si="78"/>
        <v>0</v>
      </c>
      <c r="AA157" s="294">
        <f>SUMIFS('5. Detail'!$I$31:$I$510,'5. Detail'!$E$31:$E$510,$B157,'5. Detail'!$A$31:$A$510,$A157,'5. Detail'!$J$31:$J$510,923,'5. Detail'!$F$31:$F$510,"CE01")+SUMIFS('5. Detail'!$I$31:$I$510,'5. Detail'!$E$31:$E$510,$B157,'5. Detail'!$A$31:$A$510,$A157,'5. Detail'!$J$31:$J$510,107,'5. Detail'!$F$31:$F$510,"CE01")</f>
        <v>0</v>
      </c>
      <c r="AB157" s="294">
        <f>SUMIFS('5. Detail'!$I$31:$I$510,'5. Detail'!$E$31:$E$510,$B157,'5. Detail'!$A$31:$A$510,$A157,'5. Detail'!$J$31:$J$510,923,'5. Detail'!$F$31:$F$510,"OE01")+SUMIFS('5. Detail'!$I$31:$I$510,'5. Detail'!$E$31:$E$510,$B157,'5. Detail'!$A$31:$A$510,$A157,'5. Detail'!$J$31:$J$510,107,'5. Detail'!$F$31:$F$510,"OE01")</f>
        <v>0</v>
      </c>
      <c r="AC157" s="294">
        <f>SUMIFS('5. Detail'!$I$31:$I$510,'5. Detail'!$E$31:$E$510,$B157,'5. Detail'!$A$31:$A$510,$A157,'5. Detail'!$J$31:$J$510,923,'5. Detail'!$F$31:$F$510,"TE01")+SUMIFS('5. Detail'!$I$31:$I$510,'5. Detail'!$E$31:$E$510,$B157,'5. Detail'!$A$31:$A$510,$A157,'5. Detail'!$J$31:$J$510,107,'5. Detail'!$F$31:$F$510,"TE01")</f>
        <v>0</v>
      </c>
      <c r="AD157" s="294">
        <f t="shared" si="90"/>
        <v>0</v>
      </c>
      <c r="AE157" s="295">
        <f>'3. Total $ Recalc.'!R153</f>
        <v>0</v>
      </c>
      <c r="AF157" s="294">
        <f t="shared" si="79"/>
        <v>-131958.84974674106</v>
      </c>
      <c r="AG157" s="296">
        <v>1</v>
      </c>
      <c r="AH157" s="294">
        <f t="shared" si="80"/>
        <v>0</v>
      </c>
      <c r="AI157" s="294">
        <f t="shared" si="81"/>
        <v>-131958.84974674106</v>
      </c>
      <c r="AJ157" s="293">
        <v>0</v>
      </c>
      <c r="AK157" s="293">
        <v>0</v>
      </c>
      <c r="AL157" s="293">
        <v>0</v>
      </c>
      <c r="AM157" s="294">
        <f t="shared" si="91"/>
        <v>0</v>
      </c>
      <c r="AN157" s="294">
        <f t="shared" si="82"/>
        <v>0</v>
      </c>
      <c r="AO157" s="293">
        <v>0</v>
      </c>
      <c r="AP157" s="294">
        <f t="shared" si="92"/>
        <v>0</v>
      </c>
      <c r="AQ157" s="294">
        <f t="shared" si="83"/>
        <v>0</v>
      </c>
      <c r="AR157" s="296"/>
      <c r="AS157" s="294">
        <f t="shared" si="93"/>
        <v>0</v>
      </c>
      <c r="AT157" s="294">
        <f t="shared" si="84"/>
        <v>0</v>
      </c>
      <c r="AU157" s="293">
        <v>0</v>
      </c>
      <c r="AV157" s="294">
        <f t="shared" si="94"/>
        <v>0</v>
      </c>
      <c r="AW157" s="294">
        <f t="shared" si="95"/>
        <v>0</v>
      </c>
      <c r="AX157" s="294">
        <f>SUMIFS('5. Detail'!$I$31:$I$510,'5. Detail'!$E$31:$E$510,$B157,'5. Detail'!$A$31:$A$510,$A157,'5. Detail'!$J$31:$J$510,426.4)</f>
        <v>0</v>
      </c>
      <c r="AY157" s="294">
        <f>SUMIFS('5. Detail'!$I$31:$I$510,'5. Detail'!$E$31:$E$510,$B157,'5. Detail'!$A$31:$A$510,$A157,'5. Detail'!$J$31:$J$510,426.5)+AO157</f>
        <v>0</v>
      </c>
      <c r="AZ157" s="294">
        <f>SUMIFS('5. Detail'!$I$31:$I$510,'5. Detail'!$E$31:$E$510,$B157,'5. Detail'!$A$31:$A$510,$A157,'5. Detail'!$J$31:$J$510,923)</f>
        <v>0</v>
      </c>
      <c r="BA157" s="294">
        <f>SUMIFS('5. Detail'!$I$31:$I$510,'5. Detail'!$E$31:$E$510,$B157,'5. Detail'!$A$31:$A$510,$A157,'5. Detail'!$J$31:$J$510,107)</f>
        <v>0</v>
      </c>
      <c r="BB157" s="294">
        <f t="shared" si="96"/>
        <v>0</v>
      </c>
      <c r="BC157" s="294">
        <f>SUMIFS('5. Detail'!$K$31:$K$510,'5. Detail'!$E$31:$E$510,$B157,'5. Detail'!$A$31:$A$510,$A157,'5. Detail'!$F$31:$F$510,"CE01")</f>
        <v>0</v>
      </c>
      <c r="BD157" s="294">
        <f>SUMIFS('5. Detail'!$K$31:$K$510,'5. Detail'!$E$31:$E$510,$B157,'5. Detail'!$A$31:$A$510,$A157,'5. Detail'!$F$31:$F$510,"OE01")</f>
        <v>0</v>
      </c>
      <c r="BE157" s="294">
        <f>SUMIFS('5. Detail'!$K$31:$K$510,'5. Detail'!$E$31:$E$510,$B157,'5. Detail'!$A$31:$A$510,$A157,'5. Detail'!$F$31:$F$510,"TE01")</f>
        <v>0</v>
      </c>
      <c r="BF157" s="294">
        <f t="shared" si="97"/>
        <v>0</v>
      </c>
      <c r="BG157" s="294">
        <f t="shared" si="98"/>
        <v>0</v>
      </c>
      <c r="BH157" s="294">
        <f>SUMIFS('5. Detail'!$K$31:$K$510,'5. Detail'!$E$31:$E$510,$B157,'5. Detail'!$A$31:$A$510,$A157,'5. Detail'!$J$31:$J$510,923,'5. Detail'!$F$31:$F$510,"CE01")+SUMIFS('5. Detail'!$K$31:$K$510,'5. Detail'!$E$31:$E$510,$B157,'5. Detail'!$A$31:$A$510,$A157,'5. Detail'!$J$31:$J$510,107,'5. Detail'!$F$31:$F$510,"CE01")</f>
        <v>0</v>
      </c>
      <c r="BI157" s="294">
        <f>SUMIFS('5. Detail'!$K$31:$K$510,'5. Detail'!$E$31:$E$510,$B157,'5. Detail'!$A$31:$A$510,$A157,'5. Detail'!$J$31:$J$510,923,'5. Detail'!$F$31:$F$510,"OE01")+SUMIFS('5. Detail'!$K$31:$K$510,'5. Detail'!$E$31:$E$510,$B157,'5. Detail'!$A$31:$A$510,$A157,'5. Detail'!$J$31:$J$510,107,'5. Detail'!$F$31:$F$510,"OE01")</f>
        <v>0</v>
      </c>
      <c r="BJ157" s="294">
        <f>SUMIFS('5. Detail'!$K$31:$K$510,'5. Detail'!$E$31:$E$510,$B157,'5. Detail'!$A$31:$A$510,$A157,'5. Detail'!$J$31:$J$510,923,'5. Detail'!$F$31:$F$510,"TE01")+SUMIFS('5. Detail'!$K$31:$K$510,'5. Detail'!$E$31:$E$510,$B157,'5. Detail'!$A$31:$A$510,$A157,'5. Detail'!$J$31:$J$510,107,'5. Detail'!$F$31:$F$510,"TE01")</f>
        <v>0</v>
      </c>
      <c r="BK157" s="294">
        <f t="shared" si="99"/>
        <v>0</v>
      </c>
      <c r="BL157" s="294">
        <f t="shared" si="100"/>
        <v>0</v>
      </c>
      <c r="BM157" s="297"/>
    </row>
    <row r="158" spans="1:65" x14ac:dyDescent="0.3">
      <c r="A158" s="291"/>
      <c r="B158" s="292">
        <v>2020</v>
      </c>
      <c r="C158" s="293">
        <v>161179.23728061825</v>
      </c>
      <c r="D158" s="293">
        <v>161179.23728061825</v>
      </c>
      <c r="E158" s="293">
        <v>0</v>
      </c>
      <c r="F158" s="293">
        <v>0</v>
      </c>
      <c r="G158" s="293">
        <v>0</v>
      </c>
      <c r="H158" s="293">
        <v>0</v>
      </c>
      <c r="I158" s="294">
        <f t="shared" si="85"/>
        <v>0</v>
      </c>
      <c r="J158" s="293">
        <v>0</v>
      </c>
      <c r="K158" s="294">
        <f t="shared" si="86"/>
        <v>0</v>
      </c>
      <c r="L158" s="293">
        <v>0</v>
      </c>
      <c r="M158" s="293"/>
      <c r="N158" s="294">
        <f t="shared" si="87"/>
        <v>0</v>
      </c>
      <c r="O158" s="294">
        <f t="shared" si="76"/>
        <v>0</v>
      </c>
      <c r="P158" s="294">
        <f t="shared" si="88"/>
        <v>0</v>
      </c>
      <c r="Q158" s="294">
        <f>SUMIFS('5. Detail'!$I$31:$I$510,'5. Detail'!$E$31:$E$510,$B158,'5. Detail'!$A$31:$A$510,$A158,'5. Detail'!$J$31:$J$510,426.4)</f>
        <v>0</v>
      </c>
      <c r="R158" s="294">
        <f>SUMIFS('5. Detail'!$I$31:$I$510,'5. Detail'!$E$31:$E$510,$B158,'5. Detail'!$A$31:$A$510,$A158,'5. Detail'!$J$31:$J$510,426.5)+J158</f>
        <v>0</v>
      </c>
      <c r="S158" s="294">
        <f>SUMIFS('5. Detail'!$I$31:$I$510,'5. Detail'!$E$31:$E$510,$B158,'5. Detail'!$A$31:$A$510,$A158,'5. Detail'!$J$31:$J$510,923)</f>
        <v>0</v>
      </c>
      <c r="T158" s="294">
        <f>SUMIFS('5. Detail'!$I$31:$I$510,'5. Detail'!$E$31:$E$510,$B158,'5. Detail'!$A$31:$A$510,$A158,'5. Detail'!$J$31:$J$510,107)</f>
        <v>0</v>
      </c>
      <c r="U158" s="294">
        <f t="shared" si="77"/>
        <v>0</v>
      </c>
      <c r="V158" s="294">
        <f>SUMIFS('5. Detail'!$I$31:$I$510,'5. Detail'!$E$31:$E$510,$B158,'5. Detail'!$A$31:$A$510,$A158,'5. Detail'!$F$31:$F$510,"CE01")</f>
        <v>0</v>
      </c>
      <c r="W158" s="294">
        <f>SUMIFS('5. Detail'!$I$31:$I$510,'5. Detail'!$E$31:$E$510,$B158,'5. Detail'!$A$31:$A$510,$A158,'5. Detail'!$F$31:$F$510,"OE01")</f>
        <v>0</v>
      </c>
      <c r="X158" s="294">
        <f>SUMIFS('5. Detail'!$I$31:$I$510,'5. Detail'!$E$31:$E$510,$B158,'5. Detail'!$A$31:$A$510,$A158,'5. Detail'!$F$31:$F$510,"TE01")</f>
        <v>0</v>
      </c>
      <c r="Y158" s="294">
        <f t="shared" si="89"/>
        <v>0</v>
      </c>
      <c r="Z158" s="294">
        <f t="shared" si="78"/>
        <v>0</v>
      </c>
      <c r="AA158" s="294">
        <f>SUMIFS('5. Detail'!$I$31:$I$510,'5. Detail'!$E$31:$E$510,$B158,'5. Detail'!$A$31:$A$510,$A158,'5. Detail'!$J$31:$J$510,923,'5. Detail'!$F$31:$F$510,"CE01")+SUMIFS('5. Detail'!$I$31:$I$510,'5. Detail'!$E$31:$E$510,$B158,'5. Detail'!$A$31:$A$510,$A158,'5. Detail'!$J$31:$J$510,107,'5. Detail'!$F$31:$F$510,"CE01")</f>
        <v>0</v>
      </c>
      <c r="AB158" s="294">
        <f>SUMIFS('5. Detail'!$I$31:$I$510,'5. Detail'!$E$31:$E$510,$B158,'5. Detail'!$A$31:$A$510,$A158,'5. Detail'!$J$31:$J$510,923,'5. Detail'!$F$31:$F$510,"OE01")+SUMIFS('5. Detail'!$I$31:$I$510,'5. Detail'!$E$31:$E$510,$B158,'5. Detail'!$A$31:$A$510,$A158,'5. Detail'!$J$31:$J$510,107,'5. Detail'!$F$31:$F$510,"OE01")</f>
        <v>0</v>
      </c>
      <c r="AC158" s="294">
        <f>SUMIFS('5. Detail'!$I$31:$I$510,'5. Detail'!$E$31:$E$510,$B158,'5. Detail'!$A$31:$A$510,$A158,'5. Detail'!$J$31:$J$510,923,'5. Detail'!$F$31:$F$510,"TE01")+SUMIFS('5. Detail'!$I$31:$I$510,'5. Detail'!$E$31:$E$510,$B158,'5. Detail'!$A$31:$A$510,$A158,'5. Detail'!$J$31:$J$510,107,'5. Detail'!$F$31:$F$510,"TE01")</f>
        <v>0</v>
      </c>
      <c r="AD158" s="294">
        <f t="shared" si="90"/>
        <v>0</v>
      </c>
      <c r="AE158" s="295">
        <f>'3. Total $ Recalc.'!R154</f>
        <v>0</v>
      </c>
      <c r="AF158" s="294">
        <f t="shared" si="79"/>
        <v>-161179.23728061825</v>
      </c>
      <c r="AG158" s="296">
        <v>1</v>
      </c>
      <c r="AH158" s="294">
        <f t="shared" si="80"/>
        <v>0</v>
      </c>
      <c r="AI158" s="294">
        <f t="shared" si="81"/>
        <v>-161179.23728061825</v>
      </c>
      <c r="AJ158" s="293">
        <v>0</v>
      </c>
      <c r="AK158" s="293">
        <v>0</v>
      </c>
      <c r="AL158" s="293">
        <v>0</v>
      </c>
      <c r="AM158" s="294">
        <f t="shared" si="91"/>
        <v>0</v>
      </c>
      <c r="AN158" s="294">
        <f t="shared" si="82"/>
        <v>0</v>
      </c>
      <c r="AO158" s="293">
        <v>0</v>
      </c>
      <c r="AP158" s="294">
        <f t="shared" si="92"/>
        <v>0</v>
      </c>
      <c r="AQ158" s="294">
        <f t="shared" si="83"/>
        <v>0</v>
      </c>
      <c r="AR158" s="296"/>
      <c r="AS158" s="294">
        <f t="shared" si="93"/>
        <v>0</v>
      </c>
      <c r="AT158" s="294">
        <f t="shared" si="84"/>
        <v>0</v>
      </c>
      <c r="AU158" s="293">
        <v>0</v>
      </c>
      <c r="AV158" s="294">
        <f t="shared" si="94"/>
        <v>0</v>
      </c>
      <c r="AW158" s="294">
        <f t="shared" si="95"/>
        <v>0</v>
      </c>
      <c r="AX158" s="294">
        <f>SUMIFS('5. Detail'!$I$31:$I$510,'5. Detail'!$E$31:$E$510,$B158,'5. Detail'!$A$31:$A$510,$A158,'5. Detail'!$J$31:$J$510,426.4)</f>
        <v>0</v>
      </c>
      <c r="AY158" s="294">
        <f>SUMIFS('5. Detail'!$I$31:$I$510,'5. Detail'!$E$31:$E$510,$B158,'5. Detail'!$A$31:$A$510,$A158,'5. Detail'!$J$31:$J$510,426.5)+AO158</f>
        <v>0</v>
      </c>
      <c r="AZ158" s="294">
        <f>SUMIFS('5. Detail'!$I$31:$I$510,'5. Detail'!$E$31:$E$510,$B158,'5. Detail'!$A$31:$A$510,$A158,'5. Detail'!$J$31:$J$510,923)</f>
        <v>0</v>
      </c>
      <c r="BA158" s="294">
        <f>SUMIFS('5. Detail'!$I$31:$I$510,'5. Detail'!$E$31:$E$510,$B158,'5. Detail'!$A$31:$A$510,$A158,'5. Detail'!$J$31:$J$510,107)</f>
        <v>0</v>
      </c>
      <c r="BB158" s="294">
        <f t="shared" si="96"/>
        <v>0</v>
      </c>
      <c r="BC158" s="294">
        <f>SUMIFS('5. Detail'!$K$31:$K$510,'5. Detail'!$E$31:$E$510,$B158,'5. Detail'!$A$31:$A$510,$A158,'5. Detail'!$F$31:$F$510,"CE01")</f>
        <v>0</v>
      </c>
      <c r="BD158" s="294">
        <f>SUMIFS('5. Detail'!$K$31:$K$510,'5. Detail'!$E$31:$E$510,$B158,'5. Detail'!$A$31:$A$510,$A158,'5. Detail'!$F$31:$F$510,"OE01")</f>
        <v>0</v>
      </c>
      <c r="BE158" s="294">
        <f>SUMIFS('5. Detail'!$K$31:$K$510,'5. Detail'!$E$31:$E$510,$B158,'5. Detail'!$A$31:$A$510,$A158,'5. Detail'!$F$31:$F$510,"TE01")</f>
        <v>0</v>
      </c>
      <c r="BF158" s="294">
        <f t="shared" si="97"/>
        <v>0</v>
      </c>
      <c r="BG158" s="294">
        <f t="shared" si="98"/>
        <v>0</v>
      </c>
      <c r="BH158" s="294">
        <f>SUMIFS('5. Detail'!$K$31:$K$510,'5. Detail'!$E$31:$E$510,$B158,'5. Detail'!$A$31:$A$510,$A158,'5. Detail'!$J$31:$J$510,923,'5. Detail'!$F$31:$F$510,"CE01")+SUMIFS('5. Detail'!$K$31:$K$510,'5. Detail'!$E$31:$E$510,$B158,'5. Detail'!$A$31:$A$510,$A158,'5. Detail'!$J$31:$J$510,107,'5. Detail'!$F$31:$F$510,"CE01")</f>
        <v>0</v>
      </c>
      <c r="BI158" s="294">
        <f>SUMIFS('5. Detail'!$K$31:$K$510,'5. Detail'!$E$31:$E$510,$B158,'5. Detail'!$A$31:$A$510,$A158,'5. Detail'!$J$31:$J$510,923,'5. Detail'!$F$31:$F$510,"OE01")+SUMIFS('5. Detail'!$K$31:$K$510,'5. Detail'!$E$31:$E$510,$B158,'5. Detail'!$A$31:$A$510,$A158,'5. Detail'!$J$31:$J$510,107,'5. Detail'!$F$31:$F$510,"OE01")</f>
        <v>0</v>
      </c>
      <c r="BJ158" s="294">
        <f>SUMIFS('5. Detail'!$K$31:$K$510,'5. Detail'!$E$31:$E$510,$B158,'5. Detail'!$A$31:$A$510,$A158,'5. Detail'!$J$31:$J$510,923,'5. Detail'!$F$31:$F$510,"TE01")+SUMIFS('5. Detail'!$K$31:$K$510,'5. Detail'!$E$31:$E$510,$B158,'5. Detail'!$A$31:$A$510,$A158,'5. Detail'!$J$31:$J$510,107,'5. Detail'!$F$31:$F$510,"TE01")</f>
        <v>0</v>
      </c>
      <c r="BK158" s="294">
        <f t="shared" si="99"/>
        <v>0</v>
      </c>
      <c r="BL158" s="294">
        <f t="shared" si="100"/>
        <v>0</v>
      </c>
      <c r="BM158" s="297"/>
    </row>
    <row r="159" spans="1:65" x14ac:dyDescent="0.3">
      <c r="A159" s="291"/>
      <c r="B159" s="292">
        <v>2021</v>
      </c>
      <c r="C159" s="293">
        <v>181002.2886256983</v>
      </c>
      <c r="D159" s="293">
        <v>181002.2886256983</v>
      </c>
      <c r="E159" s="293">
        <v>0</v>
      </c>
      <c r="F159" s="293">
        <v>0</v>
      </c>
      <c r="G159" s="293">
        <v>0</v>
      </c>
      <c r="H159" s="293">
        <v>0</v>
      </c>
      <c r="I159" s="294">
        <f t="shared" si="85"/>
        <v>0</v>
      </c>
      <c r="J159" s="293">
        <v>0</v>
      </c>
      <c r="K159" s="294">
        <f t="shared" si="86"/>
        <v>0</v>
      </c>
      <c r="L159" s="293">
        <v>0</v>
      </c>
      <c r="M159" s="293"/>
      <c r="N159" s="294">
        <f t="shared" si="87"/>
        <v>0</v>
      </c>
      <c r="O159" s="294">
        <f t="shared" si="76"/>
        <v>0</v>
      </c>
      <c r="P159" s="294">
        <f t="shared" si="88"/>
        <v>0</v>
      </c>
      <c r="Q159" s="294">
        <f>SUMIFS('5. Detail'!$I$31:$I$510,'5. Detail'!$E$31:$E$510,$B159,'5. Detail'!$A$31:$A$510,$A159,'5. Detail'!$J$31:$J$510,426.4)</f>
        <v>0</v>
      </c>
      <c r="R159" s="294">
        <f>SUMIFS('5. Detail'!$I$31:$I$510,'5. Detail'!$E$31:$E$510,$B159,'5. Detail'!$A$31:$A$510,$A159,'5. Detail'!$J$31:$J$510,426.5)+J159</f>
        <v>0</v>
      </c>
      <c r="S159" s="294">
        <f>SUMIFS('5. Detail'!$I$31:$I$510,'5. Detail'!$E$31:$E$510,$B159,'5. Detail'!$A$31:$A$510,$A159,'5. Detail'!$J$31:$J$510,923)</f>
        <v>0</v>
      </c>
      <c r="T159" s="294">
        <f>SUMIFS('5. Detail'!$I$31:$I$510,'5. Detail'!$E$31:$E$510,$B159,'5. Detail'!$A$31:$A$510,$A159,'5. Detail'!$J$31:$J$510,107)</f>
        <v>0</v>
      </c>
      <c r="U159" s="294">
        <f t="shared" si="77"/>
        <v>0</v>
      </c>
      <c r="V159" s="294">
        <f>SUMIFS('5. Detail'!$I$31:$I$510,'5. Detail'!$E$31:$E$510,$B159,'5. Detail'!$A$31:$A$510,$A159,'5. Detail'!$F$31:$F$510,"CE01")</f>
        <v>0</v>
      </c>
      <c r="W159" s="294">
        <f>SUMIFS('5. Detail'!$I$31:$I$510,'5. Detail'!$E$31:$E$510,$B159,'5. Detail'!$A$31:$A$510,$A159,'5. Detail'!$F$31:$F$510,"OE01")</f>
        <v>0</v>
      </c>
      <c r="X159" s="294">
        <f>SUMIFS('5. Detail'!$I$31:$I$510,'5. Detail'!$E$31:$E$510,$B159,'5. Detail'!$A$31:$A$510,$A159,'5. Detail'!$F$31:$F$510,"TE01")</f>
        <v>0</v>
      </c>
      <c r="Y159" s="294">
        <f t="shared" si="89"/>
        <v>0</v>
      </c>
      <c r="Z159" s="294">
        <f t="shared" si="78"/>
        <v>0</v>
      </c>
      <c r="AA159" s="294">
        <f>SUMIFS('5. Detail'!$I$31:$I$510,'5. Detail'!$E$31:$E$510,$B159,'5. Detail'!$A$31:$A$510,$A159,'5. Detail'!$J$31:$J$510,923,'5. Detail'!$F$31:$F$510,"CE01")+SUMIFS('5. Detail'!$I$31:$I$510,'5. Detail'!$E$31:$E$510,$B159,'5. Detail'!$A$31:$A$510,$A159,'5. Detail'!$J$31:$J$510,107,'5. Detail'!$F$31:$F$510,"CE01")</f>
        <v>0</v>
      </c>
      <c r="AB159" s="294">
        <f>SUMIFS('5. Detail'!$I$31:$I$510,'5. Detail'!$E$31:$E$510,$B159,'5. Detail'!$A$31:$A$510,$A159,'5. Detail'!$J$31:$J$510,923,'5. Detail'!$F$31:$F$510,"OE01")+SUMIFS('5. Detail'!$I$31:$I$510,'5. Detail'!$E$31:$E$510,$B159,'5. Detail'!$A$31:$A$510,$A159,'5. Detail'!$J$31:$J$510,107,'5. Detail'!$F$31:$F$510,"OE01")</f>
        <v>0</v>
      </c>
      <c r="AC159" s="294">
        <f>SUMIFS('5. Detail'!$I$31:$I$510,'5. Detail'!$E$31:$E$510,$B159,'5. Detail'!$A$31:$A$510,$A159,'5. Detail'!$J$31:$J$510,923,'5. Detail'!$F$31:$F$510,"TE01")+SUMIFS('5. Detail'!$I$31:$I$510,'5. Detail'!$E$31:$E$510,$B159,'5. Detail'!$A$31:$A$510,$A159,'5. Detail'!$J$31:$J$510,107,'5. Detail'!$F$31:$F$510,"TE01")</f>
        <v>0</v>
      </c>
      <c r="AD159" s="294">
        <f t="shared" si="90"/>
        <v>0</v>
      </c>
      <c r="AE159" s="295">
        <f>'3. Total $ Recalc.'!R155</f>
        <v>0</v>
      </c>
      <c r="AF159" s="294">
        <f t="shared" si="79"/>
        <v>-181002.2886256983</v>
      </c>
      <c r="AG159" s="296">
        <v>1</v>
      </c>
      <c r="AH159" s="294">
        <f t="shared" si="80"/>
        <v>0</v>
      </c>
      <c r="AI159" s="294">
        <f t="shared" si="81"/>
        <v>-181002.2886256983</v>
      </c>
      <c r="AJ159" s="293">
        <v>0</v>
      </c>
      <c r="AK159" s="293">
        <v>0</v>
      </c>
      <c r="AL159" s="293">
        <v>0</v>
      </c>
      <c r="AM159" s="294">
        <f t="shared" si="91"/>
        <v>0</v>
      </c>
      <c r="AN159" s="294">
        <f t="shared" si="82"/>
        <v>0</v>
      </c>
      <c r="AO159" s="293">
        <v>0</v>
      </c>
      <c r="AP159" s="294">
        <f t="shared" si="92"/>
        <v>0</v>
      </c>
      <c r="AQ159" s="294">
        <f t="shared" si="83"/>
        <v>0</v>
      </c>
      <c r="AR159" s="296"/>
      <c r="AS159" s="294">
        <f t="shared" si="93"/>
        <v>0</v>
      </c>
      <c r="AT159" s="294">
        <f t="shared" si="84"/>
        <v>0</v>
      </c>
      <c r="AU159" s="293">
        <v>0</v>
      </c>
      <c r="AV159" s="294">
        <f t="shared" si="94"/>
        <v>0</v>
      </c>
      <c r="AW159" s="294">
        <f t="shared" si="95"/>
        <v>0</v>
      </c>
      <c r="AX159" s="294">
        <f>SUMIFS('5. Detail'!$I$31:$I$510,'5. Detail'!$E$31:$E$510,$B159,'5. Detail'!$A$31:$A$510,$A159,'5. Detail'!$J$31:$J$510,426.4)</f>
        <v>0</v>
      </c>
      <c r="AY159" s="294">
        <f>SUMIFS('5. Detail'!$I$31:$I$510,'5. Detail'!$E$31:$E$510,$B159,'5. Detail'!$A$31:$A$510,$A159,'5. Detail'!$J$31:$J$510,426.5)+AO159</f>
        <v>0</v>
      </c>
      <c r="AZ159" s="294">
        <f>SUMIFS('5. Detail'!$I$31:$I$510,'5. Detail'!$E$31:$E$510,$B159,'5. Detail'!$A$31:$A$510,$A159,'5. Detail'!$J$31:$J$510,923)</f>
        <v>0</v>
      </c>
      <c r="BA159" s="294">
        <f>SUMIFS('5. Detail'!$I$31:$I$510,'5. Detail'!$E$31:$E$510,$B159,'5. Detail'!$A$31:$A$510,$A159,'5. Detail'!$J$31:$J$510,107)</f>
        <v>0</v>
      </c>
      <c r="BB159" s="294">
        <f t="shared" si="96"/>
        <v>0</v>
      </c>
      <c r="BC159" s="294">
        <f>SUMIFS('5. Detail'!$K$31:$K$510,'5. Detail'!$E$31:$E$510,$B159,'5. Detail'!$A$31:$A$510,$A159,'5. Detail'!$F$31:$F$510,"CE01")</f>
        <v>0</v>
      </c>
      <c r="BD159" s="294">
        <f>SUMIFS('5. Detail'!$K$31:$K$510,'5. Detail'!$E$31:$E$510,$B159,'5. Detail'!$A$31:$A$510,$A159,'5. Detail'!$F$31:$F$510,"OE01")</f>
        <v>0</v>
      </c>
      <c r="BE159" s="294">
        <f>SUMIFS('5. Detail'!$K$31:$K$510,'5. Detail'!$E$31:$E$510,$B159,'5. Detail'!$A$31:$A$510,$A159,'5. Detail'!$F$31:$F$510,"TE01")</f>
        <v>0</v>
      </c>
      <c r="BF159" s="294">
        <f t="shared" si="97"/>
        <v>0</v>
      </c>
      <c r="BG159" s="294">
        <f t="shared" si="98"/>
        <v>0</v>
      </c>
      <c r="BH159" s="294">
        <f>SUMIFS('5. Detail'!$K$31:$K$510,'5. Detail'!$E$31:$E$510,$B159,'5. Detail'!$A$31:$A$510,$A159,'5. Detail'!$J$31:$J$510,923,'5. Detail'!$F$31:$F$510,"CE01")+SUMIFS('5. Detail'!$K$31:$K$510,'5. Detail'!$E$31:$E$510,$B159,'5. Detail'!$A$31:$A$510,$A159,'5. Detail'!$J$31:$J$510,107,'5. Detail'!$F$31:$F$510,"CE01")</f>
        <v>0</v>
      </c>
      <c r="BI159" s="294">
        <f>SUMIFS('5. Detail'!$K$31:$K$510,'5. Detail'!$E$31:$E$510,$B159,'5. Detail'!$A$31:$A$510,$A159,'5. Detail'!$J$31:$J$510,923,'5. Detail'!$F$31:$F$510,"OE01")+SUMIFS('5. Detail'!$K$31:$K$510,'5. Detail'!$E$31:$E$510,$B159,'5. Detail'!$A$31:$A$510,$A159,'5. Detail'!$J$31:$J$510,107,'5. Detail'!$F$31:$F$510,"OE01")</f>
        <v>0</v>
      </c>
      <c r="BJ159" s="294">
        <f>SUMIFS('5. Detail'!$K$31:$K$510,'5. Detail'!$E$31:$E$510,$B159,'5. Detail'!$A$31:$A$510,$A159,'5. Detail'!$J$31:$J$510,923,'5. Detail'!$F$31:$F$510,"TE01")+SUMIFS('5. Detail'!$K$31:$K$510,'5. Detail'!$E$31:$E$510,$B159,'5. Detail'!$A$31:$A$510,$A159,'5. Detail'!$J$31:$J$510,107,'5. Detail'!$F$31:$F$510,"TE01")</f>
        <v>0</v>
      </c>
      <c r="BK159" s="294">
        <f t="shared" si="99"/>
        <v>0</v>
      </c>
      <c r="BL159" s="294">
        <f t="shared" si="100"/>
        <v>0</v>
      </c>
      <c r="BM159" s="297"/>
    </row>
    <row r="160" spans="1:65" x14ac:dyDescent="0.3">
      <c r="A160" s="291"/>
      <c r="B160" s="292">
        <v>2015</v>
      </c>
      <c r="C160" s="293">
        <v>0</v>
      </c>
      <c r="D160" s="293">
        <v>0</v>
      </c>
      <c r="E160" s="293">
        <v>0</v>
      </c>
      <c r="F160" s="293">
        <v>0</v>
      </c>
      <c r="G160" s="293">
        <v>0</v>
      </c>
      <c r="H160" s="293">
        <v>0</v>
      </c>
      <c r="I160" s="294">
        <f t="shared" si="85"/>
        <v>0</v>
      </c>
      <c r="J160" s="293">
        <v>0</v>
      </c>
      <c r="K160" s="294">
        <f t="shared" si="86"/>
        <v>0</v>
      </c>
      <c r="L160" s="293">
        <v>0</v>
      </c>
      <c r="M160" s="293"/>
      <c r="N160" s="294">
        <f t="shared" si="87"/>
        <v>0</v>
      </c>
      <c r="O160" s="294">
        <f t="shared" si="76"/>
        <v>0</v>
      </c>
      <c r="P160" s="294">
        <f t="shared" si="88"/>
        <v>0</v>
      </c>
      <c r="Q160" s="294">
        <f>SUMIFS('5. Detail'!$I$31:$I$510,'5. Detail'!$E$31:$E$510,$B160,'5. Detail'!$A$31:$A$510,$A160,'5. Detail'!$J$31:$J$510,426.4)</f>
        <v>0</v>
      </c>
      <c r="R160" s="294">
        <f>SUMIFS('5. Detail'!$I$31:$I$510,'5. Detail'!$E$31:$E$510,$B160,'5. Detail'!$A$31:$A$510,$A160,'5. Detail'!$J$31:$J$510,426.5)+J160</f>
        <v>0</v>
      </c>
      <c r="S160" s="294">
        <f>SUMIFS('5. Detail'!$I$31:$I$510,'5. Detail'!$E$31:$E$510,$B160,'5. Detail'!$A$31:$A$510,$A160,'5. Detail'!$J$31:$J$510,923)</f>
        <v>0</v>
      </c>
      <c r="T160" s="294">
        <f>SUMIFS('5. Detail'!$I$31:$I$510,'5. Detail'!$E$31:$E$510,$B160,'5. Detail'!$A$31:$A$510,$A160,'5. Detail'!$J$31:$J$510,107)</f>
        <v>0</v>
      </c>
      <c r="U160" s="294">
        <f t="shared" si="77"/>
        <v>0</v>
      </c>
      <c r="V160" s="294">
        <f>SUMIFS('5. Detail'!$I$31:$I$510,'5. Detail'!$E$31:$E$510,$B160,'5. Detail'!$A$31:$A$510,$A160,'5. Detail'!$F$31:$F$510,"CE01")</f>
        <v>0</v>
      </c>
      <c r="W160" s="294">
        <f>SUMIFS('5. Detail'!$I$31:$I$510,'5. Detail'!$E$31:$E$510,$B160,'5. Detail'!$A$31:$A$510,$A160,'5. Detail'!$F$31:$F$510,"OE01")</f>
        <v>0</v>
      </c>
      <c r="X160" s="294">
        <f>SUMIFS('5. Detail'!$I$31:$I$510,'5. Detail'!$E$31:$E$510,$B160,'5. Detail'!$A$31:$A$510,$A160,'5. Detail'!$F$31:$F$510,"TE01")</f>
        <v>0</v>
      </c>
      <c r="Y160" s="294">
        <f t="shared" si="89"/>
        <v>0</v>
      </c>
      <c r="Z160" s="294">
        <f t="shared" si="78"/>
        <v>0</v>
      </c>
      <c r="AA160" s="294">
        <f>SUMIFS('5. Detail'!$I$31:$I$510,'5. Detail'!$E$31:$E$510,$B160,'5. Detail'!$A$31:$A$510,$A160,'5. Detail'!$J$31:$J$510,923,'5. Detail'!$F$31:$F$510,"CE01")+SUMIFS('5. Detail'!$I$31:$I$510,'5. Detail'!$E$31:$E$510,$B160,'5. Detail'!$A$31:$A$510,$A160,'5. Detail'!$J$31:$J$510,107,'5. Detail'!$F$31:$F$510,"CE01")</f>
        <v>0</v>
      </c>
      <c r="AB160" s="294">
        <f>SUMIFS('5. Detail'!$I$31:$I$510,'5. Detail'!$E$31:$E$510,$B160,'5. Detail'!$A$31:$A$510,$A160,'5. Detail'!$J$31:$J$510,923,'5. Detail'!$F$31:$F$510,"OE01")+SUMIFS('5. Detail'!$I$31:$I$510,'5. Detail'!$E$31:$E$510,$B160,'5. Detail'!$A$31:$A$510,$A160,'5. Detail'!$J$31:$J$510,107,'5. Detail'!$F$31:$F$510,"OE01")</f>
        <v>0</v>
      </c>
      <c r="AC160" s="294">
        <f>SUMIFS('5. Detail'!$I$31:$I$510,'5. Detail'!$E$31:$E$510,$B160,'5. Detail'!$A$31:$A$510,$A160,'5. Detail'!$J$31:$J$510,923,'5. Detail'!$F$31:$F$510,"TE01")+SUMIFS('5. Detail'!$I$31:$I$510,'5. Detail'!$E$31:$E$510,$B160,'5. Detail'!$A$31:$A$510,$A160,'5. Detail'!$J$31:$J$510,107,'5. Detail'!$F$31:$F$510,"TE01")</f>
        <v>0</v>
      </c>
      <c r="AD160" s="294">
        <f t="shared" si="90"/>
        <v>0</v>
      </c>
      <c r="AE160" s="295">
        <f>'3. Total $ Recalc.'!R156</f>
        <v>0</v>
      </c>
      <c r="AF160" s="294">
        <f t="shared" si="79"/>
        <v>0</v>
      </c>
      <c r="AG160" s="296">
        <v>1</v>
      </c>
      <c r="AH160" s="294">
        <f t="shared" si="80"/>
        <v>0</v>
      </c>
      <c r="AI160" s="294">
        <f t="shared" si="81"/>
        <v>0</v>
      </c>
      <c r="AJ160" s="293">
        <v>0</v>
      </c>
      <c r="AK160" s="293">
        <v>0</v>
      </c>
      <c r="AL160" s="293">
        <v>0</v>
      </c>
      <c r="AM160" s="294">
        <f t="shared" si="91"/>
        <v>0</v>
      </c>
      <c r="AN160" s="294">
        <f t="shared" si="82"/>
        <v>0</v>
      </c>
      <c r="AO160" s="293">
        <v>0</v>
      </c>
      <c r="AP160" s="294">
        <f t="shared" si="92"/>
        <v>0</v>
      </c>
      <c r="AQ160" s="294">
        <f t="shared" si="83"/>
        <v>0</v>
      </c>
      <c r="AR160" s="296"/>
      <c r="AS160" s="294">
        <f t="shared" si="93"/>
        <v>0</v>
      </c>
      <c r="AT160" s="294">
        <f t="shared" si="84"/>
        <v>0</v>
      </c>
      <c r="AU160" s="293">
        <v>0</v>
      </c>
      <c r="AV160" s="294">
        <f t="shared" si="94"/>
        <v>0</v>
      </c>
      <c r="AW160" s="294">
        <f t="shared" si="95"/>
        <v>0</v>
      </c>
      <c r="AX160" s="294">
        <f>SUMIFS('5. Detail'!$I$31:$I$510,'5. Detail'!$E$31:$E$510,$B160,'5. Detail'!$A$31:$A$510,$A160,'5. Detail'!$J$31:$J$510,426.4)</f>
        <v>0</v>
      </c>
      <c r="AY160" s="294">
        <f>SUMIFS('5. Detail'!$I$31:$I$510,'5. Detail'!$E$31:$E$510,$B160,'5. Detail'!$A$31:$A$510,$A160,'5. Detail'!$J$31:$J$510,426.5)+AO160</f>
        <v>0</v>
      </c>
      <c r="AZ160" s="294">
        <f>SUMIFS('5. Detail'!$I$31:$I$510,'5. Detail'!$E$31:$E$510,$B160,'5. Detail'!$A$31:$A$510,$A160,'5. Detail'!$J$31:$J$510,923)</f>
        <v>0</v>
      </c>
      <c r="BA160" s="294">
        <f>SUMIFS('5. Detail'!$I$31:$I$510,'5. Detail'!$E$31:$E$510,$B160,'5. Detail'!$A$31:$A$510,$A160,'5. Detail'!$J$31:$J$510,107)</f>
        <v>0</v>
      </c>
      <c r="BB160" s="294">
        <f t="shared" si="96"/>
        <v>0</v>
      </c>
      <c r="BC160" s="294">
        <f>SUMIFS('5. Detail'!$K$31:$K$510,'5. Detail'!$E$31:$E$510,$B160,'5. Detail'!$A$31:$A$510,$A160,'5. Detail'!$F$31:$F$510,"CE01")</f>
        <v>0</v>
      </c>
      <c r="BD160" s="294">
        <f>SUMIFS('5. Detail'!$K$31:$K$510,'5. Detail'!$E$31:$E$510,$B160,'5. Detail'!$A$31:$A$510,$A160,'5. Detail'!$F$31:$F$510,"OE01")</f>
        <v>0</v>
      </c>
      <c r="BE160" s="294">
        <f>SUMIFS('5. Detail'!$K$31:$K$510,'5. Detail'!$E$31:$E$510,$B160,'5. Detail'!$A$31:$A$510,$A160,'5. Detail'!$F$31:$F$510,"TE01")</f>
        <v>0</v>
      </c>
      <c r="BF160" s="294">
        <f t="shared" si="97"/>
        <v>0</v>
      </c>
      <c r="BG160" s="294">
        <f t="shared" si="98"/>
        <v>0</v>
      </c>
      <c r="BH160" s="294">
        <f>SUMIFS('5. Detail'!$K$31:$K$510,'5. Detail'!$E$31:$E$510,$B160,'5. Detail'!$A$31:$A$510,$A160,'5. Detail'!$J$31:$J$510,923,'5. Detail'!$F$31:$F$510,"CE01")+SUMIFS('5. Detail'!$K$31:$K$510,'5. Detail'!$E$31:$E$510,$B160,'5. Detail'!$A$31:$A$510,$A160,'5. Detail'!$J$31:$J$510,107,'5. Detail'!$F$31:$F$510,"CE01")</f>
        <v>0</v>
      </c>
      <c r="BI160" s="294">
        <f>SUMIFS('5. Detail'!$K$31:$K$510,'5. Detail'!$E$31:$E$510,$B160,'5. Detail'!$A$31:$A$510,$A160,'5. Detail'!$J$31:$J$510,923,'5. Detail'!$F$31:$F$510,"OE01")+SUMIFS('5. Detail'!$K$31:$K$510,'5. Detail'!$E$31:$E$510,$B160,'5. Detail'!$A$31:$A$510,$A160,'5. Detail'!$J$31:$J$510,107,'5. Detail'!$F$31:$F$510,"OE01")</f>
        <v>0</v>
      </c>
      <c r="BJ160" s="294">
        <f>SUMIFS('5. Detail'!$K$31:$K$510,'5. Detail'!$E$31:$E$510,$B160,'5. Detail'!$A$31:$A$510,$A160,'5. Detail'!$J$31:$J$510,923,'5. Detail'!$F$31:$F$510,"TE01")+SUMIFS('5. Detail'!$K$31:$K$510,'5. Detail'!$E$31:$E$510,$B160,'5. Detail'!$A$31:$A$510,$A160,'5. Detail'!$J$31:$J$510,107,'5. Detail'!$F$31:$F$510,"TE01")</f>
        <v>0</v>
      </c>
      <c r="BK160" s="294">
        <f t="shared" si="99"/>
        <v>0</v>
      </c>
      <c r="BL160" s="294">
        <f t="shared" si="100"/>
        <v>0</v>
      </c>
      <c r="BM160" s="297"/>
    </row>
    <row r="161" spans="1:65" x14ac:dyDescent="0.3">
      <c r="A161" s="291"/>
      <c r="B161" s="292">
        <v>2016</v>
      </c>
      <c r="C161" s="293">
        <v>0</v>
      </c>
      <c r="D161" s="293">
        <v>0</v>
      </c>
      <c r="E161" s="293">
        <v>0</v>
      </c>
      <c r="F161" s="293">
        <v>0</v>
      </c>
      <c r="G161" s="293">
        <v>0</v>
      </c>
      <c r="H161" s="293">
        <v>0</v>
      </c>
      <c r="I161" s="294">
        <f t="shared" si="85"/>
        <v>0</v>
      </c>
      <c r="J161" s="293">
        <v>0</v>
      </c>
      <c r="K161" s="294">
        <f t="shared" si="86"/>
        <v>0</v>
      </c>
      <c r="L161" s="293">
        <v>0</v>
      </c>
      <c r="M161" s="293"/>
      <c r="N161" s="294">
        <f t="shared" si="87"/>
        <v>0</v>
      </c>
      <c r="O161" s="294">
        <f t="shared" si="76"/>
        <v>0</v>
      </c>
      <c r="P161" s="294">
        <f t="shared" si="88"/>
        <v>0</v>
      </c>
      <c r="Q161" s="294">
        <f>SUMIFS('5. Detail'!$I$31:$I$510,'5. Detail'!$E$31:$E$510,$B161,'5. Detail'!$A$31:$A$510,$A161,'5. Detail'!$J$31:$J$510,426.4)</f>
        <v>0</v>
      </c>
      <c r="R161" s="294">
        <f>SUMIFS('5. Detail'!$I$31:$I$510,'5. Detail'!$E$31:$E$510,$B161,'5. Detail'!$A$31:$A$510,$A161,'5. Detail'!$J$31:$J$510,426.5)+J161</f>
        <v>0</v>
      </c>
      <c r="S161" s="294">
        <f>SUMIFS('5. Detail'!$I$31:$I$510,'5. Detail'!$E$31:$E$510,$B161,'5. Detail'!$A$31:$A$510,$A161,'5. Detail'!$J$31:$J$510,923)</f>
        <v>0</v>
      </c>
      <c r="T161" s="294">
        <f>SUMIFS('5. Detail'!$I$31:$I$510,'5. Detail'!$E$31:$E$510,$B161,'5. Detail'!$A$31:$A$510,$A161,'5. Detail'!$J$31:$J$510,107)</f>
        <v>0</v>
      </c>
      <c r="U161" s="294">
        <f t="shared" si="77"/>
        <v>0</v>
      </c>
      <c r="V161" s="294">
        <f>SUMIFS('5. Detail'!$I$31:$I$510,'5. Detail'!$E$31:$E$510,$B161,'5. Detail'!$A$31:$A$510,$A161,'5. Detail'!$F$31:$F$510,"CE01")</f>
        <v>0</v>
      </c>
      <c r="W161" s="294">
        <f>SUMIFS('5. Detail'!$I$31:$I$510,'5. Detail'!$E$31:$E$510,$B161,'5. Detail'!$A$31:$A$510,$A161,'5. Detail'!$F$31:$F$510,"OE01")</f>
        <v>0</v>
      </c>
      <c r="X161" s="294">
        <f>SUMIFS('5. Detail'!$I$31:$I$510,'5. Detail'!$E$31:$E$510,$B161,'5. Detail'!$A$31:$A$510,$A161,'5. Detail'!$F$31:$F$510,"TE01")</f>
        <v>0</v>
      </c>
      <c r="Y161" s="294">
        <f t="shared" si="89"/>
        <v>0</v>
      </c>
      <c r="Z161" s="294">
        <f t="shared" si="78"/>
        <v>0</v>
      </c>
      <c r="AA161" s="294">
        <f>SUMIFS('5. Detail'!$I$31:$I$510,'5. Detail'!$E$31:$E$510,$B161,'5. Detail'!$A$31:$A$510,$A161,'5. Detail'!$J$31:$J$510,923,'5. Detail'!$F$31:$F$510,"CE01")+SUMIFS('5. Detail'!$I$31:$I$510,'5. Detail'!$E$31:$E$510,$B161,'5. Detail'!$A$31:$A$510,$A161,'5. Detail'!$J$31:$J$510,107,'5. Detail'!$F$31:$F$510,"CE01")</f>
        <v>0</v>
      </c>
      <c r="AB161" s="294">
        <f>SUMIFS('5. Detail'!$I$31:$I$510,'5. Detail'!$E$31:$E$510,$B161,'5. Detail'!$A$31:$A$510,$A161,'5. Detail'!$J$31:$J$510,923,'5. Detail'!$F$31:$F$510,"OE01")+SUMIFS('5. Detail'!$I$31:$I$510,'5. Detail'!$E$31:$E$510,$B161,'5. Detail'!$A$31:$A$510,$A161,'5. Detail'!$J$31:$J$510,107,'5. Detail'!$F$31:$F$510,"OE01")</f>
        <v>0</v>
      </c>
      <c r="AC161" s="294">
        <f>SUMIFS('5. Detail'!$I$31:$I$510,'5. Detail'!$E$31:$E$510,$B161,'5. Detail'!$A$31:$A$510,$A161,'5. Detail'!$J$31:$J$510,923,'5. Detail'!$F$31:$F$510,"TE01")+SUMIFS('5. Detail'!$I$31:$I$510,'5. Detail'!$E$31:$E$510,$B161,'5. Detail'!$A$31:$A$510,$A161,'5. Detail'!$J$31:$J$510,107,'5. Detail'!$F$31:$F$510,"TE01")</f>
        <v>0</v>
      </c>
      <c r="AD161" s="294">
        <f t="shared" si="90"/>
        <v>0</v>
      </c>
      <c r="AE161" s="295">
        <f>'3. Total $ Recalc.'!R157</f>
        <v>0</v>
      </c>
      <c r="AF161" s="294">
        <f t="shared" si="79"/>
        <v>0</v>
      </c>
      <c r="AG161" s="296">
        <v>1</v>
      </c>
      <c r="AH161" s="294">
        <f t="shared" si="80"/>
        <v>0</v>
      </c>
      <c r="AI161" s="294">
        <f t="shared" si="81"/>
        <v>0</v>
      </c>
      <c r="AJ161" s="293">
        <v>0</v>
      </c>
      <c r="AK161" s="293">
        <v>0</v>
      </c>
      <c r="AL161" s="293">
        <v>0</v>
      </c>
      <c r="AM161" s="294">
        <f t="shared" si="91"/>
        <v>0</v>
      </c>
      <c r="AN161" s="294">
        <f t="shared" si="82"/>
        <v>0</v>
      </c>
      <c r="AO161" s="293">
        <v>0</v>
      </c>
      <c r="AP161" s="294">
        <f t="shared" si="92"/>
        <v>0</v>
      </c>
      <c r="AQ161" s="294">
        <f t="shared" si="83"/>
        <v>0</v>
      </c>
      <c r="AR161" s="296"/>
      <c r="AS161" s="294">
        <f t="shared" si="93"/>
        <v>0</v>
      </c>
      <c r="AT161" s="294">
        <f t="shared" si="84"/>
        <v>0</v>
      </c>
      <c r="AU161" s="293">
        <v>0</v>
      </c>
      <c r="AV161" s="294">
        <f t="shared" si="94"/>
        <v>0</v>
      </c>
      <c r="AW161" s="294">
        <f t="shared" si="95"/>
        <v>0</v>
      </c>
      <c r="AX161" s="294">
        <f>SUMIFS('5. Detail'!$I$31:$I$510,'5. Detail'!$E$31:$E$510,$B161,'5. Detail'!$A$31:$A$510,$A161,'5. Detail'!$J$31:$J$510,426.4)</f>
        <v>0</v>
      </c>
      <c r="AY161" s="294">
        <f>SUMIFS('5. Detail'!$I$31:$I$510,'5. Detail'!$E$31:$E$510,$B161,'5. Detail'!$A$31:$A$510,$A161,'5. Detail'!$J$31:$J$510,426.5)+AO161</f>
        <v>0</v>
      </c>
      <c r="AZ161" s="294">
        <f>SUMIFS('5. Detail'!$I$31:$I$510,'5. Detail'!$E$31:$E$510,$B161,'5. Detail'!$A$31:$A$510,$A161,'5. Detail'!$J$31:$J$510,923)</f>
        <v>0</v>
      </c>
      <c r="BA161" s="294">
        <f>SUMIFS('5. Detail'!$I$31:$I$510,'5. Detail'!$E$31:$E$510,$B161,'5. Detail'!$A$31:$A$510,$A161,'5. Detail'!$J$31:$J$510,107)</f>
        <v>0</v>
      </c>
      <c r="BB161" s="294">
        <f t="shared" si="96"/>
        <v>0</v>
      </c>
      <c r="BC161" s="294">
        <f>SUMIFS('5. Detail'!$K$31:$K$510,'5. Detail'!$E$31:$E$510,$B161,'5. Detail'!$A$31:$A$510,$A161,'5. Detail'!$F$31:$F$510,"CE01")</f>
        <v>0</v>
      </c>
      <c r="BD161" s="294">
        <f>SUMIFS('5. Detail'!$K$31:$K$510,'5. Detail'!$E$31:$E$510,$B161,'5. Detail'!$A$31:$A$510,$A161,'5. Detail'!$F$31:$F$510,"OE01")</f>
        <v>0</v>
      </c>
      <c r="BE161" s="294">
        <f>SUMIFS('5. Detail'!$K$31:$K$510,'5. Detail'!$E$31:$E$510,$B161,'5. Detail'!$A$31:$A$510,$A161,'5. Detail'!$F$31:$F$510,"TE01")</f>
        <v>0</v>
      </c>
      <c r="BF161" s="294">
        <f t="shared" si="97"/>
        <v>0</v>
      </c>
      <c r="BG161" s="294">
        <f t="shared" si="98"/>
        <v>0</v>
      </c>
      <c r="BH161" s="294">
        <f>SUMIFS('5. Detail'!$K$31:$K$510,'5. Detail'!$E$31:$E$510,$B161,'5. Detail'!$A$31:$A$510,$A161,'5. Detail'!$J$31:$J$510,923,'5. Detail'!$F$31:$F$510,"CE01")+SUMIFS('5. Detail'!$K$31:$K$510,'5. Detail'!$E$31:$E$510,$B161,'5. Detail'!$A$31:$A$510,$A161,'5. Detail'!$J$31:$J$510,107,'5. Detail'!$F$31:$F$510,"CE01")</f>
        <v>0</v>
      </c>
      <c r="BI161" s="294">
        <f>SUMIFS('5. Detail'!$K$31:$K$510,'5. Detail'!$E$31:$E$510,$B161,'5. Detail'!$A$31:$A$510,$A161,'5. Detail'!$J$31:$J$510,923,'5. Detail'!$F$31:$F$510,"OE01")+SUMIFS('5. Detail'!$K$31:$K$510,'5. Detail'!$E$31:$E$510,$B161,'5. Detail'!$A$31:$A$510,$A161,'5. Detail'!$J$31:$J$510,107,'5. Detail'!$F$31:$F$510,"OE01")</f>
        <v>0</v>
      </c>
      <c r="BJ161" s="294">
        <f>SUMIFS('5. Detail'!$K$31:$K$510,'5. Detail'!$E$31:$E$510,$B161,'5. Detail'!$A$31:$A$510,$A161,'5. Detail'!$J$31:$J$510,923,'5. Detail'!$F$31:$F$510,"TE01")+SUMIFS('5. Detail'!$K$31:$K$510,'5. Detail'!$E$31:$E$510,$B161,'5. Detail'!$A$31:$A$510,$A161,'5. Detail'!$J$31:$J$510,107,'5. Detail'!$F$31:$F$510,"TE01")</f>
        <v>0</v>
      </c>
      <c r="BK161" s="294">
        <f t="shared" si="99"/>
        <v>0</v>
      </c>
      <c r="BL161" s="294">
        <f t="shared" si="100"/>
        <v>0</v>
      </c>
      <c r="BM161" s="297"/>
    </row>
    <row r="162" spans="1:65" x14ac:dyDescent="0.3">
      <c r="A162" s="291"/>
      <c r="B162" s="292">
        <v>2017</v>
      </c>
      <c r="C162" s="293">
        <v>0</v>
      </c>
      <c r="D162" s="293">
        <v>0</v>
      </c>
      <c r="E162" s="293">
        <v>0</v>
      </c>
      <c r="F162" s="293">
        <v>0</v>
      </c>
      <c r="G162" s="293">
        <v>0</v>
      </c>
      <c r="H162" s="293">
        <v>0</v>
      </c>
      <c r="I162" s="294">
        <f t="shared" si="85"/>
        <v>0</v>
      </c>
      <c r="J162" s="293">
        <v>0</v>
      </c>
      <c r="K162" s="294">
        <f t="shared" si="86"/>
        <v>0</v>
      </c>
      <c r="L162" s="293">
        <v>0</v>
      </c>
      <c r="M162" s="293"/>
      <c r="N162" s="294">
        <f t="shared" si="87"/>
        <v>0</v>
      </c>
      <c r="O162" s="294">
        <f t="shared" si="76"/>
        <v>0</v>
      </c>
      <c r="P162" s="294">
        <f t="shared" si="88"/>
        <v>0</v>
      </c>
      <c r="Q162" s="294">
        <f>SUMIFS('5. Detail'!$I$31:$I$510,'5. Detail'!$E$31:$E$510,$B162,'5. Detail'!$A$31:$A$510,$A162,'5. Detail'!$J$31:$J$510,426.4)</f>
        <v>0</v>
      </c>
      <c r="R162" s="294">
        <f>SUMIFS('5. Detail'!$I$31:$I$510,'5. Detail'!$E$31:$E$510,$B162,'5. Detail'!$A$31:$A$510,$A162,'5. Detail'!$J$31:$J$510,426.5)+J162</f>
        <v>0</v>
      </c>
      <c r="S162" s="294">
        <f>SUMIFS('5. Detail'!$I$31:$I$510,'5. Detail'!$E$31:$E$510,$B162,'5. Detail'!$A$31:$A$510,$A162,'5. Detail'!$J$31:$J$510,923)</f>
        <v>0</v>
      </c>
      <c r="T162" s="294">
        <f>SUMIFS('5. Detail'!$I$31:$I$510,'5. Detail'!$E$31:$E$510,$B162,'5. Detail'!$A$31:$A$510,$A162,'5. Detail'!$J$31:$J$510,107)</f>
        <v>0</v>
      </c>
      <c r="U162" s="294">
        <f t="shared" si="77"/>
        <v>0</v>
      </c>
      <c r="V162" s="294">
        <f>SUMIFS('5. Detail'!$I$31:$I$510,'5. Detail'!$E$31:$E$510,$B162,'5. Detail'!$A$31:$A$510,$A162,'5. Detail'!$F$31:$F$510,"CE01")</f>
        <v>0</v>
      </c>
      <c r="W162" s="294">
        <f>SUMIFS('5. Detail'!$I$31:$I$510,'5. Detail'!$E$31:$E$510,$B162,'5. Detail'!$A$31:$A$510,$A162,'5. Detail'!$F$31:$F$510,"OE01")</f>
        <v>0</v>
      </c>
      <c r="X162" s="294">
        <f>SUMIFS('5. Detail'!$I$31:$I$510,'5. Detail'!$E$31:$E$510,$B162,'5. Detail'!$A$31:$A$510,$A162,'5. Detail'!$F$31:$F$510,"TE01")</f>
        <v>0</v>
      </c>
      <c r="Y162" s="294">
        <f t="shared" si="89"/>
        <v>0</v>
      </c>
      <c r="Z162" s="294">
        <f t="shared" si="78"/>
        <v>0</v>
      </c>
      <c r="AA162" s="294">
        <f>SUMIFS('5. Detail'!$I$31:$I$510,'5. Detail'!$E$31:$E$510,$B162,'5. Detail'!$A$31:$A$510,$A162,'5. Detail'!$J$31:$J$510,923,'5. Detail'!$F$31:$F$510,"CE01")+SUMIFS('5. Detail'!$I$31:$I$510,'5. Detail'!$E$31:$E$510,$B162,'5. Detail'!$A$31:$A$510,$A162,'5. Detail'!$J$31:$J$510,107,'5. Detail'!$F$31:$F$510,"CE01")</f>
        <v>0</v>
      </c>
      <c r="AB162" s="294">
        <f>SUMIFS('5. Detail'!$I$31:$I$510,'5. Detail'!$E$31:$E$510,$B162,'5. Detail'!$A$31:$A$510,$A162,'5. Detail'!$J$31:$J$510,923,'5. Detail'!$F$31:$F$510,"OE01")+SUMIFS('5. Detail'!$I$31:$I$510,'5. Detail'!$E$31:$E$510,$B162,'5. Detail'!$A$31:$A$510,$A162,'5. Detail'!$J$31:$J$510,107,'5. Detail'!$F$31:$F$510,"OE01")</f>
        <v>0</v>
      </c>
      <c r="AC162" s="294">
        <f>SUMIFS('5. Detail'!$I$31:$I$510,'5. Detail'!$E$31:$E$510,$B162,'5. Detail'!$A$31:$A$510,$A162,'5. Detail'!$J$31:$J$510,923,'5. Detail'!$F$31:$F$510,"TE01")+SUMIFS('5. Detail'!$I$31:$I$510,'5. Detail'!$E$31:$E$510,$B162,'5. Detail'!$A$31:$A$510,$A162,'5. Detail'!$J$31:$J$510,107,'5. Detail'!$F$31:$F$510,"TE01")</f>
        <v>0</v>
      </c>
      <c r="AD162" s="294">
        <f t="shared" si="90"/>
        <v>0</v>
      </c>
      <c r="AE162" s="295">
        <f>'3. Total $ Recalc.'!R158</f>
        <v>0</v>
      </c>
      <c r="AF162" s="294">
        <f t="shared" si="79"/>
        <v>0</v>
      </c>
      <c r="AG162" s="296">
        <v>1</v>
      </c>
      <c r="AH162" s="294">
        <f t="shared" si="80"/>
        <v>0</v>
      </c>
      <c r="AI162" s="294">
        <f t="shared" si="81"/>
        <v>0</v>
      </c>
      <c r="AJ162" s="293">
        <v>0</v>
      </c>
      <c r="AK162" s="293">
        <v>0</v>
      </c>
      <c r="AL162" s="293">
        <v>0</v>
      </c>
      <c r="AM162" s="294">
        <f t="shared" si="91"/>
        <v>0</v>
      </c>
      <c r="AN162" s="294">
        <f t="shared" si="82"/>
        <v>0</v>
      </c>
      <c r="AO162" s="293">
        <v>0</v>
      </c>
      <c r="AP162" s="294">
        <f t="shared" si="92"/>
        <v>0</v>
      </c>
      <c r="AQ162" s="294">
        <f t="shared" si="83"/>
        <v>0</v>
      </c>
      <c r="AR162" s="296"/>
      <c r="AS162" s="294">
        <f t="shared" si="93"/>
        <v>0</v>
      </c>
      <c r="AT162" s="294">
        <f t="shared" si="84"/>
        <v>0</v>
      </c>
      <c r="AU162" s="293">
        <v>0</v>
      </c>
      <c r="AV162" s="294">
        <f t="shared" si="94"/>
        <v>0</v>
      </c>
      <c r="AW162" s="294">
        <f t="shared" si="95"/>
        <v>0</v>
      </c>
      <c r="AX162" s="294">
        <f>SUMIFS('5. Detail'!$I$31:$I$510,'5. Detail'!$E$31:$E$510,$B162,'5. Detail'!$A$31:$A$510,$A162,'5. Detail'!$J$31:$J$510,426.4)</f>
        <v>0</v>
      </c>
      <c r="AY162" s="294">
        <f>SUMIFS('5. Detail'!$I$31:$I$510,'5. Detail'!$E$31:$E$510,$B162,'5. Detail'!$A$31:$A$510,$A162,'5. Detail'!$J$31:$J$510,426.5)+AO162</f>
        <v>0</v>
      </c>
      <c r="AZ162" s="294">
        <f>SUMIFS('5. Detail'!$I$31:$I$510,'5. Detail'!$E$31:$E$510,$B162,'5. Detail'!$A$31:$A$510,$A162,'5. Detail'!$J$31:$J$510,923)</f>
        <v>0</v>
      </c>
      <c r="BA162" s="294">
        <f>SUMIFS('5. Detail'!$I$31:$I$510,'5. Detail'!$E$31:$E$510,$B162,'5. Detail'!$A$31:$A$510,$A162,'5. Detail'!$J$31:$J$510,107)</f>
        <v>0</v>
      </c>
      <c r="BB162" s="294">
        <f t="shared" si="96"/>
        <v>0</v>
      </c>
      <c r="BC162" s="294">
        <f>SUMIFS('5. Detail'!$K$31:$K$510,'5. Detail'!$E$31:$E$510,$B162,'5. Detail'!$A$31:$A$510,$A162,'5. Detail'!$F$31:$F$510,"CE01")</f>
        <v>0</v>
      </c>
      <c r="BD162" s="294">
        <f>SUMIFS('5. Detail'!$K$31:$K$510,'5. Detail'!$E$31:$E$510,$B162,'5. Detail'!$A$31:$A$510,$A162,'5. Detail'!$F$31:$F$510,"OE01")</f>
        <v>0</v>
      </c>
      <c r="BE162" s="294">
        <f>SUMIFS('5. Detail'!$K$31:$K$510,'5. Detail'!$E$31:$E$510,$B162,'5. Detail'!$A$31:$A$510,$A162,'5. Detail'!$F$31:$F$510,"TE01")</f>
        <v>0</v>
      </c>
      <c r="BF162" s="294">
        <f t="shared" si="97"/>
        <v>0</v>
      </c>
      <c r="BG162" s="294">
        <f t="shared" si="98"/>
        <v>0</v>
      </c>
      <c r="BH162" s="294">
        <f>SUMIFS('5. Detail'!$K$31:$K$510,'5. Detail'!$E$31:$E$510,$B162,'5. Detail'!$A$31:$A$510,$A162,'5. Detail'!$J$31:$J$510,923,'5. Detail'!$F$31:$F$510,"CE01")+SUMIFS('5. Detail'!$K$31:$K$510,'5. Detail'!$E$31:$E$510,$B162,'5. Detail'!$A$31:$A$510,$A162,'5. Detail'!$J$31:$J$510,107,'5. Detail'!$F$31:$F$510,"CE01")</f>
        <v>0</v>
      </c>
      <c r="BI162" s="294">
        <f>SUMIFS('5. Detail'!$K$31:$K$510,'5. Detail'!$E$31:$E$510,$B162,'5. Detail'!$A$31:$A$510,$A162,'5. Detail'!$J$31:$J$510,923,'5. Detail'!$F$31:$F$510,"OE01")+SUMIFS('5. Detail'!$K$31:$K$510,'5. Detail'!$E$31:$E$510,$B162,'5. Detail'!$A$31:$A$510,$A162,'5. Detail'!$J$31:$J$510,107,'5. Detail'!$F$31:$F$510,"OE01")</f>
        <v>0</v>
      </c>
      <c r="BJ162" s="294">
        <f>SUMIFS('5. Detail'!$K$31:$K$510,'5. Detail'!$E$31:$E$510,$B162,'5. Detail'!$A$31:$A$510,$A162,'5. Detail'!$J$31:$J$510,923,'5. Detail'!$F$31:$F$510,"TE01")+SUMIFS('5. Detail'!$K$31:$K$510,'5. Detail'!$E$31:$E$510,$B162,'5. Detail'!$A$31:$A$510,$A162,'5. Detail'!$J$31:$J$510,107,'5. Detail'!$F$31:$F$510,"TE01")</f>
        <v>0</v>
      </c>
      <c r="BK162" s="294">
        <f t="shared" si="99"/>
        <v>0</v>
      </c>
      <c r="BL162" s="294">
        <f t="shared" si="100"/>
        <v>0</v>
      </c>
      <c r="BM162" s="297"/>
    </row>
    <row r="163" spans="1:65" x14ac:dyDescent="0.3">
      <c r="A163" s="291"/>
      <c r="B163" s="292">
        <v>2018</v>
      </c>
      <c r="C163" s="293">
        <v>0</v>
      </c>
      <c r="D163" s="293">
        <v>0</v>
      </c>
      <c r="E163" s="293">
        <v>0</v>
      </c>
      <c r="F163" s="293">
        <v>0</v>
      </c>
      <c r="G163" s="293">
        <v>0</v>
      </c>
      <c r="H163" s="293">
        <v>0</v>
      </c>
      <c r="I163" s="294">
        <f t="shared" si="85"/>
        <v>0</v>
      </c>
      <c r="J163" s="293">
        <v>0</v>
      </c>
      <c r="K163" s="294">
        <f t="shared" si="86"/>
        <v>0</v>
      </c>
      <c r="L163" s="293">
        <v>0</v>
      </c>
      <c r="M163" s="293"/>
      <c r="N163" s="294">
        <f t="shared" si="87"/>
        <v>0</v>
      </c>
      <c r="O163" s="294">
        <f t="shared" si="76"/>
        <v>0</v>
      </c>
      <c r="P163" s="294">
        <f t="shared" si="88"/>
        <v>0</v>
      </c>
      <c r="Q163" s="294">
        <f>SUMIFS('5. Detail'!$I$31:$I$510,'5. Detail'!$E$31:$E$510,$B163,'5. Detail'!$A$31:$A$510,$A163,'5. Detail'!$J$31:$J$510,426.4)</f>
        <v>0</v>
      </c>
      <c r="R163" s="294">
        <f>SUMIFS('5. Detail'!$I$31:$I$510,'5. Detail'!$E$31:$E$510,$B163,'5. Detail'!$A$31:$A$510,$A163,'5. Detail'!$J$31:$J$510,426.5)+J163</f>
        <v>0</v>
      </c>
      <c r="S163" s="294">
        <f>SUMIFS('5. Detail'!$I$31:$I$510,'5. Detail'!$E$31:$E$510,$B163,'5. Detail'!$A$31:$A$510,$A163,'5. Detail'!$J$31:$J$510,923)</f>
        <v>0</v>
      </c>
      <c r="T163" s="294">
        <f>SUMIFS('5. Detail'!$I$31:$I$510,'5. Detail'!$E$31:$E$510,$B163,'5. Detail'!$A$31:$A$510,$A163,'5. Detail'!$J$31:$J$510,107)</f>
        <v>0</v>
      </c>
      <c r="U163" s="294">
        <f t="shared" si="77"/>
        <v>0</v>
      </c>
      <c r="V163" s="294">
        <f>SUMIFS('5. Detail'!$I$31:$I$510,'5. Detail'!$E$31:$E$510,$B163,'5. Detail'!$A$31:$A$510,$A163,'5. Detail'!$F$31:$F$510,"CE01")</f>
        <v>0</v>
      </c>
      <c r="W163" s="294">
        <f>SUMIFS('5. Detail'!$I$31:$I$510,'5. Detail'!$E$31:$E$510,$B163,'5. Detail'!$A$31:$A$510,$A163,'5. Detail'!$F$31:$F$510,"OE01")</f>
        <v>0</v>
      </c>
      <c r="X163" s="294">
        <f>SUMIFS('5. Detail'!$I$31:$I$510,'5. Detail'!$E$31:$E$510,$B163,'5. Detail'!$A$31:$A$510,$A163,'5. Detail'!$F$31:$F$510,"TE01")</f>
        <v>0</v>
      </c>
      <c r="Y163" s="294">
        <f t="shared" si="89"/>
        <v>0</v>
      </c>
      <c r="Z163" s="294">
        <f t="shared" si="78"/>
        <v>0</v>
      </c>
      <c r="AA163" s="294">
        <f>SUMIFS('5. Detail'!$I$31:$I$510,'5. Detail'!$E$31:$E$510,$B163,'5. Detail'!$A$31:$A$510,$A163,'5. Detail'!$J$31:$J$510,923,'5. Detail'!$F$31:$F$510,"CE01")+SUMIFS('5. Detail'!$I$31:$I$510,'5. Detail'!$E$31:$E$510,$B163,'5. Detail'!$A$31:$A$510,$A163,'5. Detail'!$J$31:$J$510,107,'5. Detail'!$F$31:$F$510,"CE01")</f>
        <v>0</v>
      </c>
      <c r="AB163" s="294">
        <f>SUMIFS('5. Detail'!$I$31:$I$510,'5. Detail'!$E$31:$E$510,$B163,'5. Detail'!$A$31:$A$510,$A163,'5. Detail'!$J$31:$J$510,923,'5. Detail'!$F$31:$F$510,"OE01")+SUMIFS('5. Detail'!$I$31:$I$510,'5. Detail'!$E$31:$E$510,$B163,'5. Detail'!$A$31:$A$510,$A163,'5. Detail'!$J$31:$J$510,107,'5. Detail'!$F$31:$F$510,"OE01")</f>
        <v>0</v>
      </c>
      <c r="AC163" s="294">
        <f>SUMIFS('5. Detail'!$I$31:$I$510,'5. Detail'!$E$31:$E$510,$B163,'5. Detail'!$A$31:$A$510,$A163,'5. Detail'!$J$31:$J$510,923,'5. Detail'!$F$31:$F$510,"TE01")+SUMIFS('5. Detail'!$I$31:$I$510,'5. Detail'!$E$31:$E$510,$B163,'5. Detail'!$A$31:$A$510,$A163,'5. Detail'!$J$31:$J$510,107,'5. Detail'!$F$31:$F$510,"TE01")</f>
        <v>0</v>
      </c>
      <c r="AD163" s="294">
        <f t="shared" si="90"/>
        <v>0</v>
      </c>
      <c r="AE163" s="295">
        <f>'3. Total $ Recalc.'!R159</f>
        <v>0</v>
      </c>
      <c r="AF163" s="294">
        <f t="shared" si="79"/>
        <v>0</v>
      </c>
      <c r="AG163" s="296">
        <v>1</v>
      </c>
      <c r="AH163" s="294">
        <f t="shared" si="80"/>
        <v>0</v>
      </c>
      <c r="AI163" s="294">
        <f t="shared" si="81"/>
        <v>0</v>
      </c>
      <c r="AJ163" s="293">
        <v>0</v>
      </c>
      <c r="AK163" s="293">
        <v>0</v>
      </c>
      <c r="AL163" s="293">
        <v>0</v>
      </c>
      <c r="AM163" s="294">
        <f t="shared" si="91"/>
        <v>0</v>
      </c>
      <c r="AN163" s="294">
        <f t="shared" si="82"/>
        <v>0</v>
      </c>
      <c r="AO163" s="293">
        <v>0</v>
      </c>
      <c r="AP163" s="294">
        <f t="shared" si="92"/>
        <v>0</v>
      </c>
      <c r="AQ163" s="294">
        <f t="shared" si="83"/>
        <v>0</v>
      </c>
      <c r="AR163" s="296"/>
      <c r="AS163" s="294">
        <f t="shared" si="93"/>
        <v>0</v>
      </c>
      <c r="AT163" s="294">
        <f t="shared" si="84"/>
        <v>0</v>
      </c>
      <c r="AU163" s="293">
        <v>0</v>
      </c>
      <c r="AV163" s="294">
        <f t="shared" si="94"/>
        <v>0</v>
      </c>
      <c r="AW163" s="294">
        <f t="shared" si="95"/>
        <v>0</v>
      </c>
      <c r="AX163" s="294">
        <f>SUMIFS('5. Detail'!$I$31:$I$510,'5. Detail'!$E$31:$E$510,$B163,'5. Detail'!$A$31:$A$510,$A163,'5. Detail'!$J$31:$J$510,426.4)</f>
        <v>0</v>
      </c>
      <c r="AY163" s="294">
        <f>SUMIFS('5. Detail'!$I$31:$I$510,'5. Detail'!$E$31:$E$510,$B163,'5. Detail'!$A$31:$A$510,$A163,'5. Detail'!$J$31:$J$510,426.5)+AO163</f>
        <v>0</v>
      </c>
      <c r="AZ163" s="294">
        <f>SUMIFS('5. Detail'!$I$31:$I$510,'5. Detail'!$E$31:$E$510,$B163,'5. Detail'!$A$31:$A$510,$A163,'5. Detail'!$J$31:$J$510,923)</f>
        <v>0</v>
      </c>
      <c r="BA163" s="294">
        <f>SUMIFS('5. Detail'!$I$31:$I$510,'5. Detail'!$E$31:$E$510,$B163,'5. Detail'!$A$31:$A$510,$A163,'5. Detail'!$J$31:$J$510,107)</f>
        <v>0</v>
      </c>
      <c r="BB163" s="294">
        <f t="shared" si="96"/>
        <v>0</v>
      </c>
      <c r="BC163" s="294">
        <f>SUMIFS('5. Detail'!$K$31:$K$510,'5. Detail'!$E$31:$E$510,$B163,'5. Detail'!$A$31:$A$510,$A163,'5. Detail'!$F$31:$F$510,"CE01")</f>
        <v>0</v>
      </c>
      <c r="BD163" s="294">
        <f>SUMIFS('5. Detail'!$K$31:$K$510,'5. Detail'!$E$31:$E$510,$B163,'5. Detail'!$A$31:$A$510,$A163,'5. Detail'!$F$31:$F$510,"OE01")</f>
        <v>0</v>
      </c>
      <c r="BE163" s="294">
        <f>SUMIFS('5. Detail'!$K$31:$K$510,'5. Detail'!$E$31:$E$510,$B163,'5. Detail'!$A$31:$A$510,$A163,'5. Detail'!$F$31:$F$510,"TE01")</f>
        <v>0</v>
      </c>
      <c r="BF163" s="294">
        <f t="shared" si="97"/>
        <v>0</v>
      </c>
      <c r="BG163" s="294">
        <f t="shared" si="98"/>
        <v>0</v>
      </c>
      <c r="BH163" s="294">
        <f>SUMIFS('5. Detail'!$K$31:$K$510,'5. Detail'!$E$31:$E$510,$B163,'5. Detail'!$A$31:$A$510,$A163,'5. Detail'!$J$31:$J$510,923,'5. Detail'!$F$31:$F$510,"CE01")+SUMIFS('5. Detail'!$K$31:$K$510,'5. Detail'!$E$31:$E$510,$B163,'5. Detail'!$A$31:$A$510,$A163,'5. Detail'!$J$31:$J$510,107,'5. Detail'!$F$31:$F$510,"CE01")</f>
        <v>0</v>
      </c>
      <c r="BI163" s="294">
        <f>SUMIFS('5. Detail'!$K$31:$K$510,'5. Detail'!$E$31:$E$510,$B163,'5. Detail'!$A$31:$A$510,$A163,'5. Detail'!$J$31:$J$510,923,'5. Detail'!$F$31:$F$510,"OE01")+SUMIFS('5. Detail'!$K$31:$K$510,'5. Detail'!$E$31:$E$510,$B163,'5. Detail'!$A$31:$A$510,$A163,'5. Detail'!$J$31:$J$510,107,'5. Detail'!$F$31:$F$510,"OE01")</f>
        <v>0</v>
      </c>
      <c r="BJ163" s="294">
        <f>SUMIFS('5. Detail'!$K$31:$K$510,'5. Detail'!$E$31:$E$510,$B163,'5. Detail'!$A$31:$A$510,$A163,'5. Detail'!$J$31:$J$510,923,'5. Detail'!$F$31:$F$510,"TE01")+SUMIFS('5. Detail'!$K$31:$K$510,'5. Detail'!$E$31:$E$510,$B163,'5. Detail'!$A$31:$A$510,$A163,'5. Detail'!$J$31:$J$510,107,'5. Detail'!$F$31:$F$510,"TE01")</f>
        <v>0</v>
      </c>
      <c r="BK163" s="294">
        <f t="shared" si="99"/>
        <v>0</v>
      </c>
      <c r="BL163" s="294">
        <f t="shared" si="100"/>
        <v>0</v>
      </c>
      <c r="BM163" s="297"/>
    </row>
    <row r="164" spans="1:65" x14ac:dyDescent="0.3">
      <c r="A164" s="291"/>
      <c r="B164" s="292">
        <v>2019</v>
      </c>
      <c r="C164" s="293">
        <v>131958.84974674106</v>
      </c>
      <c r="D164" s="293">
        <v>131958.84974674106</v>
      </c>
      <c r="E164" s="293">
        <v>0</v>
      </c>
      <c r="F164" s="293">
        <v>0</v>
      </c>
      <c r="G164" s="293">
        <v>0</v>
      </c>
      <c r="H164" s="293">
        <v>0</v>
      </c>
      <c r="I164" s="294">
        <f t="shared" si="85"/>
        <v>0</v>
      </c>
      <c r="J164" s="293">
        <v>0</v>
      </c>
      <c r="K164" s="294">
        <f t="shared" si="86"/>
        <v>0</v>
      </c>
      <c r="L164" s="293">
        <v>0</v>
      </c>
      <c r="M164" s="293"/>
      <c r="N164" s="294">
        <f t="shared" si="87"/>
        <v>0</v>
      </c>
      <c r="O164" s="294">
        <f t="shared" si="76"/>
        <v>0</v>
      </c>
      <c r="P164" s="294">
        <f t="shared" si="88"/>
        <v>0</v>
      </c>
      <c r="Q164" s="294">
        <f>SUMIFS('5. Detail'!$I$31:$I$510,'5. Detail'!$E$31:$E$510,$B164,'5. Detail'!$A$31:$A$510,$A164,'5. Detail'!$J$31:$J$510,426.4)</f>
        <v>0</v>
      </c>
      <c r="R164" s="294">
        <f>SUMIFS('5. Detail'!$I$31:$I$510,'5. Detail'!$E$31:$E$510,$B164,'5. Detail'!$A$31:$A$510,$A164,'5. Detail'!$J$31:$J$510,426.5)+J164</f>
        <v>0</v>
      </c>
      <c r="S164" s="294">
        <f>SUMIFS('5. Detail'!$I$31:$I$510,'5. Detail'!$E$31:$E$510,$B164,'5. Detail'!$A$31:$A$510,$A164,'5. Detail'!$J$31:$J$510,923)</f>
        <v>0</v>
      </c>
      <c r="T164" s="294">
        <f>SUMIFS('5. Detail'!$I$31:$I$510,'5. Detail'!$E$31:$E$510,$B164,'5. Detail'!$A$31:$A$510,$A164,'5. Detail'!$J$31:$J$510,107)</f>
        <v>0</v>
      </c>
      <c r="U164" s="294">
        <f t="shared" si="77"/>
        <v>0</v>
      </c>
      <c r="V164" s="294">
        <f>SUMIFS('5. Detail'!$I$31:$I$510,'5. Detail'!$E$31:$E$510,$B164,'5. Detail'!$A$31:$A$510,$A164,'5. Detail'!$F$31:$F$510,"CE01")</f>
        <v>0</v>
      </c>
      <c r="W164" s="294">
        <f>SUMIFS('5. Detail'!$I$31:$I$510,'5. Detail'!$E$31:$E$510,$B164,'5. Detail'!$A$31:$A$510,$A164,'5. Detail'!$F$31:$F$510,"OE01")</f>
        <v>0</v>
      </c>
      <c r="X164" s="294">
        <f>SUMIFS('5. Detail'!$I$31:$I$510,'5. Detail'!$E$31:$E$510,$B164,'5. Detail'!$A$31:$A$510,$A164,'5. Detail'!$F$31:$F$510,"TE01")</f>
        <v>0</v>
      </c>
      <c r="Y164" s="294">
        <f t="shared" si="89"/>
        <v>0</v>
      </c>
      <c r="Z164" s="294">
        <f t="shared" si="78"/>
        <v>0</v>
      </c>
      <c r="AA164" s="294">
        <f>SUMIFS('5. Detail'!$I$31:$I$510,'5. Detail'!$E$31:$E$510,$B164,'5. Detail'!$A$31:$A$510,$A164,'5. Detail'!$J$31:$J$510,923,'5. Detail'!$F$31:$F$510,"CE01")+SUMIFS('5. Detail'!$I$31:$I$510,'5. Detail'!$E$31:$E$510,$B164,'5. Detail'!$A$31:$A$510,$A164,'5. Detail'!$J$31:$J$510,107,'5. Detail'!$F$31:$F$510,"CE01")</f>
        <v>0</v>
      </c>
      <c r="AB164" s="294">
        <f>SUMIFS('5. Detail'!$I$31:$I$510,'5. Detail'!$E$31:$E$510,$B164,'5. Detail'!$A$31:$A$510,$A164,'5. Detail'!$J$31:$J$510,923,'5. Detail'!$F$31:$F$510,"OE01")+SUMIFS('5. Detail'!$I$31:$I$510,'5. Detail'!$E$31:$E$510,$B164,'5. Detail'!$A$31:$A$510,$A164,'5. Detail'!$J$31:$J$510,107,'5. Detail'!$F$31:$F$510,"OE01")</f>
        <v>0</v>
      </c>
      <c r="AC164" s="294">
        <f>SUMIFS('5. Detail'!$I$31:$I$510,'5. Detail'!$E$31:$E$510,$B164,'5. Detail'!$A$31:$A$510,$A164,'5. Detail'!$J$31:$J$510,923,'5. Detail'!$F$31:$F$510,"TE01")+SUMIFS('5. Detail'!$I$31:$I$510,'5. Detail'!$E$31:$E$510,$B164,'5. Detail'!$A$31:$A$510,$A164,'5. Detail'!$J$31:$J$510,107,'5. Detail'!$F$31:$F$510,"TE01")</f>
        <v>0</v>
      </c>
      <c r="AD164" s="294">
        <f t="shared" si="90"/>
        <v>0</v>
      </c>
      <c r="AE164" s="295">
        <f>'3. Total $ Recalc.'!R160</f>
        <v>0</v>
      </c>
      <c r="AF164" s="294">
        <f t="shared" si="79"/>
        <v>-131958.84974674106</v>
      </c>
      <c r="AG164" s="296">
        <v>1</v>
      </c>
      <c r="AH164" s="294">
        <f t="shared" si="80"/>
        <v>0</v>
      </c>
      <c r="AI164" s="294">
        <f t="shared" si="81"/>
        <v>-131958.84974674106</v>
      </c>
      <c r="AJ164" s="293">
        <v>0</v>
      </c>
      <c r="AK164" s="293">
        <v>0</v>
      </c>
      <c r="AL164" s="293">
        <v>0</v>
      </c>
      <c r="AM164" s="294">
        <f t="shared" si="91"/>
        <v>0</v>
      </c>
      <c r="AN164" s="294">
        <f t="shared" si="82"/>
        <v>0</v>
      </c>
      <c r="AO164" s="293">
        <v>0</v>
      </c>
      <c r="AP164" s="294">
        <f t="shared" si="92"/>
        <v>0</v>
      </c>
      <c r="AQ164" s="294">
        <f t="shared" si="83"/>
        <v>0</v>
      </c>
      <c r="AR164" s="296"/>
      <c r="AS164" s="294">
        <f t="shared" si="93"/>
        <v>0</v>
      </c>
      <c r="AT164" s="294">
        <f t="shared" si="84"/>
        <v>0</v>
      </c>
      <c r="AU164" s="293">
        <v>0</v>
      </c>
      <c r="AV164" s="294">
        <f t="shared" si="94"/>
        <v>0</v>
      </c>
      <c r="AW164" s="294">
        <f t="shared" si="95"/>
        <v>0</v>
      </c>
      <c r="AX164" s="294">
        <f>SUMIFS('5. Detail'!$I$31:$I$510,'5. Detail'!$E$31:$E$510,$B164,'5. Detail'!$A$31:$A$510,$A164,'5. Detail'!$J$31:$J$510,426.4)</f>
        <v>0</v>
      </c>
      <c r="AY164" s="294">
        <f>SUMIFS('5. Detail'!$I$31:$I$510,'5. Detail'!$E$31:$E$510,$B164,'5. Detail'!$A$31:$A$510,$A164,'5. Detail'!$J$31:$J$510,426.5)+AO164</f>
        <v>0</v>
      </c>
      <c r="AZ164" s="294">
        <f>SUMIFS('5. Detail'!$I$31:$I$510,'5. Detail'!$E$31:$E$510,$B164,'5. Detail'!$A$31:$A$510,$A164,'5. Detail'!$J$31:$J$510,923)</f>
        <v>0</v>
      </c>
      <c r="BA164" s="294">
        <f>SUMIFS('5. Detail'!$I$31:$I$510,'5. Detail'!$E$31:$E$510,$B164,'5. Detail'!$A$31:$A$510,$A164,'5. Detail'!$J$31:$J$510,107)</f>
        <v>0</v>
      </c>
      <c r="BB164" s="294">
        <f t="shared" si="96"/>
        <v>0</v>
      </c>
      <c r="BC164" s="294">
        <f>SUMIFS('5. Detail'!$K$31:$K$510,'5. Detail'!$E$31:$E$510,$B164,'5. Detail'!$A$31:$A$510,$A164,'5. Detail'!$F$31:$F$510,"CE01")</f>
        <v>0</v>
      </c>
      <c r="BD164" s="294">
        <f>SUMIFS('5. Detail'!$K$31:$K$510,'5. Detail'!$E$31:$E$510,$B164,'5. Detail'!$A$31:$A$510,$A164,'5. Detail'!$F$31:$F$510,"OE01")</f>
        <v>0</v>
      </c>
      <c r="BE164" s="294">
        <f>SUMIFS('5. Detail'!$K$31:$K$510,'5. Detail'!$E$31:$E$510,$B164,'5. Detail'!$A$31:$A$510,$A164,'5. Detail'!$F$31:$F$510,"TE01")</f>
        <v>0</v>
      </c>
      <c r="BF164" s="294">
        <f t="shared" si="97"/>
        <v>0</v>
      </c>
      <c r="BG164" s="294">
        <f t="shared" si="98"/>
        <v>0</v>
      </c>
      <c r="BH164" s="294">
        <f>SUMIFS('5. Detail'!$K$31:$K$510,'5. Detail'!$E$31:$E$510,$B164,'5. Detail'!$A$31:$A$510,$A164,'5. Detail'!$J$31:$J$510,923,'5. Detail'!$F$31:$F$510,"CE01")+SUMIFS('5. Detail'!$K$31:$K$510,'5. Detail'!$E$31:$E$510,$B164,'5. Detail'!$A$31:$A$510,$A164,'5. Detail'!$J$31:$J$510,107,'5. Detail'!$F$31:$F$510,"CE01")</f>
        <v>0</v>
      </c>
      <c r="BI164" s="294">
        <f>SUMIFS('5. Detail'!$K$31:$K$510,'5. Detail'!$E$31:$E$510,$B164,'5. Detail'!$A$31:$A$510,$A164,'5. Detail'!$J$31:$J$510,923,'5. Detail'!$F$31:$F$510,"OE01")+SUMIFS('5. Detail'!$K$31:$K$510,'5. Detail'!$E$31:$E$510,$B164,'5. Detail'!$A$31:$A$510,$A164,'5. Detail'!$J$31:$J$510,107,'5. Detail'!$F$31:$F$510,"OE01")</f>
        <v>0</v>
      </c>
      <c r="BJ164" s="294">
        <f>SUMIFS('5. Detail'!$K$31:$K$510,'5. Detail'!$E$31:$E$510,$B164,'5. Detail'!$A$31:$A$510,$A164,'5. Detail'!$J$31:$J$510,923,'5. Detail'!$F$31:$F$510,"TE01")+SUMIFS('5. Detail'!$K$31:$K$510,'5. Detail'!$E$31:$E$510,$B164,'5. Detail'!$A$31:$A$510,$A164,'5. Detail'!$J$31:$J$510,107,'5. Detail'!$F$31:$F$510,"TE01")</f>
        <v>0</v>
      </c>
      <c r="BK164" s="294">
        <f t="shared" si="99"/>
        <v>0</v>
      </c>
      <c r="BL164" s="294">
        <f t="shared" si="100"/>
        <v>0</v>
      </c>
      <c r="BM164" s="297"/>
    </row>
    <row r="165" spans="1:65" x14ac:dyDescent="0.3">
      <c r="A165" s="291"/>
      <c r="B165" s="292">
        <v>2020</v>
      </c>
      <c r="C165" s="293">
        <v>161179.23728061825</v>
      </c>
      <c r="D165" s="293">
        <v>161179.23728061825</v>
      </c>
      <c r="E165" s="293">
        <v>0</v>
      </c>
      <c r="F165" s="293">
        <v>0</v>
      </c>
      <c r="G165" s="293">
        <v>0</v>
      </c>
      <c r="H165" s="293">
        <v>0</v>
      </c>
      <c r="I165" s="294">
        <f t="shared" si="85"/>
        <v>0</v>
      </c>
      <c r="J165" s="293">
        <v>0</v>
      </c>
      <c r="K165" s="294">
        <f t="shared" si="86"/>
        <v>0</v>
      </c>
      <c r="L165" s="293">
        <v>0</v>
      </c>
      <c r="M165" s="293"/>
      <c r="N165" s="294">
        <f t="shared" si="87"/>
        <v>0</v>
      </c>
      <c r="O165" s="294">
        <f t="shared" si="76"/>
        <v>0</v>
      </c>
      <c r="P165" s="294">
        <f t="shared" si="88"/>
        <v>0</v>
      </c>
      <c r="Q165" s="294">
        <f>SUMIFS('5. Detail'!$I$31:$I$510,'5. Detail'!$E$31:$E$510,$B165,'5. Detail'!$A$31:$A$510,$A165,'5. Detail'!$J$31:$J$510,426.4)</f>
        <v>0</v>
      </c>
      <c r="R165" s="294">
        <f>SUMIFS('5. Detail'!$I$31:$I$510,'5. Detail'!$E$31:$E$510,$B165,'5. Detail'!$A$31:$A$510,$A165,'5. Detail'!$J$31:$J$510,426.5)+J165</f>
        <v>0</v>
      </c>
      <c r="S165" s="294">
        <f>SUMIFS('5. Detail'!$I$31:$I$510,'5. Detail'!$E$31:$E$510,$B165,'5. Detail'!$A$31:$A$510,$A165,'5. Detail'!$J$31:$J$510,923)</f>
        <v>0</v>
      </c>
      <c r="T165" s="294">
        <f>SUMIFS('5. Detail'!$I$31:$I$510,'5. Detail'!$E$31:$E$510,$B165,'5. Detail'!$A$31:$A$510,$A165,'5. Detail'!$J$31:$J$510,107)</f>
        <v>0</v>
      </c>
      <c r="U165" s="294">
        <f t="shared" si="77"/>
        <v>0</v>
      </c>
      <c r="V165" s="294">
        <f>SUMIFS('5. Detail'!$I$31:$I$510,'5. Detail'!$E$31:$E$510,$B165,'5. Detail'!$A$31:$A$510,$A165,'5. Detail'!$F$31:$F$510,"CE01")</f>
        <v>0</v>
      </c>
      <c r="W165" s="294">
        <f>SUMIFS('5. Detail'!$I$31:$I$510,'5. Detail'!$E$31:$E$510,$B165,'5. Detail'!$A$31:$A$510,$A165,'5. Detail'!$F$31:$F$510,"OE01")</f>
        <v>0</v>
      </c>
      <c r="X165" s="294">
        <f>SUMIFS('5. Detail'!$I$31:$I$510,'5. Detail'!$E$31:$E$510,$B165,'5. Detail'!$A$31:$A$510,$A165,'5. Detail'!$F$31:$F$510,"TE01")</f>
        <v>0</v>
      </c>
      <c r="Y165" s="294">
        <f t="shared" si="89"/>
        <v>0</v>
      </c>
      <c r="Z165" s="294">
        <f t="shared" si="78"/>
        <v>0</v>
      </c>
      <c r="AA165" s="294">
        <f>SUMIFS('5. Detail'!$I$31:$I$510,'5. Detail'!$E$31:$E$510,$B165,'5. Detail'!$A$31:$A$510,$A165,'5. Detail'!$J$31:$J$510,923,'5. Detail'!$F$31:$F$510,"CE01")+SUMIFS('5. Detail'!$I$31:$I$510,'5. Detail'!$E$31:$E$510,$B165,'5. Detail'!$A$31:$A$510,$A165,'5. Detail'!$J$31:$J$510,107,'5. Detail'!$F$31:$F$510,"CE01")</f>
        <v>0</v>
      </c>
      <c r="AB165" s="294">
        <f>SUMIFS('5. Detail'!$I$31:$I$510,'5. Detail'!$E$31:$E$510,$B165,'5. Detail'!$A$31:$A$510,$A165,'5. Detail'!$J$31:$J$510,923,'5. Detail'!$F$31:$F$510,"OE01")+SUMIFS('5. Detail'!$I$31:$I$510,'5. Detail'!$E$31:$E$510,$B165,'5. Detail'!$A$31:$A$510,$A165,'5. Detail'!$J$31:$J$510,107,'5. Detail'!$F$31:$F$510,"OE01")</f>
        <v>0</v>
      </c>
      <c r="AC165" s="294">
        <f>SUMIFS('5. Detail'!$I$31:$I$510,'5. Detail'!$E$31:$E$510,$B165,'5. Detail'!$A$31:$A$510,$A165,'5. Detail'!$J$31:$J$510,923,'5. Detail'!$F$31:$F$510,"TE01")+SUMIFS('5. Detail'!$I$31:$I$510,'5. Detail'!$E$31:$E$510,$B165,'5. Detail'!$A$31:$A$510,$A165,'5. Detail'!$J$31:$J$510,107,'5. Detail'!$F$31:$F$510,"TE01")</f>
        <v>0</v>
      </c>
      <c r="AD165" s="294">
        <f t="shared" si="90"/>
        <v>0</v>
      </c>
      <c r="AE165" s="295">
        <f>'3. Total $ Recalc.'!R161</f>
        <v>0</v>
      </c>
      <c r="AF165" s="294">
        <f t="shared" si="79"/>
        <v>-161179.23728061825</v>
      </c>
      <c r="AG165" s="296">
        <v>1</v>
      </c>
      <c r="AH165" s="294">
        <f t="shared" si="80"/>
        <v>0</v>
      </c>
      <c r="AI165" s="294">
        <f t="shared" si="81"/>
        <v>-161179.23728061825</v>
      </c>
      <c r="AJ165" s="293">
        <v>0</v>
      </c>
      <c r="AK165" s="293">
        <v>0</v>
      </c>
      <c r="AL165" s="293">
        <v>0</v>
      </c>
      <c r="AM165" s="294">
        <f t="shared" si="91"/>
        <v>0</v>
      </c>
      <c r="AN165" s="294">
        <f t="shared" si="82"/>
        <v>0</v>
      </c>
      <c r="AO165" s="293">
        <v>0</v>
      </c>
      <c r="AP165" s="294">
        <f t="shared" si="92"/>
        <v>0</v>
      </c>
      <c r="AQ165" s="294">
        <f t="shared" si="83"/>
        <v>0</v>
      </c>
      <c r="AR165" s="296"/>
      <c r="AS165" s="294">
        <f t="shared" si="93"/>
        <v>0</v>
      </c>
      <c r="AT165" s="294">
        <f t="shared" si="84"/>
        <v>0</v>
      </c>
      <c r="AU165" s="293">
        <v>0</v>
      </c>
      <c r="AV165" s="294">
        <f t="shared" si="94"/>
        <v>0</v>
      </c>
      <c r="AW165" s="294">
        <f t="shared" si="95"/>
        <v>0</v>
      </c>
      <c r="AX165" s="294">
        <f>SUMIFS('5. Detail'!$I$31:$I$510,'5. Detail'!$E$31:$E$510,$B165,'5. Detail'!$A$31:$A$510,$A165,'5. Detail'!$J$31:$J$510,426.4)</f>
        <v>0</v>
      </c>
      <c r="AY165" s="294">
        <f>SUMIFS('5. Detail'!$I$31:$I$510,'5. Detail'!$E$31:$E$510,$B165,'5. Detail'!$A$31:$A$510,$A165,'5. Detail'!$J$31:$J$510,426.5)+AO165</f>
        <v>0</v>
      </c>
      <c r="AZ165" s="294">
        <f>SUMIFS('5. Detail'!$I$31:$I$510,'5. Detail'!$E$31:$E$510,$B165,'5. Detail'!$A$31:$A$510,$A165,'5. Detail'!$J$31:$J$510,923)</f>
        <v>0</v>
      </c>
      <c r="BA165" s="294">
        <f>SUMIFS('5. Detail'!$I$31:$I$510,'5. Detail'!$E$31:$E$510,$B165,'5. Detail'!$A$31:$A$510,$A165,'5. Detail'!$J$31:$J$510,107)</f>
        <v>0</v>
      </c>
      <c r="BB165" s="294">
        <f t="shared" si="96"/>
        <v>0</v>
      </c>
      <c r="BC165" s="294">
        <f>SUMIFS('5. Detail'!$K$31:$K$510,'5. Detail'!$E$31:$E$510,$B165,'5. Detail'!$A$31:$A$510,$A165,'5. Detail'!$F$31:$F$510,"CE01")</f>
        <v>0</v>
      </c>
      <c r="BD165" s="294">
        <f>SUMIFS('5. Detail'!$K$31:$K$510,'5. Detail'!$E$31:$E$510,$B165,'5. Detail'!$A$31:$A$510,$A165,'5. Detail'!$F$31:$F$510,"OE01")</f>
        <v>0</v>
      </c>
      <c r="BE165" s="294">
        <f>SUMIFS('5. Detail'!$K$31:$K$510,'5. Detail'!$E$31:$E$510,$B165,'5. Detail'!$A$31:$A$510,$A165,'5. Detail'!$F$31:$F$510,"TE01")</f>
        <v>0</v>
      </c>
      <c r="BF165" s="294">
        <f t="shared" si="97"/>
        <v>0</v>
      </c>
      <c r="BG165" s="294">
        <f t="shared" si="98"/>
        <v>0</v>
      </c>
      <c r="BH165" s="294">
        <f>SUMIFS('5. Detail'!$K$31:$K$510,'5. Detail'!$E$31:$E$510,$B165,'5. Detail'!$A$31:$A$510,$A165,'5. Detail'!$J$31:$J$510,923,'5. Detail'!$F$31:$F$510,"CE01")+SUMIFS('5. Detail'!$K$31:$K$510,'5. Detail'!$E$31:$E$510,$B165,'5. Detail'!$A$31:$A$510,$A165,'5. Detail'!$J$31:$J$510,107,'5. Detail'!$F$31:$F$510,"CE01")</f>
        <v>0</v>
      </c>
      <c r="BI165" s="294">
        <f>SUMIFS('5. Detail'!$K$31:$K$510,'5. Detail'!$E$31:$E$510,$B165,'5. Detail'!$A$31:$A$510,$A165,'5. Detail'!$J$31:$J$510,923,'5. Detail'!$F$31:$F$510,"OE01")+SUMIFS('5. Detail'!$K$31:$K$510,'5. Detail'!$E$31:$E$510,$B165,'5. Detail'!$A$31:$A$510,$A165,'5. Detail'!$J$31:$J$510,107,'5. Detail'!$F$31:$F$510,"OE01")</f>
        <v>0</v>
      </c>
      <c r="BJ165" s="294">
        <f>SUMIFS('5. Detail'!$K$31:$K$510,'5. Detail'!$E$31:$E$510,$B165,'5. Detail'!$A$31:$A$510,$A165,'5. Detail'!$J$31:$J$510,923,'5. Detail'!$F$31:$F$510,"TE01")+SUMIFS('5. Detail'!$K$31:$K$510,'5. Detail'!$E$31:$E$510,$B165,'5. Detail'!$A$31:$A$510,$A165,'5. Detail'!$J$31:$J$510,107,'5. Detail'!$F$31:$F$510,"TE01")</f>
        <v>0</v>
      </c>
      <c r="BK165" s="294">
        <f t="shared" si="99"/>
        <v>0</v>
      </c>
      <c r="BL165" s="294">
        <f t="shared" si="100"/>
        <v>0</v>
      </c>
      <c r="BM165" s="297"/>
    </row>
    <row r="166" spans="1:65" x14ac:dyDescent="0.3">
      <c r="A166" s="291"/>
      <c r="B166" s="292">
        <v>2021</v>
      </c>
      <c r="C166" s="293">
        <v>181002.2886256983</v>
      </c>
      <c r="D166" s="293">
        <v>181002.2886256983</v>
      </c>
      <c r="E166" s="293">
        <v>0</v>
      </c>
      <c r="F166" s="293">
        <v>0</v>
      </c>
      <c r="G166" s="293">
        <v>0</v>
      </c>
      <c r="H166" s="293">
        <v>0</v>
      </c>
      <c r="I166" s="294">
        <f t="shared" si="85"/>
        <v>0</v>
      </c>
      <c r="J166" s="293">
        <v>0</v>
      </c>
      <c r="K166" s="294">
        <f t="shared" si="86"/>
        <v>0</v>
      </c>
      <c r="L166" s="293">
        <v>0</v>
      </c>
      <c r="M166" s="293"/>
      <c r="N166" s="294">
        <f t="shared" si="87"/>
        <v>0</v>
      </c>
      <c r="O166" s="294">
        <f t="shared" si="76"/>
        <v>0</v>
      </c>
      <c r="P166" s="294">
        <f t="shared" si="88"/>
        <v>0</v>
      </c>
      <c r="Q166" s="294">
        <f>SUMIFS('5. Detail'!$I$31:$I$510,'5. Detail'!$E$31:$E$510,$B166,'5. Detail'!$A$31:$A$510,$A166,'5. Detail'!$J$31:$J$510,426.4)</f>
        <v>0</v>
      </c>
      <c r="R166" s="294">
        <f>SUMIFS('5. Detail'!$I$31:$I$510,'5. Detail'!$E$31:$E$510,$B166,'5. Detail'!$A$31:$A$510,$A166,'5. Detail'!$J$31:$J$510,426.5)+J166</f>
        <v>0</v>
      </c>
      <c r="S166" s="294">
        <f>SUMIFS('5. Detail'!$I$31:$I$510,'5. Detail'!$E$31:$E$510,$B166,'5. Detail'!$A$31:$A$510,$A166,'5. Detail'!$J$31:$J$510,923)</f>
        <v>0</v>
      </c>
      <c r="T166" s="294">
        <f>SUMIFS('5. Detail'!$I$31:$I$510,'5. Detail'!$E$31:$E$510,$B166,'5. Detail'!$A$31:$A$510,$A166,'5. Detail'!$J$31:$J$510,107)</f>
        <v>0</v>
      </c>
      <c r="U166" s="294">
        <f t="shared" si="77"/>
        <v>0</v>
      </c>
      <c r="V166" s="294">
        <f>SUMIFS('5. Detail'!$I$31:$I$510,'5. Detail'!$E$31:$E$510,$B166,'5. Detail'!$A$31:$A$510,$A166,'5. Detail'!$F$31:$F$510,"CE01")</f>
        <v>0</v>
      </c>
      <c r="W166" s="294">
        <f>SUMIFS('5. Detail'!$I$31:$I$510,'5. Detail'!$E$31:$E$510,$B166,'5. Detail'!$A$31:$A$510,$A166,'5. Detail'!$F$31:$F$510,"OE01")</f>
        <v>0</v>
      </c>
      <c r="X166" s="294">
        <f>SUMIFS('5. Detail'!$I$31:$I$510,'5. Detail'!$E$31:$E$510,$B166,'5. Detail'!$A$31:$A$510,$A166,'5. Detail'!$F$31:$F$510,"TE01")</f>
        <v>0</v>
      </c>
      <c r="Y166" s="294">
        <f t="shared" si="89"/>
        <v>0</v>
      </c>
      <c r="Z166" s="294">
        <f t="shared" si="78"/>
        <v>0</v>
      </c>
      <c r="AA166" s="294">
        <f>SUMIFS('5. Detail'!$I$31:$I$510,'5. Detail'!$E$31:$E$510,$B166,'5. Detail'!$A$31:$A$510,$A166,'5. Detail'!$J$31:$J$510,923,'5. Detail'!$F$31:$F$510,"CE01")+SUMIFS('5. Detail'!$I$31:$I$510,'5. Detail'!$E$31:$E$510,$B166,'5. Detail'!$A$31:$A$510,$A166,'5. Detail'!$J$31:$J$510,107,'5. Detail'!$F$31:$F$510,"CE01")</f>
        <v>0</v>
      </c>
      <c r="AB166" s="294">
        <f>SUMIFS('5. Detail'!$I$31:$I$510,'5. Detail'!$E$31:$E$510,$B166,'5. Detail'!$A$31:$A$510,$A166,'5. Detail'!$J$31:$J$510,923,'5. Detail'!$F$31:$F$510,"OE01")+SUMIFS('5. Detail'!$I$31:$I$510,'5. Detail'!$E$31:$E$510,$B166,'5. Detail'!$A$31:$A$510,$A166,'5. Detail'!$J$31:$J$510,107,'5. Detail'!$F$31:$F$510,"OE01")</f>
        <v>0</v>
      </c>
      <c r="AC166" s="294">
        <f>SUMIFS('5. Detail'!$I$31:$I$510,'5. Detail'!$E$31:$E$510,$B166,'5. Detail'!$A$31:$A$510,$A166,'5. Detail'!$J$31:$J$510,923,'5. Detail'!$F$31:$F$510,"TE01")+SUMIFS('5. Detail'!$I$31:$I$510,'5. Detail'!$E$31:$E$510,$B166,'5. Detail'!$A$31:$A$510,$A166,'5. Detail'!$J$31:$J$510,107,'5. Detail'!$F$31:$F$510,"TE01")</f>
        <v>0</v>
      </c>
      <c r="AD166" s="294">
        <f t="shared" si="90"/>
        <v>0</v>
      </c>
      <c r="AE166" s="295">
        <f>'3. Total $ Recalc.'!R162</f>
        <v>0</v>
      </c>
      <c r="AF166" s="294">
        <f t="shared" si="79"/>
        <v>-181002.2886256983</v>
      </c>
      <c r="AG166" s="296">
        <v>1</v>
      </c>
      <c r="AH166" s="294">
        <f t="shared" si="80"/>
        <v>0</v>
      </c>
      <c r="AI166" s="294">
        <f t="shared" si="81"/>
        <v>-181002.2886256983</v>
      </c>
      <c r="AJ166" s="293">
        <v>0</v>
      </c>
      <c r="AK166" s="293">
        <v>0</v>
      </c>
      <c r="AL166" s="293">
        <v>0</v>
      </c>
      <c r="AM166" s="294">
        <f t="shared" si="91"/>
        <v>0</v>
      </c>
      <c r="AN166" s="294">
        <f t="shared" si="82"/>
        <v>0</v>
      </c>
      <c r="AO166" s="293">
        <v>0</v>
      </c>
      <c r="AP166" s="294">
        <f t="shared" si="92"/>
        <v>0</v>
      </c>
      <c r="AQ166" s="294">
        <f t="shared" si="83"/>
        <v>0</v>
      </c>
      <c r="AR166" s="296"/>
      <c r="AS166" s="294">
        <f t="shared" si="93"/>
        <v>0</v>
      </c>
      <c r="AT166" s="294">
        <f t="shared" si="84"/>
        <v>0</v>
      </c>
      <c r="AU166" s="293">
        <v>0</v>
      </c>
      <c r="AV166" s="294">
        <f t="shared" si="94"/>
        <v>0</v>
      </c>
      <c r="AW166" s="294">
        <f t="shared" si="95"/>
        <v>0</v>
      </c>
      <c r="AX166" s="294">
        <f>SUMIFS('5. Detail'!$I$31:$I$510,'5. Detail'!$E$31:$E$510,$B166,'5. Detail'!$A$31:$A$510,$A166,'5. Detail'!$J$31:$J$510,426.4)</f>
        <v>0</v>
      </c>
      <c r="AY166" s="294">
        <f>SUMIFS('5. Detail'!$I$31:$I$510,'5. Detail'!$E$31:$E$510,$B166,'5. Detail'!$A$31:$A$510,$A166,'5. Detail'!$J$31:$J$510,426.5)+AO166</f>
        <v>0</v>
      </c>
      <c r="AZ166" s="294">
        <f>SUMIFS('5. Detail'!$I$31:$I$510,'5. Detail'!$E$31:$E$510,$B166,'5. Detail'!$A$31:$A$510,$A166,'5. Detail'!$J$31:$J$510,923)</f>
        <v>0</v>
      </c>
      <c r="BA166" s="294">
        <f>SUMIFS('5. Detail'!$I$31:$I$510,'5. Detail'!$E$31:$E$510,$B166,'5. Detail'!$A$31:$A$510,$A166,'5. Detail'!$J$31:$J$510,107)</f>
        <v>0</v>
      </c>
      <c r="BB166" s="294">
        <f t="shared" si="96"/>
        <v>0</v>
      </c>
      <c r="BC166" s="294">
        <f>SUMIFS('5. Detail'!$K$31:$K$510,'5. Detail'!$E$31:$E$510,$B166,'5. Detail'!$A$31:$A$510,$A166,'5. Detail'!$F$31:$F$510,"CE01")</f>
        <v>0</v>
      </c>
      <c r="BD166" s="294">
        <f>SUMIFS('5. Detail'!$K$31:$K$510,'5. Detail'!$E$31:$E$510,$B166,'5. Detail'!$A$31:$A$510,$A166,'5. Detail'!$F$31:$F$510,"OE01")</f>
        <v>0</v>
      </c>
      <c r="BE166" s="294">
        <f>SUMIFS('5. Detail'!$K$31:$K$510,'5. Detail'!$E$31:$E$510,$B166,'5. Detail'!$A$31:$A$510,$A166,'5. Detail'!$F$31:$F$510,"TE01")</f>
        <v>0</v>
      </c>
      <c r="BF166" s="294">
        <f t="shared" si="97"/>
        <v>0</v>
      </c>
      <c r="BG166" s="294">
        <f t="shared" si="98"/>
        <v>0</v>
      </c>
      <c r="BH166" s="294">
        <f>SUMIFS('5. Detail'!$K$31:$K$510,'5. Detail'!$E$31:$E$510,$B166,'5. Detail'!$A$31:$A$510,$A166,'5. Detail'!$J$31:$J$510,923,'5. Detail'!$F$31:$F$510,"CE01")+SUMIFS('5. Detail'!$K$31:$K$510,'5. Detail'!$E$31:$E$510,$B166,'5. Detail'!$A$31:$A$510,$A166,'5. Detail'!$J$31:$J$510,107,'5. Detail'!$F$31:$F$510,"CE01")</f>
        <v>0</v>
      </c>
      <c r="BI166" s="294">
        <f>SUMIFS('5. Detail'!$K$31:$K$510,'5. Detail'!$E$31:$E$510,$B166,'5. Detail'!$A$31:$A$510,$A166,'5. Detail'!$J$31:$J$510,923,'5. Detail'!$F$31:$F$510,"OE01")+SUMIFS('5. Detail'!$K$31:$K$510,'5. Detail'!$E$31:$E$510,$B166,'5. Detail'!$A$31:$A$510,$A166,'5. Detail'!$J$31:$J$510,107,'5. Detail'!$F$31:$F$510,"OE01")</f>
        <v>0</v>
      </c>
      <c r="BJ166" s="294">
        <f>SUMIFS('5. Detail'!$K$31:$K$510,'5. Detail'!$E$31:$E$510,$B166,'5. Detail'!$A$31:$A$510,$A166,'5. Detail'!$J$31:$J$510,923,'5. Detail'!$F$31:$F$510,"TE01")+SUMIFS('5. Detail'!$K$31:$K$510,'5. Detail'!$E$31:$E$510,$B166,'5. Detail'!$A$31:$A$510,$A166,'5. Detail'!$J$31:$J$510,107,'5. Detail'!$F$31:$F$510,"TE01")</f>
        <v>0</v>
      </c>
      <c r="BK166" s="294">
        <f t="shared" si="99"/>
        <v>0</v>
      </c>
      <c r="BL166" s="294">
        <f t="shared" si="100"/>
        <v>0</v>
      </c>
      <c r="BM166" s="297"/>
    </row>
    <row r="167" spans="1:65" x14ac:dyDescent="0.3">
      <c r="A167" s="291"/>
      <c r="B167" s="292">
        <v>2015</v>
      </c>
      <c r="C167" s="293">
        <v>190554.86604299606</v>
      </c>
      <c r="D167" s="293">
        <v>0</v>
      </c>
      <c r="E167" s="293">
        <v>0</v>
      </c>
      <c r="F167" s="293">
        <v>0</v>
      </c>
      <c r="G167" s="293">
        <v>0</v>
      </c>
      <c r="H167" s="293">
        <v>0</v>
      </c>
      <c r="I167" s="294">
        <f t="shared" si="85"/>
        <v>190554.86604299606</v>
      </c>
      <c r="J167" s="293">
        <v>0</v>
      </c>
      <c r="K167" s="294">
        <f t="shared" si="86"/>
        <v>190554.86604299606</v>
      </c>
      <c r="L167" s="293">
        <v>0</v>
      </c>
      <c r="M167" s="293"/>
      <c r="N167" s="294">
        <f t="shared" si="87"/>
        <v>0</v>
      </c>
      <c r="O167" s="294">
        <f t="shared" si="76"/>
        <v>190554.86604299606</v>
      </c>
      <c r="P167" s="294">
        <f t="shared" si="88"/>
        <v>0</v>
      </c>
      <c r="Q167" s="294">
        <f>SUMIFS('5. Detail'!$I$31:$I$510,'5. Detail'!$E$31:$E$510,$B167,'5. Detail'!$A$31:$A$510,$A167,'5. Detail'!$J$31:$J$510,426.4)</f>
        <v>0</v>
      </c>
      <c r="R167" s="294">
        <f>SUMIFS('5. Detail'!$I$31:$I$510,'5. Detail'!$E$31:$E$510,$B167,'5. Detail'!$A$31:$A$510,$A167,'5. Detail'!$J$31:$J$510,426.5)+J167</f>
        <v>0</v>
      </c>
      <c r="S167" s="294">
        <f>SUMIFS('5. Detail'!$I$31:$I$510,'5. Detail'!$E$31:$E$510,$B167,'5. Detail'!$A$31:$A$510,$A167,'5. Detail'!$J$31:$J$510,923)</f>
        <v>0</v>
      </c>
      <c r="T167" s="294">
        <f>SUMIFS('5. Detail'!$I$31:$I$510,'5. Detail'!$E$31:$E$510,$B167,'5. Detail'!$A$31:$A$510,$A167,'5. Detail'!$J$31:$J$510,107)</f>
        <v>0</v>
      </c>
      <c r="U167" s="294">
        <f t="shared" si="77"/>
        <v>0</v>
      </c>
      <c r="V167" s="294">
        <f>SUMIFS('5. Detail'!$I$31:$I$510,'5. Detail'!$E$31:$E$510,$B167,'5. Detail'!$A$31:$A$510,$A167,'5. Detail'!$F$31:$F$510,"CE01")</f>
        <v>0</v>
      </c>
      <c r="W167" s="294">
        <f>SUMIFS('5. Detail'!$I$31:$I$510,'5. Detail'!$E$31:$E$510,$B167,'5. Detail'!$A$31:$A$510,$A167,'5. Detail'!$F$31:$F$510,"OE01")</f>
        <v>0</v>
      </c>
      <c r="X167" s="294">
        <f>SUMIFS('5. Detail'!$I$31:$I$510,'5. Detail'!$E$31:$E$510,$B167,'5. Detail'!$A$31:$A$510,$A167,'5. Detail'!$F$31:$F$510,"TE01")</f>
        <v>0</v>
      </c>
      <c r="Y167" s="294">
        <f t="shared" si="89"/>
        <v>0</v>
      </c>
      <c r="Z167" s="294">
        <f t="shared" si="78"/>
        <v>0</v>
      </c>
      <c r="AA167" s="294">
        <f>SUMIFS('5. Detail'!$I$31:$I$510,'5. Detail'!$E$31:$E$510,$B167,'5. Detail'!$A$31:$A$510,$A167,'5. Detail'!$J$31:$J$510,923,'5. Detail'!$F$31:$F$510,"CE01")+SUMIFS('5. Detail'!$I$31:$I$510,'5. Detail'!$E$31:$E$510,$B167,'5. Detail'!$A$31:$A$510,$A167,'5. Detail'!$J$31:$J$510,107,'5. Detail'!$F$31:$F$510,"CE01")</f>
        <v>0</v>
      </c>
      <c r="AB167" s="294">
        <f>SUMIFS('5. Detail'!$I$31:$I$510,'5. Detail'!$E$31:$E$510,$B167,'5. Detail'!$A$31:$A$510,$A167,'5. Detail'!$J$31:$J$510,923,'5. Detail'!$F$31:$F$510,"OE01")+SUMIFS('5. Detail'!$I$31:$I$510,'5. Detail'!$E$31:$E$510,$B167,'5. Detail'!$A$31:$A$510,$A167,'5. Detail'!$J$31:$J$510,107,'5. Detail'!$F$31:$F$510,"OE01")</f>
        <v>0</v>
      </c>
      <c r="AC167" s="294">
        <f>SUMIFS('5. Detail'!$I$31:$I$510,'5. Detail'!$E$31:$E$510,$B167,'5. Detail'!$A$31:$A$510,$A167,'5. Detail'!$J$31:$J$510,923,'5. Detail'!$F$31:$F$510,"TE01")+SUMIFS('5. Detail'!$I$31:$I$510,'5. Detail'!$E$31:$E$510,$B167,'5. Detail'!$A$31:$A$510,$A167,'5. Detail'!$J$31:$J$510,107,'5. Detail'!$F$31:$F$510,"TE01")</f>
        <v>0</v>
      </c>
      <c r="AD167" s="294">
        <f t="shared" si="90"/>
        <v>0</v>
      </c>
      <c r="AE167" s="295">
        <f>'3. Total $ Recalc.'!R163</f>
        <v>0</v>
      </c>
      <c r="AF167" s="294">
        <f t="shared" si="79"/>
        <v>-190554.86604299606</v>
      </c>
      <c r="AG167" s="296">
        <v>0</v>
      </c>
      <c r="AH167" s="294">
        <f t="shared" si="80"/>
        <v>0</v>
      </c>
      <c r="AI167" s="294">
        <f t="shared" si="81"/>
        <v>0</v>
      </c>
      <c r="AJ167" s="293">
        <v>0</v>
      </c>
      <c r="AK167" s="293">
        <v>0</v>
      </c>
      <c r="AL167" s="293">
        <v>0</v>
      </c>
      <c r="AM167" s="294">
        <f t="shared" si="91"/>
        <v>0</v>
      </c>
      <c r="AN167" s="294">
        <f t="shared" si="82"/>
        <v>-190554.86604299606</v>
      </c>
      <c r="AO167" s="293">
        <v>0</v>
      </c>
      <c r="AP167" s="294">
        <f t="shared" si="92"/>
        <v>0</v>
      </c>
      <c r="AQ167" s="294">
        <f t="shared" si="83"/>
        <v>-190554.86604299606</v>
      </c>
      <c r="AR167" s="296"/>
      <c r="AS167" s="294">
        <f t="shared" si="93"/>
        <v>0</v>
      </c>
      <c r="AT167" s="294">
        <f t="shared" si="84"/>
        <v>0</v>
      </c>
      <c r="AU167" s="293">
        <v>0</v>
      </c>
      <c r="AV167" s="294">
        <f t="shared" si="94"/>
        <v>0</v>
      </c>
      <c r="AW167" s="294">
        <f t="shared" si="95"/>
        <v>-190554.86604299606</v>
      </c>
      <c r="AX167" s="294">
        <f>SUMIFS('5. Detail'!$I$31:$I$510,'5. Detail'!$E$31:$E$510,$B167,'5. Detail'!$A$31:$A$510,$A167,'5. Detail'!$J$31:$J$510,426.4)</f>
        <v>0</v>
      </c>
      <c r="AY167" s="294">
        <f>SUMIFS('5. Detail'!$I$31:$I$510,'5. Detail'!$E$31:$E$510,$B167,'5. Detail'!$A$31:$A$510,$A167,'5. Detail'!$J$31:$J$510,426.5)+AO167</f>
        <v>0</v>
      </c>
      <c r="AZ167" s="294">
        <f>SUMIFS('5. Detail'!$I$31:$I$510,'5. Detail'!$E$31:$E$510,$B167,'5. Detail'!$A$31:$A$510,$A167,'5. Detail'!$J$31:$J$510,923)</f>
        <v>0</v>
      </c>
      <c r="BA167" s="294">
        <f>SUMIFS('5. Detail'!$I$31:$I$510,'5. Detail'!$E$31:$E$510,$B167,'5. Detail'!$A$31:$A$510,$A167,'5. Detail'!$J$31:$J$510,107)</f>
        <v>0</v>
      </c>
      <c r="BB167" s="294">
        <f t="shared" si="96"/>
        <v>0</v>
      </c>
      <c r="BC167" s="294">
        <f>SUMIFS('5. Detail'!$K$31:$K$510,'5. Detail'!$E$31:$E$510,$B167,'5. Detail'!$A$31:$A$510,$A167,'5. Detail'!$F$31:$F$510,"CE01")</f>
        <v>0</v>
      </c>
      <c r="BD167" s="294">
        <f>SUMIFS('5. Detail'!$K$31:$K$510,'5. Detail'!$E$31:$E$510,$B167,'5. Detail'!$A$31:$A$510,$A167,'5. Detail'!$F$31:$F$510,"OE01")</f>
        <v>0</v>
      </c>
      <c r="BE167" s="294">
        <f>SUMIFS('5. Detail'!$K$31:$K$510,'5. Detail'!$E$31:$E$510,$B167,'5. Detail'!$A$31:$A$510,$A167,'5. Detail'!$F$31:$F$510,"TE01")</f>
        <v>0</v>
      </c>
      <c r="BF167" s="294">
        <f t="shared" si="97"/>
        <v>0</v>
      </c>
      <c r="BG167" s="294">
        <f t="shared" si="98"/>
        <v>0</v>
      </c>
      <c r="BH167" s="294">
        <f>SUMIFS('5. Detail'!$K$31:$K$510,'5. Detail'!$E$31:$E$510,$B167,'5. Detail'!$A$31:$A$510,$A167,'5. Detail'!$J$31:$J$510,923,'5. Detail'!$F$31:$F$510,"CE01")+SUMIFS('5. Detail'!$K$31:$K$510,'5. Detail'!$E$31:$E$510,$B167,'5. Detail'!$A$31:$A$510,$A167,'5. Detail'!$J$31:$J$510,107,'5. Detail'!$F$31:$F$510,"CE01")</f>
        <v>0</v>
      </c>
      <c r="BI167" s="294">
        <f>SUMIFS('5. Detail'!$K$31:$K$510,'5. Detail'!$E$31:$E$510,$B167,'5. Detail'!$A$31:$A$510,$A167,'5. Detail'!$J$31:$J$510,923,'5. Detail'!$F$31:$F$510,"OE01")+SUMIFS('5. Detail'!$K$31:$K$510,'5. Detail'!$E$31:$E$510,$B167,'5. Detail'!$A$31:$A$510,$A167,'5. Detail'!$J$31:$J$510,107,'5. Detail'!$F$31:$F$510,"OE01")</f>
        <v>0</v>
      </c>
      <c r="BJ167" s="294">
        <f>SUMIFS('5. Detail'!$K$31:$K$510,'5. Detail'!$E$31:$E$510,$B167,'5. Detail'!$A$31:$A$510,$A167,'5. Detail'!$J$31:$J$510,923,'5. Detail'!$F$31:$F$510,"TE01")+SUMIFS('5. Detail'!$K$31:$K$510,'5. Detail'!$E$31:$E$510,$B167,'5. Detail'!$A$31:$A$510,$A167,'5. Detail'!$J$31:$J$510,107,'5. Detail'!$F$31:$F$510,"TE01")</f>
        <v>0</v>
      </c>
      <c r="BK167" s="294">
        <f t="shared" si="99"/>
        <v>0</v>
      </c>
      <c r="BL167" s="294">
        <f t="shared" si="100"/>
        <v>0</v>
      </c>
      <c r="BM167" s="297"/>
    </row>
    <row r="168" spans="1:65" x14ac:dyDescent="0.3">
      <c r="A168" s="291"/>
      <c r="B168" s="292">
        <v>2016</v>
      </c>
      <c r="C168" s="293">
        <v>181254.39004900615</v>
      </c>
      <c r="D168" s="293">
        <v>0</v>
      </c>
      <c r="E168" s="293">
        <v>0</v>
      </c>
      <c r="F168" s="293">
        <v>0</v>
      </c>
      <c r="G168" s="293">
        <v>0</v>
      </c>
      <c r="H168" s="293">
        <v>9062.7226853125048</v>
      </c>
      <c r="I168" s="294">
        <f t="shared" si="85"/>
        <v>172191.66736369365</v>
      </c>
      <c r="J168" s="293">
        <v>0</v>
      </c>
      <c r="K168" s="294">
        <f t="shared" si="86"/>
        <v>172191.66736369365</v>
      </c>
      <c r="L168" s="293">
        <v>0</v>
      </c>
      <c r="M168" s="293"/>
      <c r="N168" s="294">
        <f t="shared" si="87"/>
        <v>0</v>
      </c>
      <c r="O168" s="294">
        <f t="shared" si="76"/>
        <v>172191.66736369365</v>
      </c>
      <c r="P168" s="294">
        <f t="shared" si="88"/>
        <v>0</v>
      </c>
      <c r="Q168" s="294">
        <f>SUMIFS('5. Detail'!$I$31:$I$510,'5. Detail'!$E$31:$E$510,$B168,'5. Detail'!$A$31:$A$510,$A168,'5. Detail'!$J$31:$J$510,426.4)</f>
        <v>0</v>
      </c>
      <c r="R168" s="294">
        <f>SUMIFS('5. Detail'!$I$31:$I$510,'5. Detail'!$E$31:$E$510,$B168,'5. Detail'!$A$31:$A$510,$A168,'5. Detail'!$J$31:$J$510,426.5)+J168</f>
        <v>0</v>
      </c>
      <c r="S168" s="294">
        <f>SUMIFS('5. Detail'!$I$31:$I$510,'5. Detail'!$E$31:$E$510,$B168,'5. Detail'!$A$31:$A$510,$A168,'5. Detail'!$J$31:$J$510,923)</f>
        <v>0</v>
      </c>
      <c r="T168" s="294">
        <f>SUMIFS('5. Detail'!$I$31:$I$510,'5. Detail'!$E$31:$E$510,$B168,'5. Detail'!$A$31:$A$510,$A168,'5. Detail'!$J$31:$J$510,107)</f>
        <v>0</v>
      </c>
      <c r="U168" s="294">
        <f t="shared" si="77"/>
        <v>0</v>
      </c>
      <c r="V168" s="294">
        <f>SUMIFS('5. Detail'!$I$31:$I$510,'5. Detail'!$E$31:$E$510,$B168,'5. Detail'!$A$31:$A$510,$A168,'5. Detail'!$F$31:$F$510,"CE01")</f>
        <v>0</v>
      </c>
      <c r="W168" s="294">
        <f>SUMIFS('5. Detail'!$I$31:$I$510,'5. Detail'!$E$31:$E$510,$B168,'5. Detail'!$A$31:$A$510,$A168,'5. Detail'!$F$31:$F$510,"OE01")</f>
        <v>0</v>
      </c>
      <c r="X168" s="294">
        <f>SUMIFS('5. Detail'!$I$31:$I$510,'5. Detail'!$E$31:$E$510,$B168,'5. Detail'!$A$31:$A$510,$A168,'5. Detail'!$F$31:$F$510,"TE01")</f>
        <v>0</v>
      </c>
      <c r="Y168" s="294">
        <f t="shared" si="89"/>
        <v>0</v>
      </c>
      <c r="Z168" s="294">
        <f t="shared" si="78"/>
        <v>0</v>
      </c>
      <c r="AA168" s="294">
        <f>SUMIFS('5. Detail'!$I$31:$I$510,'5. Detail'!$E$31:$E$510,$B168,'5. Detail'!$A$31:$A$510,$A168,'5. Detail'!$J$31:$J$510,923,'5. Detail'!$F$31:$F$510,"CE01")+SUMIFS('5. Detail'!$I$31:$I$510,'5. Detail'!$E$31:$E$510,$B168,'5. Detail'!$A$31:$A$510,$A168,'5. Detail'!$J$31:$J$510,107,'5. Detail'!$F$31:$F$510,"CE01")</f>
        <v>0</v>
      </c>
      <c r="AB168" s="294">
        <f>SUMIFS('5. Detail'!$I$31:$I$510,'5. Detail'!$E$31:$E$510,$B168,'5. Detail'!$A$31:$A$510,$A168,'5. Detail'!$J$31:$J$510,923,'5. Detail'!$F$31:$F$510,"OE01")+SUMIFS('5. Detail'!$I$31:$I$510,'5. Detail'!$E$31:$E$510,$B168,'5. Detail'!$A$31:$A$510,$A168,'5. Detail'!$J$31:$J$510,107,'5. Detail'!$F$31:$F$510,"OE01")</f>
        <v>0</v>
      </c>
      <c r="AC168" s="294">
        <f>SUMIFS('5. Detail'!$I$31:$I$510,'5. Detail'!$E$31:$E$510,$B168,'5. Detail'!$A$31:$A$510,$A168,'5. Detail'!$J$31:$J$510,923,'5. Detail'!$F$31:$F$510,"TE01")+SUMIFS('5. Detail'!$I$31:$I$510,'5. Detail'!$E$31:$E$510,$B168,'5. Detail'!$A$31:$A$510,$A168,'5. Detail'!$J$31:$J$510,107,'5. Detail'!$F$31:$F$510,"TE01")</f>
        <v>0</v>
      </c>
      <c r="AD168" s="294">
        <f t="shared" si="90"/>
        <v>0</v>
      </c>
      <c r="AE168" s="295">
        <f>'3. Total $ Recalc.'!R164</f>
        <v>0</v>
      </c>
      <c r="AF168" s="294">
        <f t="shared" si="79"/>
        <v>-181254.39004900615</v>
      </c>
      <c r="AG168" s="296">
        <v>5.0000017560193698E-2</v>
      </c>
      <c r="AH168" s="294">
        <f t="shared" si="80"/>
        <v>0</v>
      </c>
      <c r="AI168" s="294">
        <f t="shared" si="81"/>
        <v>-9062.7226853125048</v>
      </c>
      <c r="AJ168" s="293">
        <v>0</v>
      </c>
      <c r="AK168" s="293">
        <v>0</v>
      </c>
      <c r="AL168" s="293">
        <v>0</v>
      </c>
      <c r="AM168" s="294">
        <f t="shared" si="91"/>
        <v>0</v>
      </c>
      <c r="AN168" s="294">
        <f t="shared" si="82"/>
        <v>-172191.66736369365</v>
      </c>
      <c r="AO168" s="293">
        <v>0</v>
      </c>
      <c r="AP168" s="294">
        <f t="shared" si="92"/>
        <v>0</v>
      </c>
      <c r="AQ168" s="294">
        <f t="shared" si="83"/>
        <v>-172191.66736369365</v>
      </c>
      <c r="AR168" s="296"/>
      <c r="AS168" s="294">
        <f t="shared" si="93"/>
        <v>0</v>
      </c>
      <c r="AT168" s="294">
        <f t="shared" si="84"/>
        <v>0</v>
      </c>
      <c r="AU168" s="293">
        <v>0</v>
      </c>
      <c r="AV168" s="294">
        <f t="shared" si="94"/>
        <v>0</v>
      </c>
      <c r="AW168" s="294">
        <f t="shared" si="95"/>
        <v>-172191.66736369365</v>
      </c>
      <c r="AX168" s="294">
        <f>SUMIFS('5. Detail'!$I$31:$I$510,'5. Detail'!$E$31:$E$510,$B168,'5. Detail'!$A$31:$A$510,$A168,'5. Detail'!$J$31:$J$510,426.4)</f>
        <v>0</v>
      </c>
      <c r="AY168" s="294">
        <f>SUMIFS('5. Detail'!$I$31:$I$510,'5. Detail'!$E$31:$E$510,$B168,'5. Detail'!$A$31:$A$510,$A168,'5. Detail'!$J$31:$J$510,426.5)+AO168</f>
        <v>0</v>
      </c>
      <c r="AZ168" s="294">
        <f>SUMIFS('5. Detail'!$I$31:$I$510,'5. Detail'!$E$31:$E$510,$B168,'5. Detail'!$A$31:$A$510,$A168,'5. Detail'!$J$31:$J$510,923)</f>
        <v>0</v>
      </c>
      <c r="BA168" s="294">
        <f>SUMIFS('5. Detail'!$I$31:$I$510,'5. Detail'!$E$31:$E$510,$B168,'5. Detail'!$A$31:$A$510,$A168,'5. Detail'!$J$31:$J$510,107)</f>
        <v>0</v>
      </c>
      <c r="BB168" s="294">
        <f t="shared" si="96"/>
        <v>0</v>
      </c>
      <c r="BC168" s="294">
        <f>SUMIFS('5. Detail'!$K$31:$K$510,'5. Detail'!$E$31:$E$510,$B168,'5. Detail'!$A$31:$A$510,$A168,'5. Detail'!$F$31:$F$510,"CE01")</f>
        <v>0</v>
      </c>
      <c r="BD168" s="294">
        <f>SUMIFS('5. Detail'!$K$31:$K$510,'5. Detail'!$E$31:$E$510,$B168,'5. Detail'!$A$31:$A$510,$A168,'5. Detail'!$F$31:$F$510,"OE01")</f>
        <v>0</v>
      </c>
      <c r="BE168" s="294">
        <f>SUMIFS('5. Detail'!$K$31:$K$510,'5. Detail'!$E$31:$E$510,$B168,'5. Detail'!$A$31:$A$510,$A168,'5. Detail'!$F$31:$F$510,"TE01")</f>
        <v>0</v>
      </c>
      <c r="BF168" s="294">
        <f t="shared" si="97"/>
        <v>0</v>
      </c>
      <c r="BG168" s="294">
        <f t="shared" si="98"/>
        <v>0</v>
      </c>
      <c r="BH168" s="294">
        <f>SUMIFS('5. Detail'!$K$31:$K$510,'5. Detail'!$E$31:$E$510,$B168,'5. Detail'!$A$31:$A$510,$A168,'5. Detail'!$J$31:$J$510,923,'5. Detail'!$F$31:$F$510,"CE01")+SUMIFS('5. Detail'!$K$31:$K$510,'5. Detail'!$E$31:$E$510,$B168,'5. Detail'!$A$31:$A$510,$A168,'5. Detail'!$J$31:$J$510,107,'5. Detail'!$F$31:$F$510,"CE01")</f>
        <v>0</v>
      </c>
      <c r="BI168" s="294">
        <f>SUMIFS('5. Detail'!$K$31:$K$510,'5. Detail'!$E$31:$E$510,$B168,'5. Detail'!$A$31:$A$510,$A168,'5. Detail'!$J$31:$J$510,923,'5. Detail'!$F$31:$F$510,"OE01")+SUMIFS('5. Detail'!$K$31:$K$510,'5. Detail'!$E$31:$E$510,$B168,'5. Detail'!$A$31:$A$510,$A168,'5. Detail'!$J$31:$J$510,107,'5. Detail'!$F$31:$F$510,"OE01")</f>
        <v>0</v>
      </c>
      <c r="BJ168" s="294">
        <f>SUMIFS('5. Detail'!$K$31:$K$510,'5. Detail'!$E$31:$E$510,$B168,'5. Detail'!$A$31:$A$510,$A168,'5. Detail'!$J$31:$J$510,923,'5. Detail'!$F$31:$F$510,"TE01")+SUMIFS('5. Detail'!$K$31:$K$510,'5. Detail'!$E$31:$E$510,$B168,'5. Detail'!$A$31:$A$510,$A168,'5. Detail'!$J$31:$J$510,107,'5. Detail'!$F$31:$F$510,"TE01")</f>
        <v>0</v>
      </c>
      <c r="BK168" s="294">
        <f t="shared" si="99"/>
        <v>0</v>
      </c>
      <c r="BL168" s="294">
        <f t="shared" si="100"/>
        <v>0</v>
      </c>
      <c r="BM168" s="297"/>
    </row>
    <row r="169" spans="1:65" x14ac:dyDescent="0.3">
      <c r="A169" s="291"/>
      <c r="B169" s="292">
        <v>2017</v>
      </c>
      <c r="C169" s="293">
        <v>194623.63994117486</v>
      </c>
      <c r="D169" s="293">
        <v>0</v>
      </c>
      <c r="E169" s="293">
        <v>0</v>
      </c>
      <c r="F169" s="293">
        <v>0</v>
      </c>
      <c r="G169" s="293">
        <v>0</v>
      </c>
      <c r="H169" s="293">
        <v>9731.1796007618414</v>
      </c>
      <c r="I169" s="294">
        <f t="shared" si="85"/>
        <v>184892.460340413</v>
      </c>
      <c r="J169" s="293">
        <v>0</v>
      </c>
      <c r="K169" s="294">
        <f t="shared" si="86"/>
        <v>184892.460340413</v>
      </c>
      <c r="L169" s="293">
        <v>0</v>
      </c>
      <c r="M169" s="293"/>
      <c r="N169" s="294">
        <f t="shared" si="87"/>
        <v>0</v>
      </c>
      <c r="O169" s="294">
        <f t="shared" si="76"/>
        <v>184892.460340413</v>
      </c>
      <c r="P169" s="294">
        <f t="shared" si="88"/>
        <v>0</v>
      </c>
      <c r="Q169" s="294">
        <f>SUMIFS('5. Detail'!$I$31:$I$510,'5. Detail'!$E$31:$E$510,$B169,'5. Detail'!$A$31:$A$510,$A169,'5. Detail'!$J$31:$J$510,426.4)</f>
        <v>0</v>
      </c>
      <c r="R169" s="294">
        <f>SUMIFS('5. Detail'!$I$31:$I$510,'5. Detail'!$E$31:$E$510,$B169,'5. Detail'!$A$31:$A$510,$A169,'5. Detail'!$J$31:$J$510,426.5)+J169</f>
        <v>0</v>
      </c>
      <c r="S169" s="294">
        <f>SUMIFS('5. Detail'!$I$31:$I$510,'5. Detail'!$E$31:$E$510,$B169,'5. Detail'!$A$31:$A$510,$A169,'5. Detail'!$J$31:$J$510,923)</f>
        <v>0</v>
      </c>
      <c r="T169" s="294">
        <f>SUMIFS('5. Detail'!$I$31:$I$510,'5. Detail'!$E$31:$E$510,$B169,'5. Detail'!$A$31:$A$510,$A169,'5. Detail'!$J$31:$J$510,107)</f>
        <v>0</v>
      </c>
      <c r="U169" s="294">
        <f t="shared" si="77"/>
        <v>0</v>
      </c>
      <c r="V169" s="294">
        <f>SUMIFS('5. Detail'!$I$31:$I$510,'5. Detail'!$E$31:$E$510,$B169,'5. Detail'!$A$31:$A$510,$A169,'5. Detail'!$F$31:$F$510,"CE01")</f>
        <v>0</v>
      </c>
      <c r="W169" s="294">
        <f>SUMIFS('5. Detail'!$I$31:$I$510,'5. Detail'!$E$31:$E$510,$B169,'5. Detail'!$A$31:$A$510,$A169,'5. Detail'!$F$31:$F$510,"OE01")</f>
        <v>0</v>
      </c>
      <c r="X169" s="294">
        <f>SUMIFS('5. Detail'!$I$31:$I$510,'5. Detail'!$E$31:$E$510,$B169,'5. Detail'!$A$31:$A$510,$A169,'5. Detail'!$F$31:$F$510,"TE01")</f>
        <v>0</v>
      </c>
      <c r="Y169" s="294">
        <f t="shared" si="89"/>
        <v>0</v>
      </c>
      <c r="Z169" s="294">
        <f t="shared" si="78"/>
        <v>0</v>
      </c>
      <c r="AA169" s="294">
        <f>SUMIFS('5. Detail'!$I$31:$I$510,'5. Detail'!$E$31:$E$510,$B169,'5. Detail'!$A$31:$A$510,$A169,'5. Detail'!$J$31:$J$510,923,'5. Detail'!$F$31:$F$510,"CE01")+SUMIFS('5. Detail'!$I$31:$I$510,'5. Detail'!$E$31:$E$510,$B169,'5. Detail'!$A$31:$A$510,$A169,'5. Detail'!$J$31:$J$510,107,'5. Detail'!$F$31:$F$510,"CE01")</f>
        <v>0</v>
      </c>
      <c r="AB169" s="294">
        <f>SUMIFS('5. Detail'!$I$31:$I$510,'5. Detail'!$E$31:$E$510,$B169,'5. Detail'!$A$31:$A$510,$A169,'5. Detail'!$J$31:$J$510,923,'5. Detail'!$F$31:$F$510,"OE01")+SUMIFS('5. Detail'!$I$31:$I$510,'5. Detail'!$E$31:$E$510,$B169,'5. Detail'!$A$31:$A$510,$A169,'5. Detail'!$J$31:$J$510,107,'5. Detail'!$F$31:$F$510,"OE01")</f>
        <v>0</v>
      </c>
      <c r="AC169" s="294">
        <f>SUMIFS('5. Detail'!$I$31:$I$510,'5. Detail'!$E$31:$E$510,$B169,'5. Detail'!$A$31:$A$510,$A169,'5. Detail'!$J$31:$J$510,923,'5. Detail'!$F$31:$F$510,"TE01")+SUMIFS('5. Detail'!$I$31:$I$510,'5. Detail'!$E$31:$E$510,$B169,'5. Detail'!$A$31:$A$510,$A169,'5. Detail'!$J$31:$J$510,107,'5. Detail'!$F$31:$F$510,"TE01")</f>
        <v>0</v>
      </c>
      <c r="AD169" s="294">
        <f t="shared" si="90"/>
        <v>0</v>
      </c>
      <c r="AE169" s="295">
        <f>'3. Total $ Recalc.'!R165</f>
        <v>0</v>
      </c>
      <c r="AF169" s="294">
        <f t="shared" si="79"/>
        <v>-194623.63994117486</v>
      </c>
      <c r="AG169" s="296">
        <v>4.9999987687534247E-2</v>
      </c>
      <c r="AH169" s="294">
        <f t="shared" si="80"/>
        <v>0</v>
      </c>
      <c r="AI169" s="294">
        <f t="shared" si="81"/>
        <v>-9731.1796007618414</v>
      </c>
      <c r="AJ169" s="293">
        <v>0</v>
      </c>
      <c r="AK169" s="293">
        <v>0</v>
      </c>
      <c r="AL169" s="293">
        <v>0</v>
      </c>
      <c r="AM169" s="294">
        <f t="shared" si="91"/>
        <v>0</v>
      </c>
      <c r="AN169" s="294">
        <f t="shared" si="82"/>
        <v>-184892.460340413</v>
      </c>
      <c r="AO169" s="293">
        <v>0</v>
      </c>
      <c r="AP169" s="294">
        <f t="shared" si="92"/>
        <v>0</v>
      </c>
      <c r="AQ169" s="294">
        <f t="shared" si="83"/>
        <v>-184892.460340413</v>
      </c>
      <c r="AR169" s="296"/>
      <c r="AS169" s="294">
        <f t="shared" si="93"/>
        <v>0</v>
      </c>
      <c r="AT169" s="294">
        <f t="shared" si="84"/>
        <v>0</v>
      </c>
      <c r="AU169" s="293">
        <v>0</v>
      </c>
      <c r="AV169" s="294">
        <f t="shared" si="94"/>
        <v>0</v>
      </c>
      <c r="AW169" s="294">
        <f t="shared" si="95"/>
        <v>-184892.460340413</v>
      </c>
      <c r="AX169" s="294">
        <f>SUMIFS('5. Detail'!$I$31:$I$510,'5. Detail'!$E$31:$E$510,$B169,'5. Detail'!$A$31:$A$510,$A169,'5. Detail'!$J$31:$J$510,426.4)</f>
        <v>0</v>
      </c>
      <c r="AY169" s="294">
        <f>SUMIFS('5. Detail'!$I$31:$I$510,'5. Detail'!$E$31:$E$510,$B169,'5. Detail'!$A$31:$A$510,$A169,'5. Detail'!$J$31:$J$510,426.5)+AO169</f>
        <v>0</v>
      </c>
      <c r="AZ169" s="294">
        <f>SUMIFS('5. Detail'!$I$31:$I$510,'5. Detail'!$E$31:$E$510,$B169,'5. Detail'!$A$31:$A$510,$A169,'5. Detail'!$J$31:$J$510,923)</f>
        <v>0</v>
      </c>
      <c r="BA169" s="294">
        <f>SUMIFS('5. Detail'!$I$31:$I$510,'5. Detail'!$E$31:$E$510,$B169,'5. Detail'!$A$31:$A$510,$A169,'5. Detail'!$J$31:$J$510,107)</f>
        <v>0</v>
      </c>
      <c r="BB169" s="294">
        <f t="shared" si="96"/>
        <v>0</v>
      </c>
      <c r="BC169" s="294">
        <f>SUMIFS('5. Detail'!$K$31:$K$510,'5. Detail'!$E$31:$E$510,$B169,'5. Detail'!$A$31:$A$510,$A169,'5. Detail'!$F$31:$F$510,"CE01")</f>
        <v>0</v>
      </c>
      <c r="BD169" s="294">
        <f>SUMIFS('5. Detail'!$K$31:$K$510,'5. Detail'!$E$31:$E$510,$B169,'5. Detail'!$A$31:$A$510,$A169,'5. Detail'!$F$31:$F$510,"OE01")</f>
        <v>0</v>
      </c>
      <c r="BE169" s="294">
        <f>SUMIFS('5. Detail'!$K$31:$K$510,'5. Detail'!$E$31:$E$510,$B169,'5. Detail'!$A$31:$A$510,$A169,'5. Detail'!$F$31:$F$510,"TE01")</f>
        <v>0</v>
      </c>
      <c r="BF169" s="294">
        <f t="shared" si="97"/>
        <v>0</v>
      </c>
      <c r="BG169" s="294">
        <f t="shared" si="98"/>
        <v>0</v>
      </c>
      <c r="BH169" s="294">
        <f>SUMIFS('5. Detail'!$K$31:$K$510,'5. Detail'!$E$31:$E$510,$B169,'5. Detail'!$A$31:$A$510,$A169,'5. Detail'!$J$31:$J$510,923,'5. Detail'!$F$31:$F$510,"CE01")+SUMIFS('5. Detail'!$K$31:$K$510,'5. Detail'!$E$31:$E$510,$B169,'5. Detail'!$A$31:$A$510,$A169,'5. Detail'!$J$31:$J$510,107,'5. Detail'!$F$31:$F$510,"CE01")</f>
        <v>0</v>
      </c>
      <c r="BI169" s="294">
        <f>SUMIFS('5. Detail'!$K$31:$K$510,'5. Detail'!$E$31:$E$510,$B169,'5. Detail'!$A$31:$A$510,$A169,'5. Detail'!$J$31:$J$510,923,'5. Detail'!$F$31:$F$510,"OE01")+SUMIFS('5. Detail'!$K$31:$K$510,'5. Detail'!$E$31:$E$510,$B169,'5. Detail'!$A$31:$A$510,$A169,'5. Detail'!$J$31:$J$510,107,'5. Detail'!$F$31:$F$510,"OE01")</f>
        <v>0</v>
      </c>
      <c r="BJ169" s="294">
        <f>SUMIFS('5. Detail'!$K$31:$K$510,'5. Detail'!$E$31:$E$510,$B169,'5. Detail'!$A$31:$A$510,$A169,'5. Detail'!$J$31:$J$510,923,'5. Detail'!$F$31:$F$510,"TE01")+SUMIFS('5. Detail'!$K$31:$K$510,'5. Detail'!$E$31:$E$510,$B169,'5. Detail'!$A$31:$A$510,$A169,'5. Detail'!$J$31:$J$510,107,'5. Detail'!$F$31:$F$510,"TE01")</f>
        <v>0</v>
      </c>
      <c r="BK169" s="294">
        <f t="shared" si="99"/>
        <v>0</v>
      </c>
      <c r="BL169" s="294">
        <f t="shared" si="100"/>
        <v>0</v>
      </c>
      <c r="BM169" s="297"/>
    </row>
    <row r="170" spans="1:65" x14ac:dyDescent="0.3">
      <c r="A170" s="291"/>
      <c r="B170" s="292">
        <v>2018</v>
      </c>
      <c r="C170" s="293">
        <v>206964.4626978407</v>
      </c>
      <c r="D170" s="293">
        <v>0</v>
      </c>
      <c r="E170" s="293">
        <v>0</v>
      </c>
      <c r="F170" s="293">
        <v>0</v>
      </c>
      <c r="G170" s="293">
        <v>0</v>
      </c>
      <c r="H170" s="293">
        <v>10348.228531103572</v>
      </c>
      <c r="I170" s="294">
        <f t="shared" si="85"/>
        <v>196616.23416673712</v>
      </c>
      <c r="J170" s="293">
        <v>0</v>
      </c>
      <c r="K170" s="294">
        <f t="shared" si="86"/>
        <v>196616.23416673712</v>
      </c>
      <c r="L170" s="293">
        <v>0</v>
      </c>
      <c r="M170" s="293"/>
      <c r="N170" s="294">
        <f t="shared" si="87"/>
        <v>0</v>
      </c>
      <c r="O170" s="294">
        <f t="shared" si="76"/>
        <v>196616.23416673712</v>
      </c>
      <c r="P170" s="294">
        <f t="shared" si="88"/>
        <v>0</v>
      </c>
      <c r="Q170" s="294">
        <f>SUMIFS('5. Detail'!$I$31:$I$510,'5. Detail'!$E$31:$E$510,$B170,'5. Detail'!$A$31:$A$510,$A170,'5. Detail'!$J$31:$J$510,426.4)</f>
        <v>0</v>
      </c>
      <c r="R170" s="294">
        <f>SUMIFS('5. Detail'!$I$31:$I$510,'5. Detail'!$E$31:$E$510,$B170,'5. Detail'!$A$31:$A$510,$A170,'5. Detail'!$J$31:$J$510,426.5)+J170</f>
        <v>0</v>
      </c>
      <c r="S170" s="294">
        <f>SUMIFS('5. Detail'!$I$31:$I$510,'5. Detail'!$E$31:$E$510,$B170,'5. Detail'!$A$31:$A$510,$A170,'5. Detail'!$J$31:$J$510,923)</f>
        <v>0</v>
      </c>
      <c r="T170" s="294">
        <f>SUMIFS('5. Detail'!$I$31:$I$510,'5. Detail'!$E$31:$E$510,$B170,'5. Detail'!$A$31:$A$510,$A170,'5. Detail'!$J$31:$J$510,107)</f>
        <v>0</v>
      </c>
      <c r="U170" s="294">
        <f t="shared" si="77"/>
        <v>0</v>
      </c>
      <c r="V170" s="294">
        <f>SUMIFS('5. Detail'!$I$31:$I$510,'5. Detail'!$E$31:$E$510,$B170,'5. Detail'!$A$31:$A$510,$A170,'5. Detail'!$F$31:$F$510,"CE01")</f>
        <v>0</v>
      </c>
      <c r="W170" s="294">
        <f>SUMIFS('5. Detail'!$I$31:$I$510,'5. Detail'!$E$31:$E$510,$B170,'5. Detail'!$A$31:$A$510,$A170,'5. Detail'!$F$31:$F$510,"OE01")</f>
        <v>0</v>
      </c>
      <c r="X170" s="294">
        <f>SUMIFS('5. Detail'!$I$31:$I$510,'5. Detail'!$E$31:$E$510,$B170,'5. Detail'!$A$31:$A$510,$A170,'5. Detail'!$F$31:$F$510,"TE01")</f>
        <v>0</v>
      </c>
      <c r="Y170" s="294">
        <f t="shared" si="89"/>
        <v>0</v>
      </c>
      <c r="Z170" s="294">
        <f t="shared" si="78"/>
        <v>0</v>
      </c>
      <c r="AA170" s="294">
        <f>SUMIFS('5. Detail'!$I$31:$I$510,'5. Detail'!$E$31:$E$510,$B170,'5. Detail'!$A$31:$A$510,$A170,'5. Detail'!$J$31:$J$510,923,'5. Detail'!$F$31:$F$510,"CE01")+SUMIFS('5. Detail'!$I$31:$I$510,'5. Detail'!$E$31:$E$510,$B170,'5. Detail'!$A$31:$A$510,$A170,'5. Detail'!$J$31:$J$510,107,'5. Detail'!$F$31:$F$510,"CE01")</f>
        <v>0</v>
      </c>
      <c r="AB170" s="294">
        <f>SUMIFS('5. Detail'!$I$31:$I$510,'5. Detail'!$E$31:$E$510,$B170,'5. Detail'!$A$31:$A$510,$A170,'5. Detail'!$J$31:$J$510,923,'5. Detail'!$F$31:$F$510,"OE01")+SUMIFS('5. Detail'!$I$31:$I$510,'5. Detail'!$E$31:$E$510,$B170,'5. Detail'!$A$31:$A$510,$A170,'5. Detail'!$J$31:$J$510,107,'5. Detail'!$F$31:$F$510,"OE01")</f>
        <v>0</v>
      </c>
      <c r="AC170" s="294">
        <f>SUMIFS('5. Detail'!$I$31:$I$510,'5. Detail'!$E$31:$E$510,$B170,'5. Detail'!$A$31:$A$510,$A170,'5. Detail'!$J$31:$J$510,923,'5. Detail'!$F$31:$F$510,"TE01")+SUMIFS('5. Detail'!$I$31:$I$510,'5. Detail'!$E$31:$E$510,$B170,'5. Detail'!$A$31:$A$510,$A170,'5. Detail'!$J$31:$J$510,107,'5. Detail'!$F$31:$F$510,"TE01")</f>
        <v>0</v>
      </c>
      <c r="AD170" s="294">
        <f t="shared" si="90"/>
        <v>0</v>
      </c>
      <c r="AE170" s="295">
        <f>'3. Total $ Recalc.'!R166</f>
        <v>0</v>
      </c>
      <c r="AF170" s="294">
        <f t="shared" si="79"/>
        <v>-206964.4626978407</v>
      </c>
      <c r="AG170" s="296">
        <v>5.0000026073130949E-2</v>
      </c>
      <c r="AH170" s="294">
        <f t="shared" si="80"/>
        <v>0</v>
      </c>
      <c r="AI170" s="294">
        <f t="shared" si="81"/>
        <v>-10348.228531103572</v>
      </c>
      <c r="AJ170" s="293">
        <v>0</v>
      </c>
      <c r="AK170" s="293">
        <v>0</v>
      </c>
      <c r="AL170" s="293">
        <v>0</v>
      </c>
      <c r="AM170" s="294">
        <f t="shared" si="91"/>
        <v>0</v>
      </c>
      <c r="AN170" s="294">
        <f t="shared" si="82"/>
        <v>-196616.23416673712</v>
      </c>
      <c r="AO170" s="293">
        <v>0</v>
      </c>
      <c r="AP170" s="294">
        <f t="shared" si="92"/>
        <v>0</v>
      </c>
      <c r="AQ170" s="294">
        <f t="shared" si="83"/>
        <v>-196616.23416673712</v>
      </c>
      <c r="AR170" s="296"/>
      <c r="AS170" s="294">
        <f t="shared" si="93"/>
        <v>0</v>
      </c>
      <c r="AT170" s="294">
        <f t="shared" si="84"/>
        <v>0</v>
      </c>
      <c r="AU170" s="293">
        <v>0</v>
      </c>
      <c r="AV170" s="294">
        <f t="shared" si="94"/>
        <v>0</v>
      </c>
      <c r="AW170" s="294">
        <f t="shared" si="95"/>
        <v>-196616.23416673712</v>
      </c>
      <c r="AX170" s="294">
        <f>SUMIFS('5. Detail'!$I$31:$I$510,'5. Detail'!$E$31:$E$510,$B170,'5. Detail'!$A$31:$A$510,$A170,'5. Detail'!$J$31:$J$510,426.4)</f>
        <v>0</v>
      </c>
      <c r="AY170" s="294">
        <f>SUMIFS('5. Detail'!$I$31:$I$510,'5. Detail'!$E$31:$E$510,$B170,'5. Detail'!$A$31:$A$510,$A170,'5. Detail'!$J$31:$J$510,426.5)+AO170</f>
        <v>0</v>
      </c>
      <c r="AZ170" s="294">
        <f>SUMIFS('5. Detail'!$I$31:$I$510,'5. Detail'!$E$31:$E$510,$B170,'5. Detail'!$A$31:$A$510,$A170,'5. Detail'!$J$31:$J$510,923)</f>
        <v>0</v>
      </c>
      <c r="BA170" s="294">
        <f>SUMIFS('5. Detail'!$I$31:$I$510,'5. Detail'!$E$31:$E$510,$B170,'5. Detail'!$A$31:$A$510,$A170,'5. Detail'!$J$31:$J$510,107)</f>
        <v>0</v>
      </c>
      <c r="BB170" s="294">
        <f t="shared" si="96"/>
        <v>0</v>
      </c>
      <c r="BC170" s="294">
        <f>SUMIFS('5. Detail'!$K$31:$K$510,'5. Detail'!$E$31:$E$510,$B170,'5. Detail'!$A$31:$A$510,$A170,'5. Detail'!$F$31:$F$510,"CE01")</f>
        <v>0</v>
      </c>
      <c r="BD170" s="294">
        <f>SUMIFS('5. Detail'!$K$31:$K$510,'5. Detail'!$E$31:$E$510,$B170,'5. Detail'!$A$31:$A$510,$A170,'5. Detail'!$F$31:$F$510,"OE01")</f>
        <v>0</v>
      </c>
      <c r="BE170" s="294">
        <f>SUMIFS('5. Detail'!$K$31:$K$510,'5. Detail'!$E$31:$E$510,$B170,'5. Detail'!$A$31:$A$510,$A170,'5. Detail'!$F$31:$F$510,"TE01")</f>
        <v>0</v>
      </c>
      <c r="BF170" s="294">
        <f t="shared" si="97"/>
        <v>0</v>
      </c>
      <c r="BG170" s="294">
        <f t="shared" si="98"/>
        <v>0</v>
      </c>
      <c r="BH170" s="294">
        <f>SUMIFS('5. Detail'!$K$31:$K$510,'5. Detail'!$E$31:$E$510,$B170,'5. Detail'!$A$31:$A$510,$A170,'5. Detail'!$J$31:$J$510,923,'5. Detail'!$F$31:$F$510,"CE01")+SUMIFS('5. Detail'!$K$31:$K$510,'5. Detail'!$E$31:$E$510,$B170,'5. Detail'!$A$31:$A$510,$A170,'5. Detail'!$J$31:$J$510,107,'5. Detail'!$F$31:$F$510,"CE01")</f>
        <v>0</v>
      </c>
      <c r="BI170" s="294">
        <f>SUMIFS('5. Detail'!$K$31:$K$510,'5. Detail'!$E$31:$E$510,$B170,'5. Detail'!$A$31:$A$510,$A170,'5. Detail'!$J$31:$J$510,923,'5. Detail'!$F$31:$F$510,"OE01")+SUMIFS('5. Detail'!$K$31:$K$510,'5. Detail'!$E$31:$E$510,$B170,'5. Detail'!$A$31:$A$510,$A170,'5. Detail'!$J$31:$J$510,107,'5. Detail'!$F$31:$F$510,"OE01")</f>
        <v>0</v>
      </c>
      <c r="BJ170" s="294">
        <f>SUMIFS('5. Detail'!$K$31:$K$510,'5. Detail'!$E$31:$E$510,$B170,'5. Detail'!$A$31:$A$510,$A170,'5. Detail'!$J$31:$J$510,923,'5. Detail'!$F$31:$F$510,"TE01")+SUMIFS('5. Detail'!$K$31:$K$510,'5. Detail'!$E$31:$E$510,$B170,'5. Detail'!$A$31:$A$510,$A170,'5. Detail'!$J$31:$J$510,107,'5. Detail'!$F$31:$F$510,"TE01")</f>
        <v>0</v>
      </c>
      <c r="BK170" s="294">
        <f t="shared" si="99"/>
        <v>0</v>
      </c>
      <c r="BL170" s="294">
        <f t="shared" si="100"/>
        <v>0</v>
      </c>
      <c r="BM170" s="297"/>
    </row>
    <row r="171" spans="1:65" x14ac:dyDescent="0.3">
      <c r="A171" s="291"/>
      <c r="B171" s="292">
        <v>2019</v>
      </c>
      <c r="C171" s="293">
        <v>242592.92907008153</v>
      </c>
      <c r="D171" s="293">
        <v>0</v>
      </c>
      <c r="E171" s="293">
        <v>0</v>
      </c>
      <c r="F171" s="293">
        <v>0</v>
      </c>
      <c r="G171" s="293">
        <v>0</v>
      </c>
      <c r="H171" s="293">
        <v>0</v>
      </c>
      <c r="I171" s="294">
        <f t="shared" si="85"/>
        <v>242592.92907008153</v>
      </c>
      <c r="J171" s="293">
        <v>242592.92907008153</v>
      </c>
      <c r="K171" s="294">
        <f t="shared" si="86"/>
        <v>0</v>
      </c>
      <c r="L171" s="293">
        <v>0</v>
      </c>
      <c r="M171" s="293"/>
      <c r="N171" s="294">
        <f t="shared" si="87"/>
        <v>0</v>
      </c>
      <c r="O171" s="294">
        <f t="shared" si="76"/>
        <v>0</v>
      </c>
      <c r="P171" s="294">
        <f t="shared" si="88"/>
        <v>0</v>
      </c>
      <c r="Q171" s="294">
        <f>SUMIFS('5. Detail'!$I$31:$I$510,'5. Detail'!$E$31:$E$510,$B171,'5. Detail'!$A$31:$A$510,$A171,'5. Detail'!$J$31:$J$510,426.4)</f>
        <v>0</v>
      </c>
      <c r="R171" s="294">
        <f>SUMIFS('5. Detail'!$I$31:$I$510,'5. Detail'!$E$31:$E$510,$B171,'5. Detail'!$A$31:$A$510,$A171,'5. Detail'!$J$31:$J$510,426.5)+J171</f>
        <v>242592.92907008153</v>
      </c>
      <c r="S171" s="294">
        <f>SUMIFS('5. Detail'!$I$31:$I$510,'5. Detail'!$E$31:$E$510,$B171,'5. Detail'!$A$31:$A$510,$A171,'5. Detail'!$J$31:$J$510,923)</f>
        <v>0</v>
      </c>
      <c r="T171" s="294">
        <f>SUMIFS('5. Detail'!$I$31:$I$510,'5. Detail'!$E$31:$E$510,$B171,'5. Detail'!$A$31:$A$510,$A171,'5. Detail'!$J$31:$J$510,107)</f>
        <v>0</v>
      </c>
      <c r="U171" s="294">
        <f t="shared" si="77"/>
        <v>0</v>
      </c>
      <c r="V171" s="294">
        <f>SUMIFS('5. Detail'!$I$31:$I$510,'5. Detail'!$E$31:$E$510,$B171,'5. Detail'!$A$31:$A$510,$A171,'5. Detail'!$F$31:$F$510,"CE01")</f>
        <v>0</v>
      </c>
      <c r="W171" s="294">
        <f>SUMIFS('5. Detail'!$I$31:$I$510,'5. Detail'!$E$31:$E$510,$B171,'5. Detail'!$A$31:$A$510,$A171,'5. Detail'!$F$31:$F$510,"OE01")</f>
        <v>0</v>
      </c>
      <c r="X171" s="294">
        <f>SUMIFS('5. Detail'!$I$31:$I$510,'5. Detail'!$E$31:$E$510,$B171,'5. Detail'!$A$31:$A$510,$A171,'5. Detail'!$F$31:$F$510,"TE01")</f>
        <v>0</v>
      </c>
      <c r="Y171" s="294">
        <f t="shared" si="89"/>
        <v>0</v>
      </c>
      <c r="Z171" s="294">
        <f t="shared" si="78"/>
        <v>0</v>
      </c>
      <c r="AA171" s="294">
        <f>SUMIFS('5. Detail'!$I$31:$I$510,'5. Detail'!$E$31:$E$510,$B171,'5. Detail'!$A$31:$A$510,$A171,'5. Detail'!$J$31:$J$510,923,'5. Detail'!$F$31:$F$510,"CE01")+SUMIFS('5. Detail'!$I$31:$I$510,'5. Detail'!$E$31:$E$510,$B171,'5. Detail'!$A$31:$A$510,$A171,'5. Detail'!$J$31:$J$510,107,'5. Detail'!$F$31:$F$510,"CE01")</f>
        <v>0</v>
      </c>
      <c r="AB171" s="294">
        <f>SUMIFS('5. Detail'!$I$31:$I$510,'5. Detail'!$E$31:$E$510,$B171,'5. Detail'!$A$31:$A$510,$A171,'5. Detail'!$J$31:$J$510,923,'5. Detail'!$F$31:$F$510,"OE01")+SUMIFS('5. Detail'!$I$31:$I$510,'5. Detail'!$E$31:$E$510,$B171,'5. Detail'!$A$31:$A$510,$A171,'5. Detail'!$J$31:$J$510,107,'5. Detail'!$F$31:$F$510,"OE01")</f>
        <v>0</v>
      </c>
      <c r="AC171" s="294">
        <f>SUMIFS('5. Detail'!$I$31:$I$510,'5. Detail'!$E$31:$E$510,$B171,'5. Detail'!$A$31:$A$510,$A171,'5. Detail'!$J$31:$J$510,923,'5. Detail'!$F$31:$F$510,"TE01")+SUMIFS('5. Detail'!$I$31:$I$510,'5. Detail'!$E$31:$E$510,$B171,'5. Detail'!$A$31:$A$510,$A171,'5. Detail'!$J$31:$J$510,107,'5. Detail'!$F$31:$F$510,"TE01")</f>
        <v>0</v>
      </c>
      <c r="AD171" s="294">
        <f t="shared" si="90"/>
        <v>0</v>
      </c>
      <c r="AE171" s="295">
        <f>'3. Total $ Recalc.'!R167</f>
        <v>0</v>
      </c>
      <c r="AF171" s="294">
        <f t="shared" si="79"/>
        <v>-242592.92907008153</v>
      </c>
      <c r="AG171" s="296">
        <v>0</v>
      </c>
      <c r="AH171" s="294">
        <f t="shared" si="80"/>
        <v>0</v>
      </c>
      <c r="AI171" s="294">
        <f t="shared" si="81"/>
        <v>0</v>
      </c>
      <c r="AJ171" s="293">
        <v>0</v>
      </c>
      <c r="AK171" s="293">
        <v>0</v>
      </c>
      <c r="AL171" s="293">
        <v>0</v>
      </c>
      <c r="AM171" s="294">
        <f t="shared" si="91"/>
        <v>0</v>
      </c>
      <c r="AN171" s="294">
        <f t="shared" si="82"/>
        <v>-242592.92907008153</v>
      </c>
      <c r="AO171" s="293">
        <v>242592.92907008153</v>
      </c>
      <c r="AP171" s="294">
        <f t="shared" si="92"/>
        <v>-242592.92907008153</v>
      </c>
      <c r="AQ171" s="294">
        <f t="shared" si="83"/>
        <v>-242592.92907008153</v>
      </c>
      <c r="AR171" s="296"/>
      <c r="AS171" s="294">
        <f t="shared" si="93"/>
        <v>0</v>
      </c>
      <c r="AT171" s="294">
        <f t="shared" si="84"/>
        <v>0</v>
      </c>
      <c r="AU171" s="293">
        <v>0</v>
      </c>
      <c r="AV171" s="294">
        <f t="shared" si="94"/>
        <v>-242592.92907008153</v>
      </c>
      <c r="AW171" s="294">
        <f t="shared" si="95"/>
        <v>-242592.92907008153</v>
      </c>
      <c r="AX171" s="294">
        <f>SUMIFS('5. Detail'!$I$31:$I$510,'5. Detail'!$E$31:$E$510,$B171,'5. Detail'!$A$31:$A$510,$A171,'5. Detail'!$J$31:$J$510,426.4)</f>
        <v>0</v>
      </c>
      <c r="AY171" s="294">
        <f>SUMIFS('5. Detail'!$I$31:$I$510,'5. Detail'!$E$31:$E$510,$B171,'5. Detail'!$A$31:$A$510,$A171,'5. Detail'!$J$31:$J$510,426.5)+AO171</f>
        <v>242592.92907008153</v>
      </c>
      <c r="AZ171" s="294">
        <f>SUMIFS('5. Detail'!$I$31:$I$510,'5. Detail'!$E$31:$E$510,$B171,'5. Detail'!$A$31:$A$510,$A171,'5. Detail'!$J$31:$J$510,923)</f>
        <v>0</v>
      </c>
      <c r="BA171" s="294">
        <f>SUMIFS('5. Detail'!$I$31:$I$510,'5. Detail'!$E$31:$E$510,$B171,'5. Detail'!$A$31:$A$510,$A171,'5. Detail'!$J$31:$J$510,107)</f>
        <v>0</v>
      </c>
      <c r="BB171" s="294">
        <f t="shared" si="96"/>
        <v>0</v>
      </c>
      <c r="BC171" s="294">
        <f>SUMIFS('5. Detail'!$K$31:$K$510,'5. Detail'!$E$31:$E$510,$B171,'5. Detail'!$A$31:$A$510,$A171,'5. Detail'!$F$31:$F$510,"CE01")</f>
        <v>0</v>
      </c>
      <c r="BD171" s="294">
        <f>SUMIFS('5. Detail'!$K$31:$K$510,'5. Detail'!$E$31:$E$510,$B171,'5. Detail'!$A$31:$A$510,$A171,'5. Detail'!$F$31:$F$510,"OE01")</f>
        <v>0</v>
      </c>
      <c r="BE171" s="294">
        <f>SUMIFS('5. Detail'!$K$31:$K$510,'5. Detail'!$E$31:$E$510,$B171,'5. Detail'!$A$31:$A$510,$A171,'5. Detail'!$F$31:$F$510,"TE01")</f>
        <v>0</v>
      </c>
      <c r="BF171" s="294">
        <f t="shared" si="97"/>
        <v>0</v>
      </c>
      <c r="BG171" s="294">
        <f t="shared" si="98"/>
        <v>0</v>
      </c>
      <c r="BH171" s="294">
        <f>SUMIFS('5. Detail'!$K$31:$K$510,'5. Detail'!$E$31:$E$510,$B171,'5. Detail'!$A$31:$A$510,$A171,'5. Detail'!$J$31:$J$510,923,'5. Detail'!$F$31:$F$510,"CE01")+SUMIFS('5. Detail'!$K$31:$K$510,'5. Detail'!$E$31:$E$510,$B171,'5. Detail'!$A$31:$A$510,$A171,'5. Detail'!$J$31:$J$510,107,'5. Detail'!$F$31:$F$510,"CE01")</f>
        <v>0</v>
      </c>
      <c r="BI171" s="294">
        <f>SUMIFS('5. Detail'!$K$31:$K$510,'5. Detail'!$E$31:$E$510,$B171,'5. Detail'!$A$31:$A$510,$A171,'5. Detail'!$J$31:$J$510,923,'5. Detail'!$F$31:$F$510,"OE01")+SUMIFS('5. Detail'!$K$31:$K$510,'5. Detail'!$E$31:$E$510,$B171,'5. Detail'!$A$31:$A$510,$A171,'5. Detail'!$J$31:$J$510,107,'5. Detail'!$F$31:$F$510,"OE01")</f>
        <v>0</v>
      </c>
      <c r="BJ171" s="294">
        <f>SUMIFS('5. Detail'!$K$31:$K$510,'5. Detail'!$E$31:$E$510,$B171,'5. Detail'!$A$31:$A$510,$A171,'5. Detail'!$J$31:$J$510,923,'5. Detail'!$F$31:$F$510,"TE01")+SUMIFS('5. Detail'!$K$31:$K$510,'5. Detail'!$E$31:$E$510,$B171,'5. Detail'!$A$31:$A$510,$A171,'5. Detail'!$J$31:$J$510,107,'5. Detail'!$F$31:$F$510,"TE01")</f>
        <v>0</v>
      </c>
      <c r="BK171" s="294">
        <f t="shared" si="99"/>
        <v>0</v>
      </c>
      <c r="BL171" s="294">
        <f t="shared" si="100"/>
        <v>0</v>
      </c>
      <c r="BM171" s="297"/>
    </row>
    <row r="172" spans="1:65" x14ac:dyDescent="0.3">
      <c r="A172" s="291"/>
      <c r="B172" s="292">
        <v>2020</v>
      </c>
      <c r="C172" s="293">
        <v>251514.05625046758</v>
      </c>
      <c r="D172" s="293">
        <v>0</v>
      </c>
      <c r="E172" s="293">
        <v>0</v>
      </c>
      <c r="F172" s="293">
        <v>0</v>
      </c>
      <c r="G172" s="293">
        <v>0</v>
      </c>
      <c r="H172" s="293">
        <v>0</v>
      </c>
      <c r="I172" s="294">
        <f t="shared" si="85"/>
        <v>251514.05625046758</v>
      </c>
      <c r="J172" s="293">
        <v>251514.05625046758</v>
      </c>
      <c r="K172" s="294">
        <f t="shared" si="86"/>
        <v>0</v>
      </c>
      <c r="L172" s="293">
        <v>0</v>
      </c>
      <c r="M172" s="293"/>
      <c r="N172" s="294">
        <f t="shared" si="87"/>
        <v>0</v>
      </c>
      <c r="O172" s="294">
        <f t="shared" si="76"/>
        <v>0</v>
      </c>
      <c r="P172" s="294">
        <f t="shared" si="88"/>
        <v>0</v>
      </c>
      <c r="Q172" s="294">
        <f>SUMIFS('5. Detail'!$I$31:$I$510,'5. Detail'!$E$31:$E$510,$B172,'5. Detail'!$A$31:$A$510,$A172,'5. Detail'!$J$31:$J$510,426.4)</f>
        <v>0</v>
      </c>
      <c r="R172" s="294">
        <f>SUMIFS('5. Detail'!$I$31:$I$510,'5. Detail'!$E$31:$E$510,$B172,'5. Detail'!$A$31:$A$510,$A172,'5. Detail'!$J$31:$J$510,426.5)+J172</f>
        <v>251514.05625046758</v>
      </c>
      <c r="S172" s="294">
        <f>SUMIFS('5. Detail'!$I$31:$I$510,'5. Detail'!$E$31:$E$510,$B172,'5. Detail'!$A$31:$A$510,$A172,'5. Detail'!$J$31:$J$510,923)</f>
        <v>0</v>
      </c>
      <c r="T172" s="294">
        <f>SUMIFS('5. Detail'!$I$31:$I$510,'5. Detail'!$E$31:$E$510,$B172,'5. Detail'!$A$31:$A$510,$A172,'5. Detail'!$J$31:$J$510,107)</f>
        <v>0</v>
      </c>
      <c r="U172" s="294">
        <f t="shared" si="77"/>
        <v>0</v>
      </c>
      <c r="V172" s="294">
        <f>SUMIFS('5. Detail'!$I$31:$I$510,'5. Detail'!$E$31:$E$510,$B172,'5. Detail'!$A$31:$A$510,$A172,'5. Detail'!$F$31:$F$510,"CE01")</f>
        <v>0</v>
      </c>
      <c r="W172" s="294">
        <f>SUMIFS('5. Detail'!$I$31:$I$510,'5. Detail'!$E$31:$E$510,$B172,'5. Detail'!$A$31:$A$510,$A172,'5. Detail'!$F$31:$F$510,"OE01")</f>
        <v>0</v>
      </c>
      <c r="X172" s="294">
        <f>SUMIFS('5. Detail'!$I$31:$I$510,'5. Detail'!$E$31:$E$510,$B172,'5. Detail'!$A$31:$A$510,$A172,'5. Detail'!$F$31:$F$510,"TE01")</f>
        <v>0</v>
      </c>
      <c r="Y172" s="294">
        <f t="shared" si="89"/>
        <v>0</v>
      </c>
      <c r="Z172" s="294">
        <f t="shared" si="78"/>
        <v>0</v>
      </c>
      <c r="AA172" s="294">
        <f>SUMIFS('5. Detail'!$I$31:$I$510,'5. Detail'!$E$31:$E$510,$B172,'5. Detail'!$A$31:$A$510,$A172,'5. Detail'!$J$31:$J$510,923,'5. Detail'!$F$31:$F$510,"CE01")+SUMIFS('5. Detail'!$I$31:$I$510,'5. Detail'!$E$31:$E$510,$B172,'5. Detail'!$A$31:$A$510,$A172,'5. Detail'!$J$31:$J$510,107,'5. Detail'!$F$31:$F$510,"CE01")</f>
        <v>0</v>
      </c>
      <c r="AB172" s="294">
        <f>SUMIFS('5. Detail'!$I$31:$I$510,'5. Detail'!$E$31:$E$510,$B172,'5. Detail'!$A$31:$A$510,$A172,'5. Detail'!$J$31:$J$510,923,'5. Detail'!$F$31:$F$510,"OE01")+SUMIFS('5. Detail'!$I$31:$I$510,'5. Detail'!$E$31:$E$510,$B172,'5. Detail'!$A$31:$A$510,$A172,'5. Detail'!$J$31:$J$510,107,'5. Detail'!$F$31:$F$510,"OE01")</f>
        <v>0</v>
      </c>
      <c r="AC172" s="294">
        <f>SUMIFS('5. Detail'!$I$31:$I$510,'5. Detail'!$E$31:$E$510,$B172,'5. Detail'!$A$31:$A$510,$A172,'5. Detail'!$J$31:$J$510,923,'5. Detail'!$F$31:$F$510,"TE01")+SUMIFS('5. Detail'!$I$31:$I$510,'5. Detail'!$E$31:$E$510,$B172,'5. Detail'!$A$31:$A$510,$A172,'5. Detail'!$J$31:$J$510,107,'5. Detail'!$F$31:$F$510,"TE01")</f>
        <v>0</v>
      </c>
      <c r="AD172" s="294">
        <f t="shared" si="90"/>
        <v>0</v>
      </c>
      <c r="AE172" s="295">
        <f>'3. Total $ Recalc.'!R168</f>
        <v>0</v>
      </c>
      <c r="AF172" s="294">
        <f t="shared" si="79"/>
        <v>-251514.05625046758</v>
      </c>
      <c r="AG172" s="296">
        <v>0</v>
      </c>
      <c r="AH172" s="294">
        <f t="shared" si="80"/>
        <v>0</v>
      </c>
      <c r="AI172" s="294">
        <f t="shared" si="81"/>
        <v>0</v>
      </c>
      <c r="AJ172" s="293">
        <v>0</v>
      </c>
      <c r="AK172" s="293">
        <v>0</v>
      </c>
      <c r="AL172" s="293">
        <v>0</v>
      </c>
      <c r="AM172" s="294">
        <f t="shared" si="91"/>
        <v>0</v>
      </c>
      <c r="AN172" s="294">
        <f t="shared" si="82"/>
        <v>-251514.05625046758</v>
      </c>
      <c r="AO172" s="293">
        <v>251514.05625046758</v>
      </c>
      <c r="AP172" s="294">
        <f t="shared" si="92"/>
        <v>-251514.05625046758</v>
      </c>
      <c r="AQ172" s="294">
        <f t="shared" si="83"/>
        <v>-251514.05625046758</v>
      </c>
      <c r="AR172" s="296"/>
      <c r="AS172" s="294">
        <f t="shared" si="93"/>
        <v>0</v>
      </c>
      <c r="AT172" s="294">
        <f t="shared" si="84"/>
        <v>0</v>
      </c>
      <c r="AU172" s="293">
        <v>0</v>
      </c>
      <c r="AV172" s="294">
        <f t="shared" si="94"/>
        <v>-251514.05625046758</v>
      </c>
      <c r="AW172" s="294">
        <f t="shared" si="95"/>
        <v>-251514.05625046758</v>
      </c>
      <c r="AX172" s="294">
        <f>SUMIFS('5. Detail'!$I$31:$I$510,'5. Detail'!$E$31:$E$510,$B172,'5. Detail'!$A$31:$A$510,$A172,'5. Detail'!$J$31:$J$510,426.4)</f>
        <v>0</v>
      </c>
      <c r="AY172" s="294">
        <f>SUMIFS('5. Detail'!$I$31:$I$510,'5. Detail'!$E$31:$E$510,$B172,'5. Detail'!$A$31:$A$510,$A172,'5. Detail'!$J$31:$J$510,426.5)+AO172</f>
        <v>251514.05625046758</v>
      </c>
      <c r="AZ172" s="294">
        <f>SUMIFS('5. Detail'!$I$31:$I$510,'5. Detail'!$E$31:$E$510,$B172,'5. Detail'!$A$31:$A$510,$A172,'5. Detail'!$J$31:$J$510,923)</f>
        <v>0</v>
      </c>
      <c r="BA172" s="294">
        <f>SUMIFS('5. Detail'!$I$31:$I$510,'5. Detail'!$E$31:$E$510,$B172,'5. Detail'!$A$31:$A$510,$A172,'5. Detail'!$J$31:$J$510,107)</f>
        <v>0</v>
      </c>
      <c r="BB172" s="294">
        <f t="shared" si="96"/>
        <v>0</v>
      </c>
      <c r="BC172" s="294">
        <f>SUMIFS('5. Detail'!$K$31:$K$510,'5. Detail'!$E$31:$E$510,$B172,'5. Detail'!$A$31:$A$510,$A172,'5. Detail'!$F$31:$F$510,"CE01")</f>
        <v>0</v>
      </c>
      <c r="BD172" s="294">
        <f>SUMIFS('5. Detail'!$K$31:$K$510,'5. Detail'!$E$31:$E$510,$B172,'5. Detail'!$A$31:$A$510,$A172,'5. Detail'!$F$31:$F$510,"OE01")</f>
        <v>0</v>
      </c>
      <c r="BE172" s="294">
        <f>SUMIFS('5. Detail'!$K$31:$K$510,'5. Detail'!$E$31:$E$510,$B172,'5. Detail'!$A$31:$A$510,$A172,'5. Detail'!$F$31:$F$510,"TE01")</f>
        <v>0</v>
      </c>
      <c r="BF172" s="294">
        <f t="shared" si="97"/>
        <v>0</v>
      </c>
      <c r="BG172" s="294">
        <f t="shared" si="98"/>
        <v>0</v>
      </c>
      <c r="BH172" s="294">
        <f>SUMIFS('5. Detail'!$K$31:$K$510,'5. Detail'!$E$31:$E$510,$B172,'5. Detail'!$A$31:$A$510,$A172,'5. Detail'!$J$31:$J$510,923,'5. Detail'!$F$31:$F$510,"CE01")+SUMIFS('5. Detail'!$K$31:$K$510,'5. Detail'!$E$31:$E$510,$B172,'5. Detail'!$A$31:$A$510,$A172,'5. Detail'!$J$31:$J$510,107,'5. Detail'!$F$31:$F$510,"CE01")</f>
        <v>0</v>
      </c>
      <c r="BI172" s="294">
        <f>SUMIFS('5. Detail'!$K$31:$K$510,'5. Detail'!$E$31:$E$510,$B172,'5. Detail'!$A$31:$A$510,$A172,'5. Detail'!$J$31:$J$510,923,'5. Detail'!$F$31:$F$510,"OE01")+SUMIFS('5. Detail'!$K$31:$K$510,'5. Detail'!$E$31:$E$510,$B172,'5. Detail'!$A$31:$A$510,$A172,'5. Detail'!$J$31:$J$510,107,'5. Detail'!$F$31:$F$510,"OE01")</f>
        <v>0</v>
      </c>
      <c r="BJ172" s="294">
        <f>SUMIFS('5. Detail'!$K$31:$K$510,'5. Detail'!$E$31:$E$510,$B172,'5. Detail'!$A$31:$A$510,$A172,'5. Detail'!$J$31:$J$510,923,'5. Detail'!$F$31:$F$510,"TE01")+SUMIFS('5. Detail'!$K$31:$K$510,'5. Detail'!$E$31:$E$510,$B172,'5. Detail'!$A$31:$A$510,$A172,'5. Detail'!$J$31:$J$510,107,'5. Detail'!$F$31:$F$510,"TE01")</f>
        <v>0</v>
      </c>
      <c r="BK172" s="294">
        <f t="shared" si="99"/>
        <v>0</v>
      </c>
      <c r="BL172" s="294">
        <f t="shared" si="100"/>
        <v>0</v>
      </c>
      <c r="BM172" s="297"/>
    </row>
    <row r="173" spans="1:65" x14ac:dyDescent="0.3">
      <c r="A173" s="291"/>
      <c r="B173" s="292">
        <v>2021</v>
      </c>
      <c r="C173" s="293">
        <v>220665.51879329607</v>
      </c>
      <c r="D173" s="293">
        <v>0</v>
      </c>
      <c r="E173" s="293">
        <v>0</v>
      </c>
      <c r="F173" s="293">
        <v>0</v>
      </c>
      <c r="G173" s="293">
        <v>0</v>
      </c>
      <c r="H173" s="293">
        <v>0</v>
      </c>
      <c r="I173" s="294">
        <f t="shared" si="85"/>
        <v>220665.51879329607</v>
      </c>
      <c r="J173" s="293">
        <v>220665.51879329607</v>
      </c>
      <c r="K173" s="294">
        <f t="shared" si="86"/>
        <v>0</v>
      </c>
      <c r="L173" s="293">
        <v>0</v>
      </c>
      <c r="M173" s="293"/>
      <c r="N173" s="294">
        <f t="shared" si="87"/>
        <v>0</v>
      </c>
      <c r="O173" s="294">
        <f t="shared" ref="O173:O187" si="101">K173-SUM(L173:M173)</f>
        <v>0</v>
      </c>
      <c r="P173" s="294">
        <f t="shared" si="88"/>
        <v>0</v>
      </c>
      <c r="Q173" s="294">
        <f>SUMIFS('5. Detail'!$I$31:$I$510,'5. Detail'!$E$31:$E$510,$B173,'5. Detail'!$A$31:$A$510,$A173,'5. Detail'!$J$31:$J$510,426.4)</f>
        <v>0</v>
      </c>
      <c r="R173" s="294">
        <f>SUMIFS('5. Detail'!$I$31:$I$510,'5. Detail'!$E$31:$E$510,$B173,'5. Detail'!$A$31:$A$510,$A173,'5. Detail'!$J$31:$J$510,426.5)+J173</f>
        <v>220665.51879329607</v>
      </c>
      <c r="S173" s="294">
        <f>SUMIFS('5. Detail'!$I$31:$I$510,'5. Detail'!$E$31:$E$510,$B173,'5. Detail'!$A$31:$A$510,$A173,'5. Detail'!$J$31:$J$510,923)</f>
        <v>0</v>
      </c>
      <c r="T173" s="294">
        <f>SUMIFS('5. Detail'!$I$31:$I$510,'5. Detail'!$E$31:$E$510,$B173,'5. Detail'!$A$31:$A$510,$A173,'5. Detail'!$J$31:$J$510,107)</f>
        <v>0</v>
      </c>
      <c r="U173" s="294">
        <f t="shared" ref="U173:U187" si="102">I173-SUM(O173,Q173:T173)</f>
        <v>0</v>
      </c>
      <c r="V173" s="294">
        <f>SUMIFS('5. Detail'!$I$31:$I$510,'5. Detail'!$E$31:$E$510,$B173,'5. Detail'!$A$31:$A$510,$A173,'5. Detail'!$F$31:$F$510,"CE01")</f>
        <v>0</v>
      </c>
      <c r="W173" s="294">
        <f>SUMIFS('5. Detail'!$I$31:$I$510,'5. Detail'!$E$31:$E$510,$B173,'5. Detail'!$A$31:$A$510,$A173,'5. Detail'!$F$31:$F$510,"OE01")</f>
        <v>0</v>
      </c>
      <c r="X173" s="294">
        <f>SUMIFS('5. Detail'!$I$31:$I$510,'5. Detail'!$E$31:$E$510,$B173,'5. Detail'!$A$31:$A$510,$A173,'5. Detail'!$F$31:$F$510,"TE01")</f>
        <v>0</v>
      </c>
      <c r="Y173" s="294">
        <f t="shared" si="89"/>
        <v>0</v>
      </c>
      <c r="Z173" s="294">
        <f t="shared" ref="Z173:Z187" si="103">SUM(L173:M173)-Y173</f>
        <v>0</v>
      </c>
      <c r="AA173" s="294">
        <f>SUMIFS('5. Detail'!$I$31:$I$510,'5. Detail'!$E$31:$E$510,$B173,'5. Detail'!$A$31:$A$510,$A173,'5. Detail'!$J$31:$J$510,923,'5. Detail'!$F$31:$F$510,"CE01")+SUMIFS('5. Detail'!$I$31:$I$510,'5. Detail'!$E$31:$E$510,$B173,'5. Detail'!$A$31:$A$510,$A173,'5. Detail'!$J$31:$J$510,107,'5. Detail'!$F$31:$F$510,"CE01")</f>
        <v>0</v>
      </c>
      <c r="AB173" s="294">
        <f>SUMIFS('5. Detail'!$I$31:$I$510,'5. Detail'!$E$31:$E$510,$B173,'5. Detail'!$A$31:$A$510,$A173,'5. Detail'!$J$31:$J$510,923,'5. Detail'!$F$31:$F$510,"OE01")+SUMIFS('5. Detail'!$I$31:$I$510,'5. Detail'!$E$31:$E$510,$B173,'5. Detail'!$A$31:$A$510,$A173,'5. Detail'!$J$31:$J$510,107,'5. Detail'!$F$31:$F$510,"OE01")</f>
        <v>0</v>
      </c>
      <c r="AC173" s="294">
        <f>SUMIFS('5. Detail'!$I$31:$I$510,'5. Detail'!$E$31:$E$510,$B173,'5. Detail'!$A$31:$A$510,$A173,'5. Detail'!$J$31:$J$510,923,'5. Detail'!$F$31:$F$510,"TE01")+SUMIFS('5. Detail'!$I$31:$I$510,'5. Detail'!$E$31:$E$510,$B173,'5. Detail'!$A$31:$A$510,$A173,'5. Detail'!$J$31:$J$510,107,'5. Detail'!$F$31:$F$510,"TE01")</f>
        <v>0</v>
      </c>
      <c r="AD173" s="294">
        <f t="shared" si="90"/>
        <v>0</v>
      </c>
      <c r="AE173" s="295">
        <f>'3. Total $ Recalc.'!R169</f>
        <v>0</v>
      </c>
      <c r="AF173" s="294">
        <f t="shared" ref="AF173:AF187" si="104">AE173-C173</f>
        <v>-220665.51879329607</v>
      </c>
      <c r="AG173" s="296">
        <v>0</v>
      </c>
      <c r="AH173" s="294">
        <f t="shared" ref="AH173:AH187" si="105">$AE173*AG173</f>
        <v>0</v>
      </c>
      <c r="AI173" s="294">
        <f t="shared" ref="AI173:AI187" si="106">AH173-SUM(D173,H173)</f>
        <v>0</v>
      </c>
      <c r="AJ173" s="293">
        <v>0</v>
      </c>
      <c r="AK173" s="293">
        <v>0</v>
      </c>
      <c r="AL173" s="293">
        <v>0</v>
      </c>
      <c r="AM173" s="294">
        <f t="shared" si="91"/>
        <v>0</v>
      </c>
      <c r="AN173" s="294">
        <f t="shared" ref="AN173:AN187" si="107">AM173-I173</f>
        <v>-220665.51879329607</v>
      </c>
      <c r="AO173" s="293">
        <v>220665.51879329607</v>
      </c>
      <c r="AP173" s="294">
        <f t="shared" si="92"/>
        <v>-220665.51879329607</v>
      </c>
      <c r="AQ173" s="294">
        <f t="shared" ref="AQ173:AQ187" si="108">AP173-K173</f>
        <v>-220665.51879329607</v>
      </c>
      <c r="AR173" s="296"/>
      <c r="AS173" s="294">
        <f t="shared" si="93"/>
        <v>0</v>
      </c>
      <c r="AT173" s="294">
        <f t="shared" ref="AT173:AT187" si="109">AS173-L173</f>
        <v>0</v>
      </c>
      <c r="AU173" s="293">
        <v>0</v>
      </c>
      <c r="AV173" s="294">
        <f t="shared" si="94"/>
        <v>-220665.51879329607</v>
      </c>
      <c r="AW173" s="294">
        <f t="shared" si="95"/>
        <v>-220665.51879329607</v>
      </c>
      <c r="AX173" s="294">
        <f>SUMIFS('5. Detail'!$I$31:$I$510,'5. Detail'!$E$31:$E$510,$B173,'5. Detail'!$A$31:$A$510,$A173,'5. Detail'!$J$31:$J$510,426.4)</f>
        <v>0</v>
      </c>
      <c r="AY173" s="294">
        <f>SUMIFS('5. Detail'!$I$31:$I$510,'5. Detail'!$E$31:$E$510,$B173,'5. Detail'!$A$31:$A$510,$A173,'5. Detail'!$J$31:$J$510,426.5)+AO173</f>
        <v>220665.51879329607</v>
      </c>
      <c r="AZ173" s="294">
        <f>SUMIFS('5. Detail'!$I$31:$I$510,'5. Detail'!$E$31:$E$510,$B173,'5. Detail'!$A$31:$A$510,$A173,'5. Detail'!$J$31:$J$510,923)</f>
        <v>0</v>
      </c>
      <c r="BA173" s="294">
        <f>SUMIFS('5. Detail'!$I$31:$I$510,'5. Detail'!$E$31:$E$510,$B173,'5. Detail'!$A$31:$A$510,$A173,'5. Detail'!$J$31:$J$510,107)</f>
        <v>0</v>
      </c>
      <c r="BB173" s="294">
        <f t="shared" si="96"/>
        <v>0</v>
      </c>
      <c r="BC173" s="294">
        <f>SUMIFS('5. Detail'!$K$31:$K$510,'5. Detail'!$E$31:$E$510,$B173,'5. Detail'!$A$31:$A$510,$A173,'5. Detail'!$F$31:$F$510,"CE01")</f>
        <v>0</v>
      </c>
      <c r="BD173" s="294">
        <f>SUMIFS('5. Detail'!$K$31:$K$510,'5. Detail'!$E$31:$E$510,$B173,'5. Detail'!$A$31:$A$510,$A173,'5. Detail'!$F$31:$F$510,"OE01")</f>
        <v>0</v>
      </c>
      <c r="BE173" s="294">
        <f>SUMIFS('5. Detail'!$K$31:$K$510,'5. Detail'!$E$31:$E$510,$B173,'5. Detail'!$A$31:$A$510,$A173,'5. Detail'!$F$31:$F$510,"TE01")</f>
        <v>0</v>
      </c>
      <c r="BF173" s="294">
        <f t="shared" si="97"/>
        <v>0</v>
      </c>
      <c r="BG173" s="294">
        <f t="shared" si="98"/>
        <v>0</v>
      </c>
      <c r="BH173" s="294">
        <f>SUMIFS('5. Detail'!$K$31:$K$510,'5. Detail'!$E$31:$E$510,$B173,'5. Detail'!$A$31:$A$510,$A173,'5. Detail'!$J$31:$J$510,923,'5. Detail'!$F$31:$F$510,"CE01")+SUMIFS('5. Detail'!$K$31:$K$510,'5. Detail'!$E$31:$E$510,$B173,'5. Detail'!$A$31:$A$510,$A173,'5. Detail'!$J$31:$J$510,107,'5. Detail'!$F$31:$F$510,"CE01")</f>
        <v>0</v>
      </c>
      <c r="BI173" s="294">
        <f>SUMIFS('5. Detail'!$K$31:$K$510,'5. Detail'!$E$31:$E$510,$B173,'5. Detail'!$A$31:$A$510,$A173,'5. Detail'!$J$31:$J$510,923,'5. Detail'!$F$31:$F$510,"OE01")+SUMIFS('5. Detail'!$K$31:$K$510,'5. Detail'!$E$31:$E$510,$B173,'5. Detail'!$A$31:$A$510,$A173,'5. Detail'!$J$31:$J$510,107,'5. Detail'!$F$31:$F$510,"OE01")</f>
        <v>0</v>
      </c>
      <c r="BJ173" s="294">
        <f>SUMIFS('5. Detail'!$K$31:$K$510,'5. Detail'!$E$31:$E$510,$B173,'5. Detail'!$A$31:$A$510,$A173,'5. Detail'!$J$31:$J$510,923,'5. Detail'!$F$31:$F$510,"TE01")+SUMIFS('5. Detail'!$K$31:$K$510,'5. Detail'!$E$31:$E$510,$B173,'5. Detail'!$A$31:$A$510,$A173,'5. Detail'!$J$31:$J$510,107,'5. Detail'!$F$31:$F$510,"TE01")</f>
        <v>0</v>
      </c>
      <c r="BK173" s="294">
        <f t="shared" si="99"/>
        <v>0</v>
      </c>
      <c r="BL173" s="294">
        <f t="shared" si="100"/>
        <v>0</v>
      </c>
      <c r="BM173" s="297"/>
    </row>
    <row r="174" spans="1:65" x14ac:dyDescent="0.3">
      <c r="A174" s="291"/>
      <c r="B174" s="292">
        <v>2015</v>
      </c>
      <c r="C174" s="293">
        <v>202600.19071883464</v>
      </c>
      <c r="D174" s="293">
        <v>202600.19071883464</v>
      </c>
      <c r="E174" s="293">
        <v>0</v>
      </c>
      <c r="F174" s="293">
        <v>0</v>
      </c>
      <c r="G174" s="293">
        <v>0</v>
      </c>
      <c r="H174" s="293">
        <v>0</v>
      </c>
      <c r="I174" s="294">
        <f t="shared" si="85"/>
        <v>0</v>
      </c>
      <c r="J174" s="293">
        <v>0</v>
      </c>
      <c r="K174" s="294">
        <f t="shared" si="86"/>
        <v>0</v>
      </c>
      <c r="L174" s="293">
        <v>0</v>
      </c>
      <c r="M174" s="293"/>
      <c r="N174" s="294">
        <f t="shared" si="87"/>
        <v>0</v>
      </c>
      <c r="O174" s="294">
        <f t="shared" si="101"/>
        <v>0</v>
      </c>
      <c r="P174" s="294">
        <f t="shared" si="88"/>
        <v>0</v>
      </c>
      <c r="Q174" s="294">
        <f>SUMIFS('5. Detail'!$I$31:$I$510,'5. Detail'!$E$31:$E$510,$B174,'5. Detail'!$A$31:$A$510,$A174,'5. Detail'!$J$31:$J$510,426.4)</f>
        <v>0</v>
      </c>
      <c r="R174" s="294">
        <f>SUMIFS('5. Detail'!$I$31:$I$510,'5. Detail'!$E$31:$E$510,$B174,'5. Detail'!$A$31:$A$510,$A174,'5. Detail'!$J$31:$J$510,426.5)+J174</f>
        <v>0</v>
      </c>
      <c r="S174" s="294">
        <f>SUMIFS('5. Detail'!$I$31:$I$510,'5. Detail'!$E$31:$E$510,$B174,'5. Detail'!$A$31:$A$510,$A174,'5. Detail'!$J$31:$J$510,923)</f>
        <v>0</v>
      </c>
      <c r="T174" s="294">
        <f>SUMIFS('5. Detail'!$I$31:$I$510,'5. Detail'!$E$31:$E$510,$B174,'5. Detail'!$A$31:$A$510,$A174,'5. Detail'!$J$31:$J$510,107)</f>
        <v>0</v>
      </c>
      <c r="U174" s="294">
        <f t="shared" si="102"/>
        <v>0</v>
      </c>
      <c r="V174" s="294">
        <f>SUMIFS('5. Detail'!$I$31:$I$510,'5. Detail'!$E$31:$E$510,$B174,'5. Detail'!$A$31:$A$510,$A174,'5. Detail'!$F$31:$F$510,"CE01")</f>
        <v>0</v>
      </c>
      <c r="W174" s="294">
        <f>SUMIFS('5. Detail'!$I$31:$I$510,'5. Detail'!$E$31:$E$510,$B174,'5. Detail'!$A$31:$A$510,$A174,'5. Detail'!$F$31:$F$510,"OE01")</f>
        <v>0</v>
      </c>
      <c r="X174" s="294">
        <f>SUMIFS('5. Detail'!$I$31:$I$510,'5. Detail'!$E$31:$E$510,$B174,'5. Detail'!$A$31:$A$510,$A174,'5. Detail'!$F$31:$F$510,"TE01")</f>
        <v>0</v>
      </c>
      <c r="Y174" s="294">
        <f t="shared" si="89"/>
        <v>0</v>
      </c>
      <c r="Z174" s="294">
        <f t="shared" si="103"/>
        <v>0</v>
      </c>
      <c r="AA174" s="294">
        <f>SUMIFS('5. Detail'!$I$31:$I$510,'5. Detail'!$E$31:$E$510,$B174,'5. Detail'!$A$31:$A$510,$A174,'5. Detail'!$J$31:$J$510,923,'5. Detail'!$F$31:$F$510,"CE01")+SUMIFS('5. Detail'!$I$31:$I$510,'5. Detail'!$E$31:$E$510,$B174,'5. Detail'!$A$31:$A$510,$A174,'5. Detail'!$J$31:$J$510,107,'5. Detail'!$F$31:$F$510,"CE01")</f>
        <v>0</v>
      </c>
      <c r="AB174" s="294">
        <f>SUMIFS('5. Detail'!$I$31:$I$510,'5. Detail'!$E$31:$E$510,$B174,'5. Detail'!$A$31:$A$510,$A174,'5. Detail'!$J$31:$J$510,923,'5. Detail'!$F$31:$F$510,"OE01")+SUMIFS('5. Detail'!$I$31:$I$510,'5. Detail'!$E$31:$E$510,$B174,'5. Detail'!$A$31:$A$510,$A174,'5. Detail'!$J$31:$J$510,107,'5. Detail'!$F$31:$F$510,"OE01")</f>
        <v>0</v>
      </c>
      <c r="AC174" s="294">
        <f>SUMIFS('5. Detail'!$I$31:$I$510,'5. Detail'!$E$31:$E$510,$B174,'5. Detail'!$A$31:$A$510,$A174,'5. Detail'!$J$31:$J$510,923,'5. Detail'!$F$31:$F$510,"TE01")+SUMIFS('5. Detail'!$I$31:$I$510,'5. Detail'!$E$31:$E$510,$B174,'5. Detail'!$A$31:$A$510,$A174,'5. Detail'!$J$31:$J$510,107,'5. Detail'!$F$31:$F$510,"TE01")</f>
        <v>0</v>
      </c>
      <c r="AD174" s="294">
        <f t="shared" si="90"/>
        <v>0</v>
      </c>
      <c r="AE174" s="295">
        <f>'3. Total $ Recalc.'!R170</f>
        <v>0</v>
      </c>
      <c r="AF174" s="294">
        <f t="shared" si="104"/>
        <v>-202600.19071883464</v>
      </c>
      <c r="AG174" s="296">
        <v>1</v>
      </c>
      <c r="AH174" s="294">
        <f t="shared" si="105"/>
        <v>0</v>
      </c>
      <c r="AI174" s="294">
        <f t="shared" si="106"/>
        <v>-202600.19071883464</v>
      </c>
      <c r="AJ174" s="293">
        <v>0</v>
      </c>
      <c r="AK174" s="293">
        <v>0</v>
      </c>
      <c r="AL174" s="293">
        <v>0</v>
      </c>
      <c r="AM174" s="294">
        <f t="shared" si="91"/>
        <v>0</v>
      </c>
      <c r="AN174" s="294">
        <f t="shared" si="107"/>
        <v>0</v>
      </c>
      <c r="AO174" s="293">
        <v>0</v>
      </c>
      <c r="AP174" s="294">
        <f t="shared" si="92"/>
        <v>0</v>
      </c>
      <c r="AQ174" s="294">
        <f t="shared" si="108"/>
        <v>0</v>
      </c>
      <c r="AR174" s="296"/>
      <c r="AS174" s="294">
        <f t="shared" si="93"/>
        <v>0</v>
      </c>
      <c r="AT174" s="294">
        <f t="shared" si="109"/>
        <v>0</v>
      </c>
      <c r="AU174" s="293">
        <v>0</v>
      </c>
      <c r="AV174" s="294">
        <f t="shared" si="94"/>
        <v>0</v>
      </c>
      <c r="AW174" s="294">
        <f t="shared" si="95"/>
        <v>0</v>
      </c>
      <c r="AX174" s="294">
        <f>SUMIFS('5. Detail'!$I$31:$I$510,'5. Detail'!$E$31:$E$510,$B174,'5. Detail'!$A$31:$A$510,$A174,'5. Detail'!$J$31:$J$510,426.4)</f>
        <v>0</v>
      </c>
      <c r="AY174" s="294">
        <f>SUMIFS('5. Detail'!$I$31:$I$510,'5. Detail'!$E$31:$E$510,$B174,'5. Detail'!$A$31:$A$510,$A174,'5. Detail'!$J$31:$J$510,426.5)+AO174</f>
        <v>0</v>
      </c>
      <c r="AZ174" s="294">
        <f>SUMIFS('5. Detail'!$I$31:$I$510,'5. Detail'!$E$31:$E$510,$B174,'5. Detail'!$A$31:$A$510,$A174,'5. Detail'!$J$31:$J$510,923)</f>
        <v>0</v>
      </c>
      <c r="BA174" s="294">
        <f>SUMIFS('5. Detail'!$I$31:$I$510,'5. Detail'!$E$31:$E$510,$B174,'5. Detail'!$A$31:$A$510,$A174,'5. Detail'!$J$31:$J$510,107)</f>
        <v>0</v>
      </c>
      <c r="BB174" s="294">
        <f t="shared" si="96"/>
        <v>0</v>
      </c>
      <c r="BC174" s="294">
        <f>SUMIFS('5. Detail'!$K$31:$K$510,'5. Detail'!$E$31:$E$510,$B174,'5. Detail'!$A$31:$A$510,$A174,'5. Detail'!$F$31:$F$510,"CE01")</f>
        <v>0</v>
      </c>
      <c r="BD174" s="294">
        <f>SUMIFS('5. Detail'!$K$31:$K$510,'5. Detail'!$E$31:$E$510,$B174,'5. Detail'!$A$31:$A$510,$A174,'5. Detail'!$F$31:$F$510,"OE01")</f>
        <v>0</v>
      </c>
      <c r="BE174" s="294">
        <f>SUMIFS('5. Detail'!$K$31:$K$510,'5. Detail'!$E$31:$E$510,$B174,'5. Detail'!$A$31:$A$510,$A174,'5. Detail'!$F$31:$F$510,"TE01")</f>
        <v>0</v>
      </c>
      <c r="BF174" s="294">
        <f t="shared" si="97"/>
        <v>0</v>
      </c>
      <c r="BG174" s="294">
        <f t="shared" si="98"/>
        <v>0</v>
      </c>
      <c r="BH174" s="294">
        <f>SUMIFS('5. Detail'!$K$31:$K$510,'5. Detail'!$E$31:$E$510,$B174,'5. Detail'!$A$31:$A$510,$A174,'5. Detail'!$J$31:$J$510,923,'5. Detail'!$F$31:$F$510,"CE01")+SUMIFS('5. Detail'!$K$31:$K$510,'5. Detail'!$E$31:$E$510,$B174,'5. Detail'!$A$31:$A$510,$A174,'5. Detail'!$J$31:$J$510,107,'5. Detail'!$F$31:$F$510,"CE01")</f>
        <v>0</v>
      </c>
      <c r="BI174" s="294">
        <f>SUMIFS('5. Detail'!$K$31:$K$510,'5. Detail'!$E$31:$E$510,$B174,'5. Detail'!$A$31:$A$510,$A174,'5. Detail'!$J$31:$J$510,923,'5. Detail'!$F$31:$F$510,"OE01")+SUMIFS('5. Detail'!$K$31:$K$510,'5. Detail'!$E$31:$E$510,$B174,'5. Detail'!$A$31:$A$510,$A174,'5. Detail'!$J$31:$J$510,107,'5. Detail'!$F$31:$F$510,"OE01")</f>
        <v>0</v>
      </c>
      <c r="BJ174" s="294">
        <f>SUMIFS('5. Detail'!$K$31:$K$510,'5. Detail'!$E$31:$E$510,$B174,'5. Detail'!$A$31:$A$510,$A174,'5. Detail'!$J$31:$J$510,923,'5. Detail'!$F$31:$F$510,"TE01")+SUMIFS('5. Detail'!$K$31:$K$510,'5. Detail'!$E$31:$E$510,$B174,'5. Detail'!$A$31:$A$510,$A174,'5. Detail'!$J$31:$J$510,107,'5. Detail'!$F$31:$F$510,"TE01")</f>
        <v>0</v>
      </c>
      <c r="BK174" s="294">
        <f t="shared" si="99"/>
        <v>0</v>
      </c>
      <c r="BL174" s="294">
        <f t="shared" si="100"/>
        <v>0</v>
      </c>
      <c r="BM174" s="297"/>
    </row>
    <row r="175" spans="1:65" x14ac:dyDescent="0.3">
      <c r="A175" s="291"/>
      <c r="B175" s="292">
        <v>2016</v>
      </c>
      <c r="C175" s="293">
        <v>261087.32154947729</v>
      </c>
      <c r="D175" s="293">
        <v>261087.32154947729</v>
      </c>
      <c r="E175" s="293">
        <v>0</v>
      </c>
      <c r="F175" s="293">
        <v>0</v>
      </c>
      <c r="G175" s="293">
        <v>0</v>
      </c>
      <c r="H175" s="293">
        <v>0</v>
      </c>
      <c r="I175" s="294">
        <f t="shared" si="85"/>
        <v>0</v>
      </c>
      <c r="J175" s="293">
        <v>0</v>
      </c>
      <c r="K175" s="294">
        <f t="shared" si="86"/>
        <v>0</v>
      </c>
      <c r="L175" s="293">
        <v>0</v>
      </c>
      <c r="M175" s="293"/>
      <c r="N175" s="294">
        <f t="shared" si="87"/>
        <v>0</v>
      </c>
      <c r="O175" s="294">
        <f t="shared" si="101"/>
        <v>0</v>
      </c>
      <c r="P175" s="294">
        <f t="shared" si="88"/>
        <v>0</v>
      </c>
      <c r="Q175" s="294">
        <f>SUMIFS('5. Detail'!$I$31:$I$510,'5. Detail'!$E$31:$E$510,$B175,'5. Detail'!$A$31:$A$510,$A175,'5. Detail'!$J$31:$J$510,426.4)</f>
        <v>0</v>
      </c>
      <c r="R175" s="294">
        <f>SUMIFS('5. Detail'!$I$31:$I$510,'5. Detail'!$E$31:$E$510,$B175,'5. Detail'!$A$31:$A$510,$A175,'5. Detail'!$J$31:$J$510,426.5)+J175</f>
        <v>0</v>
      </c>
      <c r="S175" s="294">
        <f>SUMIFS('5. Detail'!$I$31:$I$510,'5. Detail'!$E$31:$E$510,$B175,'5. Detail'!$A$31:$A$510,$A175,'5. Detail'!$J$31:$J$510,923)</f>
        <v>0</v>
      </c>
      <c r="T175" s="294">
        <f>SUMIFS('5. Detail'!$I$31:$I$510,'5. Detail'!$E$31:$E$510,$B175,'5. Detail'!$A$31:$A$510,$A175,'5. Detail'!$J$31:$J$510,107)</f>
        <v>0</v>
      </c>
      <c r="U175" s="294">
        <f t="shared" si="102"/>
        <v>0</v>
      </c>
      <c r="V175" s="294">
        <f>SUMIFS('5. Detail'!$I$31:$I$510,'5. Detail'!$E$31:$E$510,$B175,'5. Detail'!$A$31:$A$510,$A175,'5. Detail'!$F$31:$F$510,"CE01")</f>
        <v>0</v>
      </c>
      <c r="W175" s="294">
        <f>SUMIFS('5. Detail'!$I$31:$I$510,'5. Detail'!$E$31:$E$510,$B175,'5. Detail'!$A$31:$A$510,$A175,'5. Detail'!$F$31:$F$510,"OE01")</f>
        <v>0</v>
      </c>
      <c r="X175" s="294">
        <f>SUMIFS('5. Detail'!$I$31:$I$510,'5. Detail'!$E$31:$E$510,$B175,'5. Detail'!$A$31:$A$510,$A175,'5. Detail'!$F$31:$F$510,"TE01")</f>
        <v>0</v>
      </c>
      <c r="Y175" s="294">
        <f t="shared" si="89"/>
        <v>0</v>
      </c>
      <c r="Z175" s="294">
        <f t="shared" si="103"/>
        <v>0</v>
      </c>
      <c r="AA175" s="294">
        <f>SUMIFS('5. Detail'!$I$31:$I$510,'5. Detail'!$E$31:$E$510,$B175,'5. Detail'!$A$31:$A$510,$A175,'5. Detail'!$J$31:$J$510,923,'5. Detail'!$F$31:$F$510,"CE01")+SUMIFS('5. Detail'!$I$31:$I$510,'5. Detail'!$E$31:$E$510,$B175,'5. Detail'!$A$31:$A$510,$A175,'5. Detail'!$J$31:$J$510,107,'5. Detail'!$F$31:$F$510,"CE01")</f>
        <v>0</v>
      </c>
      <c r="AB175" s="294">
        <f>SUMIFS('5. Detail'!$I$31:$I$510,'5. Detail'!$E$31:$E$510,$B175,'5. Detail'!$A$31:$A$510,$A175,'5. Detail'!$J$31:$J$510,923,'5. Detail'!$F$31:$F$510,"OE01")+SUMIFS('5. Detail'!$I$31:$I$510,'5. Detail'!$E$31:$E$510,$B175,'5. Detail'!$A$31:$A$510,$A175,'5. Detail'!$J$31:$J$510,107,'5. Detail'!$F$31:$F$510,"OE01")</f>
        <v>0</v>
      </c>
      <c r="AC175" s="294">
        <f>SUMIFS('5. Detail'!$I$31:$I$510,'5. Detail'!$E$31:$E$510,$B175,'5. Detail'!$A$31:$A$510,$A175,'5. Detail'!$J$31:$J$510,923,'5. Detail'!$F$31:$F$510,"TE01")+SUMIFS('5. Detail'!$I$31:$I$510,'5. Detail'!$E$31:$E$510,$B175,'5. Detail'!$A$31:$A$510,$A175,'5. Detail'!$J$31:$J$510,107,'5. Detail'!$F$31:$F$510,"TE01")</f>
        <v>0</v>
      </c>
      <c r="AD175" s="294">
        <f t="shared" si="90"/>
        <v>0</v>
      </c>
      <c r="AE175" s="295">
        <f>'3. Total $ Recalc.'!R171</f>
        <v>0</v>
      </c>
      <c r="AF175" s="294">
        <f t="shared" si="104"/>
        <v>-261087.32154947729</v>
      </c>
      <c r="AG175" s="296">
        <v>1</v>
      </c>
      <c r="AH175" s="294">
        <f t="shared" si="105"/>
        <v>0</v>
      </c>
      <c r="AI175" s="294">
        <f t="shared" si="106"/>
        <v>-261087.32154947729</v>
      </c>
      <c r="AJ175" s="293">
        <v>0</v>
      </c>
      <c r="AK175" s="293">
        <v>0</v>
      </c>
      <c r="AL175" s="293">
        <v>0</v>
      </c>
      <c r="AM175" s="294">
        <f t="shared" si="91"/>
        <v>0</v>
      </c>
      <c r="AN175" s="294">
        <f t="shared" si="107"/>
        <v>0</v>
      </c>
      <c r="AO175" s="293">
        <v>0</v>
      </c>
      <c r="AP175" s="294">
        <f t="shared" si="92"/>
        <v>0</v>
      </c>
      <c r="AQ175" s="294">
        <f t="shared" si="108"/>
        <v>0</v>
      </c>
      <c r="AR175" s="296"/>
      <c r="AS175" s="294">
        <f t="shared" si="93"/>
        <v>0</v>
      </c>
      <c r="AT175" s="294">
        <f t="shared" si="109"/>
        <v>0</v>
      </c>
      <c r="AU175" s="293">
        <v>0</v>
      </c>
      <c r="AV175" s="294">
        <f t="shared" si="94"/>
        <v>0</v>
      </c>
      <c r="AW175" s="294">
        <f t="shared" si="95"/>
        <v>0</v>
      </c>
      <c r="AX175" s="294">
        <f>SUMIFS('5. Detail'!$I$31:$I$510,'5. Detail'!$E$31:$E$510,$B175,'5. Detail'!$A$31:$A$510,$A175,'5. Detail'!$J$31:$J$510,426.4)</f>
        <v>0</v>
      </c>
      <c r="AY175" s="294">
        <f>SUMIFS('5. Detail'!$I$31:$I$510,'5. Detail'!$E$31:$E$510,$B175,'5. Detail'!$A$31:$A$510,$A175,'5. Detail'!$J$31:$J$510,426.5)+AO175</f>
        <v>0</v>
      </c>
      <c r="AZ175" s="294">
        <f>SUMIFS('5. Detail'!$I$31:$I$510,'5. Detail'!$E$31:$E$510,$B175,'5. Detail'!$A$31:$A$510,$A175,'5. Detail'!$J$31:$J$510,923)</f>
        <v>0</v>
      </c>
      <c r="BA175" s="294">
        <f>SUMIFS('5. Detail'!$I$31:$I$510,'5. Detail'!$E$31:$E$510,$B175,'5. Detail'!$A$31:$A$510,$A175,'5. Detail'!$J$31:$J$510,107)</f>
        <v>0</v>
      </c>
      <c r="BB175" s="294">
        <f t="shared" si="96"/>
        <v>0</v>
      </c>
      <c r="BC175" s="294">
        <f>SUMIFS('5. Detail'!$K$31:$K$510,'5. Detail'!$E$31:$E$510,$B175,'5. Detail'!$A$31:$A$510,$A175,'5. Detail'!$F$31:$F$510,"CE01")</f>
        <v>0</v>
      </c>
      <c r="BD175" s="294">
        <f>SUMIFS('5. Detail'!$K$31:$K$510,'5. Detail'!$E$31:$E$510,$B175,'5. Detail'!$A$31:$A$510,$A175,'5. Detail'!$F$31:$F$510,"OE01")</f>
        <v>0</v>
      </c>
      <c r="BE175" s="294">
        <f>SUMIFS('5. Detail'!$K$31:$K$510,'5. Detail'!$E$31:$E$510,$B175,'5. Detail'!$A$31:$A$510,$A175,'5. Detail'!$F$31:$F$510,"TE01")</f>
        <v>0</v>
      </c>
      <c r="BF175" s="294">
        <f t="shared" si="97"/>
        <v>0</v>
      </c>
      <c r="BG175" s="294">
        <f t="shared" si="98"/>
        <v>0</v>
      </c>
      <c r="BH175" s="294">
        <f>SUMIFS('5. Detail'!$K$31:$K$510,'5. Detail'!$E$31:$E$510,$B175,'5. Detail'!$A$31:$A$510,$A175,'5. Detail'!$J$31:$J$510,923,'5. Detail'!$F$31:$F$510,"CE01")+SUMIFS('5. Detail'!$K$31:$K$510,'5. Detail'!$E$31:$E$510,$B175,'5. Detail'!$A$31:$A$510,$A175,'5. Detail'!$J$31:$J$510,107,'5. Detail'!$F$31:$F$510,"CE01")</f>
        <v>0</v>
      </c>
      <c r="BI175" s="294">
        <f>SUMIFS('5. Detail'!$K$31:$K$510,'5. Detail'!$E$31:$E$510,$B175,'5. Detail'!$A$31:$A$510,$A175,'5. Detail'!$J$31:$J$510,923,'5. Detail'!$F$31:$F$510,"OE01")+SUMIFS('5. Detail'!$K$31:$K$510,'5. Detail'!$E$31:$E$510,$B175,'5. Detail'!$A$31:$A$510,$A175,'5. Detail'!$J$31:$J$510,107,'5. Detail'!$F$31:$F$510,"OE01")</f>
        <v>0</v>
      </c>
      <c r="BJ175" s="294">
        <f>SUMIFS('5. Detail'!$K$31:$K$510,'5. Detail'!$E$31:$E$510,$B175,'5. Detail'!$A$31:$A$510,$A175,'5. Detail'!$J$31:$J$510,923,'5. Detail'!$F$31:$F$510,"TE01")+SUMIFS('5. Detail'!$K$31:$K$510,'5. Detail'!$E$31:$E$510,$B175,'5. Detail'!$A$31:$A$510,$A175,'5. Detail'!$J$31:$J$510,107,'5. Detail'!$F$31:$F$510,"TE01")</f>
        <v>0</v>
      </c>
      <c r="BK175" s="294">
        <f t="shared" si="99"/>
        <v>0</v>
      </c>
      <c r="BL175" s="294">
        <f t="shared" si="100"/>
        <v>0</v>
      </c>
      <c r="BM175" s="297"/>
    </row>
    <row r="176" spans="1:65" x14ac:dyDescent="0.3">
      <c r="A176" s="291"/>
      <c r="B176" s="292">
        <v>2017</v>
      </c>
      <c r="C176" s="293">
        <v>279105.40602940944</v>
      </c>
      <c r="D176" s="293">
        <v>279105.40602940944</v>
      </c>
      <c r="E176" s="293">
        <v>0</v>
      </c>
      <c r="F176" s="293">
        <v>0</v>
      </c>
      <c r="G176" s="293">
        <v>0</v>
      </c>
      <c r="H176" s="293">
        <v>0</v>
      </c>
      <c r="I176" s="294">
        <f t="shared" si="85"/>
        <v>0</v>
      </c>
      <c r="J176" s="293">
        <v>0</v>
      </c>
      <c r="K176" s="294">
        <f t="shared" si="86"/>
        <v>0</v>
      </c>
      <c r="L176" s="293">
        <v>0</v>
      </c>
      <c r="M176" s="293"/>
      <c r="N176" s="294">
        <f t="shared" si="87"/>
        <v>0</v>
      </c>
      <c r="O176" s="294">
        <f t="shared" si="101"/>
        <v>0</v>
      </c>
      <c r="P176" s="294">
        <f t="shared" si="88"/>
        <v>0</v>
      </c>
      <c r="Q176" s="294">
        <f>SUMIFS('5. Detail'!$I$31:$I$510,'5. Detail'!$E$31:$E$510,$B176,'5. Detail'!$A$31:$A$510,$A176,'5. Detail'!$J$31:$J$510,426.4)</f>
        <v>0</v>
      </c>
      <c r="R176" s="294">
        <f>SUMIFS('5. Detail'!$I$31:$I$510,'5. Detail'!$E$31:$E$510,$B176,'5. Detail'!$A$31:$A$510,$A176,'5. Detail'!$J$31:$J$510,426.5)+J176</f>
        <v>0</v>
      </c>
      <c r="S176" s="294">
        <f>SUMIFS('5. Detail'!$I$31:$I$510,'5. Detail'!$E$31:$E$510,$B176,'5. Detail'!$A$31:$A$510,$A176,'5. Detail'!$J$31:$J$510,923)</f>
        <v>0</v>
      </c>
      <c r="T176" s="294">
        <f>SUMIFS('5. Detail'!$I$31:$I$510,'5. Detail'!$E$31:$E$510,$B176,'5. Detail'!$A$31:$A$510,$A176,'5. Detail'!$J$31:$J$510,107)</f>
        <v>0</v>
      </c>
      <c r="U176" s="294">
        <f t="shared" si="102"/>
        <v>0</v>
      </c>
      <c r="V176" s="294">
        <f>SUMIFS('5. Detail'!$I$31:$I$510,'5. Detail'!$E$31:$E$510,$B176,'5. Detail'!$A$31:$A$510,$A176,'5. Detail'!$F$31:$F$510,"CE01")</f>
        <v>0</v>
      </c>
      <c r="W176" s="294">
        <f>SUMIFS('5. Detail'!$I$31:$I$510,'5. Detail'!$E$31:$E$510,$B176,'5. Detail'!$A$31:$A$510,$A176,'5. Detail'!$F$31:$F$510,"OE01")</f>
        <v>0</v>
      </c>
      <c r="X176" s="294">
        <f>SUMIFS('5. Detail'!$I$31:$I$510,'5. Detail'!$E$31:$E$510,$B176,'5. Detail'!$A$31:$A$510,$A176,'5. Detail'!$F$31:$F$510,"TE01")</f>
        <v>0</v>
      </c>
      <c r="Y176" s="294">
        <f t="shared" si="89"/>
        <v>0</v>
      </c>
      <c r="Z176" s="294">
        <f t="shared" si="103"/>
        <v>0</v>
      </c>
      <c r="AA176" s="294">
        <f>SUMIFS('5. Detail'!$I$31:$I$510,'5. Detail'!$E$31:$E$510,$B176,'5. Detail'!$A$31:$A$510,$A176,'5. Detail'!$J$31:$J$510,923,'5. Detail'!$F$31:$F$510,"CE01")+SUMIFS('5. Detail'!$I$31:$I$510,'5. Detail'!$E$31:$E$510,$B176,'5. Detail'!$A$31:$A$510,$A176,'5. Detail'!$J$31:$J$510,107,'5. Detail'!$F$31:$F$510,"CE01")</f>
        <v>0</v>
      </c>
      <c r="AB176" s="294">
        <f>SUMIFS('5. Detail'!$I$31:$I$510,'5. Detail'!$E$31:$E$510,$B176,'5. Detail'!$A$31:$A$510,$A176,'5. Detail'!$J$31:$J$510,923,'5. Detail'!$F$31:$F$510,"OE01")+SUMIFS('5. Detail'!$I$31:$I$510,'5. Detail'!$E$31:$E$510,$B176,'5. Detail'!$A$31:$A$510,$A176,'5. Detail'!$J$31:$J$510,107,'5. Detail'!$F$31:$F$510,"OE01")</f>
        <v>0</v>
      </c>
      <c r="AC176" s="294">
        <f>SUMIFS('5. Detail'!$I$31:$I$510,'5. Detail'!$E$31:$E$510,$B176,'5. Detail'!$A$31:$A$510,$A176,'5. Detail'!$J$31:$J$510,923,'5. Detail'!$F$31:$F$510,"TE01")+SUMIFS('5. Detail'!$I$31:$I$510,'5. Detail'!$E$31:$E$510,$B176,'5. Detail'!$A$31:$A$510,$A176,'5. Detail'!$J$31:$J$510,107,'5. Detail'!$F$31:$F$510,"TE01")</f>
        <v>0</v>
      </c>
      <c r="AD176" s="294">
        <f t="shared" si="90"/>
        <v>0</v>
      </c>
      <c r="AE176" s="295">
        <f>'3. Total $ Recalc.'!R172</f>
        <v>0</v>
      </c>
      <c r="AF176" s="294">
        <f t="shared" si="104"/>
        <v>-279105.40602940944</v>
      </c>
      <c r="AG176" s="296">
        <v>1</v>
      </c>
      <c r="AH176" s="294">
        <f t="shared" si="105"/>
        <v>0</v>
      </c>
      <c r="AI176" s="294">
        <f t="shared" si="106"/>
        <v>-279105.40602940944</v>
      </c>
      <c r="AJ176" s="293">
        <v>0</v>
      </c>
      <c r="AK176" s="293">
        <v>0</v>
      </c>
      <c r="AL176" s="293">
        <v>0</v>
      </c>
      <c r="AM176" s="294">
        <f t="shared" si="91"/>
        <v>0</v>
      </c>
      <c r="AN176" s="294">
        <f t="shared" si="107"/>
        <v>0</v>
      </c>
      <c r="AO176" s="293">
        <v>0</v>
      </c>
      <c r="AP176" s="294">
        <f t="shared" si="92"/>
        <v>0</v>
      </c>
      <c r="AQ176" s="294">
        <f t="shared" si="108"/>
        <v>0</v>
      </c>
      <c r="AR176" s="296"/>
      <c r="AS176" s="294">
        <f t="shared" si="93"/>
        <v>0</v>
      </c>
      <c r="AT176" s="294">
        <f t="shared" si="109"/>
        <v>0</v>
      </c>
      <c r="AU176" s="293">
        <v>0</v>
      </c>
      <c r="AV176" s="294">
        <f t="shared" si="94"/>
        <v>0</v>
      </c>
      <c r="AW176" s="294">
        <f t="shared" si="95"/>
        <v>0</v>
      </c>
      <c r="AX176" s="294">
        <f>SUMIFS('5. Detail'!$I$31:$I$510,'5. Detail'!$E$31:$E$510,$B176,'5. Detail'!$A$31:$A$510,$A176,'5. Detail'!$J$31:$J$510,426.4)</f>
        <v>0</v>
      </c>
      <c r="AY176" s="294">
        <f>SUMIFS('5. Detail'!$I$31:$I$510,'5. Detail'!$E$31:$E$510,$B176,'5. Detail'!$A$31:$A$510,$A176,'5. Detail'!$J$31:$J$510,426.5)+AO176</f>
        <v>0</v>
      </c>
      <c r="AZ176" s="294">
        <f>SUMIFS('5. Detail'!$I$31:$I$510,'5. Detail'!$E$31:$E$510,$B176,'5. Detail'!$A$31:$A$510,$A176,'5. Detail'!$J$31:$J$510,923)</f>
        <v>0</v>
      </c>
      <c r="BA176" s="294">
        <f>SUMIFS('5. Detail'!$I$31:$I$510,'5. Detail'!$E$31:$E$510,$B176,'5. Detail'!$A$31:$A$510,$A176,'5. Detail'!$J$31:$J$510,107)</f>
        <v>0</v>
      </c>
      <c r="BB176" s="294">
        <f t="shared" si="96"/>
        <v>0</v>
      </c>
      <c r="BC176" s="294">
        <f>SUMIFS('5. Detail'!$K$31:$K$510,'5. Detail'!$E$31:$E$510,$B176,'5. Detail'!$A$31:$A$510,$A176,'5. Detail'!$F$31:$F$510,"CE01")</f>
        <v>0</v>
      </c>
      <c r="BD176" s="294">
        <f>SUMIFS('5. Detail'!$K$31:$K$510,'5. Detail'!$E$31:$E$510,$B176,'5. Detail'!$A$31:$A$510,$A176,'5. Detail'!$F$31:$F$510,"OE01")</f>
        <v>0</v>
      </c>
      <c r="BE176" s="294">
        <f>SUMIFS('5. Detail'!$K$31:$K$510,'5. Detail'!$E$31:$E$510,$B176,'5. Detail'!$A$31:$A$510,$A176,'5. Detail'!$F$31:$F$510,"TE01")</f>
        <v>0</v>
      </c>
      <c r="BF176" s="294">
        <f t="shared" si="97"/>
        <v>0</v>
      </c>
      <c r="BG176" s="294">
        <f t="shared" si="98"/>
        <v>0</v>
      </c>
      <c r="BH176" s="294">
        <f>SUMIFS('5. Detail'!$K$31:$K$510,'5. Detail'!$E$31:$E$510,$B176,'5. Detail'!$A$31:$A$510,$A176,'5. Detail'!$J$31:$J$510,923,'5. Detail'!$F$31:$F$510,"CE01")+SUMIFS('5. Detail'!$K$31:$K$510,'5. Detail'!$E$31:$E$510,$B176,'5. Detail'!$A$31:$A$510,$A176,'5. Detail'!$J$31:$J$510,107,'5. Detail'!$F$31:$F$510,"CE01")</f>
        <v>0</v>
      </c>
      <c r="BI176" s="294">
        <f>SUMIFS('5. Detail'!$K$31:$K$510,'5. Detail'!$E$31:$E$510,$B176,'5. Detail'!$A$31:$A$510,$A176,'5. Detail'!$J$31:$J$510,923,'5. Detail'!$F$31:$F$510,"OE01")+SUMIFS('5. Detail'!$K$31:$K$510,'5. Detail'!$E$31:$E$510,$B176,'5. Detail'!$A$31:$A$510,$A176,'5. Detail'!$J$31:$J$510,107,'5. Detail'!$F$31:$F$510,"OE01")</f>
        <v>0</v>
      </c>
      <c r="BJ176" s="294">
        <f>SUMIFS('5. Detail'!$K$31:$K$510,'5. Detail'!$E$31:$E$510,$B176,'5. Detail'!$A$31:$A$510,$A176,'5. Detail'!$J$31:$J$510,923,'5. Detail'!$F$31:$F$510,"TE01")+SUMIFS('5. Detail'!$K$31:$K$510,'5. Detail'!$E$31:$E$510,$B176,'5. Detail'!$A$31:$A$510,$A176,'5. Detail'!$J$31:$J$510,107,'5. Detail'!$F$31:$F$510,"TE01")</f>
        <v>0</v>
      </c>
      <c r="BK176" s="294">
        <f t="shared" si="99"/>
        <v>0</v>
      </c>
      <c r="BL176" s="294">
        <f t="shared" si="100"/>
        <v>0</v>
      </c>
      <c r="BM176" s="297"/>
    </row>
    <row r="177" spans="1:65" x14ac:dyDescent="0.3">
      <c r="A177" s="291"/>
      <c r="B177" s="292">
        <v>2018</v>
      </c>
      <c r="C177" s="293">
        <v>202800.44150769257</v>
      </c>
      <c r="D177" s="293">
        <v>202800.44150769257</v>
      </c>
      <c r="E177" s="293">
        <v>0</v>
      </c>
      <c r="F177" s="293">
        <v>0</v>
      </c>
      <c r="G177" s="293">
        <v>0</v>
      </c>
      <c r="H177" s="293">
        <v>0</v>
      </c>
      <c r="I177" s="294">
        <f t="shared" si="85"/>
        <v>0</v>
      </c>
      <c r="J177" s="293">
        <v>0</v>
      </c>
      <c r="K177" s="294">
        <f t="shared" si="86"/>
        <v>0</v>
      </c>
      <c r="L177" s="293">
        <v>0</v>
      </c>
      <c r="M177" s="293"/>
      <c r="N177" s="294">
        <f t="shared" si="87"/>
        <v>0</v>
      </c>
      <c r="O177" s="294">
        <f t="shared" si="101"/>
        <v>0</v>
      </c>
      <c r="P177" s="294">
        <f t="shared" si="88"/>
        <v>0</v>
      </c>
      <c r="Q177" s="294">
        <f>SUMIFS('5. Detail'!$I$31:$I$510,'5. Detail'!$E$31:$E$510,$B177,'5. Detail'!$A$31:$A$510,$A177,'5. Detail'!$J$31:$J$510,426.4)</f>
        <v>0</v>
      </c>
      <c r="R177" s="294">
        <f>SUMIFS('5. Detail'!$I$31:$I$510,'5. Detail'!$E$31:$E$510,$B177,'5. Detail'!$A$31:$A$510,$A177,'5. Detail'!$J$31:$J$510,426.5)+J177</f>
        <v>0</v>
      </c>
      <c r="S177" s="294">
        <f>SUMIFS('5. Detail'!$I$31:$I$510,'5. Detail'!$E$31:$E$510,$B177,'5. Detail'!$A$31:$A$510,$A177,'5. Detail'!$J$31:$J$510,923)</f>
        <v>0</v>
      </c>
      <c r="T177" s="294">
        <f>SUMIFS('5. Detail'!$I$31:$I$510,'5. Detail'!$E$31:$E$510,$B177,'5. Detail'!$A$31:$A$510,$A177,'5. Detail'!$J$31:$J$510,107)</f>
        <v>0</v>
      </c>
      <c r="U177" s="294">
        <f t="shared" si="102"/>
        <v>0</v>
      </c>
      <c r="V177" s="294">
        <f>SUMIFS('5. Detail'!$I$31:$I$510,'5. Detail'!$E$31:$E$510,$B177,'5. Detail'!$A$31:$A$510,$A177,'5. Detail'!$F$31:$F$510,"CE01")</f>
        <v>0</v>
      </c>
      <c r="W177" s="294">
        <f>SUMIFS('5. Detail'!$I$31:$I$510,'5. Detail'!$E$31:$E$510,$B177,'5. Detail'!$A$31:$A$510,$A177,'5. Detail'!$F$31:$F$510,"OE01")</f>
        <v>0</v>
      </c>
      <c r="X177" s="294">
        <f>SUMIFS('5. Detail'!$I$31:$I$510,'5. Detail'!$E$31:$E$510,$B177,'5. Detail'!$A$31:$A$510,$A177,'5. Detail'!$F$31:$F$510,"TE01")</f>
        <v>0</v>
      </c>
      <c r="Y177" s="294">
        <f t="shared" si="89"/>
        <v>0</v>
      </c>
      <c r="Z177" s="294">
        <f t="shared" si="103"/>
        <v>0</v>
      </c>
      <c r="AA177" s="294">
        <f>SUMIFS('5. Detail'!$I$31:$I$510,'5. Detail'!$E$31:$E$510,$B177,'5. Detail'!$A$31:$A$510,$A177,'5. Detail'!$J$31:$J$510,923,'5. Detail'!$F$31:$F$510,"CE01")+SUMIFS('5. Detail'!$I$31:$I$510,'5. Detail'!$E$31:$E$510,$B177,'5. Detail'!$A$31:$A$510,$A177,'5. Detail'!$J$31:$J$510,107,'5. Detail'!$F$31:$F$510,"CE01")</f>
        <v>0</v>
      </c>
      <c r="AB177" s="294">
        <f>SUMIFS('5. Detail'!$I$31:$I$510,'5. Detail'!$E$31:$E$510,$B177,'5. Detail'!$A$31:$A$510,$A177,'5. Detail'!$J$31:$J$510,923,'5. Detail'!$F$31:$F$510,"OE01")+SUMIFS('5. Detail'!$I$31:$I$510,'5. Detail'!$E$31:$E$510,$B177,'5. Detail'!$A$31:$A$510,$A177,'5. Detail'!$J$31:$J$510,107,'5. Detail'!$F$31:$F$510,"OE01")</f>
        <v>0</v>
      </c>
      <c r="AC177" s="294">
        <f>SUMIFS('5. Detail'!$I$31:$I$510,'5. Detail'!$E$31:$E$510,$B177,'5. Detail'!$A$31:$A$510,$A177,'5. Detail'!$J$31:$J$510,923,'5. Detail'!$F$31:$F$510,"TE01")+SUMIFS('5. Detail'!$I$31:$I$510,'5. Detail'!$E$31:$E$510,$B177,'5. Detail'!$A$31:$A$510,$A177,'5. Detail'!$J$31:$J$510,107,'5. Detail'!$F$31:$F$510,"TE01")</f>
        <v>0</v>
      </c>
      <c r="AD177" s="294">
        <f t="shared" si="90"/>
        <v>0</v>
      </c>
      <c r="AE177" s="295">
        <f>'3. Total $ Recalc.'!R173</f>
        <v>0</v>
      </c>
      <c r="AF177" s="294">
        <f t="shared" si="104"/>
        <v>-202800.44150769257</v>
      </c>
      <c r="AG177" s="296">
        <v>1</v>
      </c>
      <c r="AH177" s="294">
        <f t="shared" si="105"/>
        <v>0</v>
      </c>
      <c r="AI177" s="294">
        <f t="shared" si="106"/>
        <v>-202800.44150769257</v>
      </c>
      <c r="AJ177" s="293">
        <v>0</v>
      </c>
      <c r="AK177" s="293">
        <v>0</v>
      </c>
      <c r="AL177" s="293">
        <v>0</v>
      </c>
      <c r="AM177" s="294">
        <f t="shared" si="91"/>
        <v>0</v>
      </c>
      <c r="AN177" s="294">
        <f t="shared" si="107"/>
        <v>0</v>
      </c>
      <c r="AO177" s="293">
        <v>0</v>
      </c>
      <c r="AP177" s="294">
        <f t="shared" si="92"/>
        <v>0</v>
      </c>
      <c r="AQ177" s="294">
        <f t="shared" si="108"/>
        <v>0</v>
      </c>
      <c r="AR177" s="296"/>
      <c r="AS177" s="294">
        <f t="shared" si="93"/>
        <v>0</v>
      </c>
      <c r="AT177" s="294">
        <f t="shared" si="109"/>
        <v>0</v>
      </c>
      <c r="AU177" s="293">
        <v>0</v>
      </c>
      <c r="AV177" s="294">
        <f t="shared" si="94"/>
        <v>0</v>
      </c>
      <c r="AW177" s="294">
        <f t="shared" si="95"/>
        <v>0</v>
      </c>
      <c r="AX177" s="294">
        <f>SUMIFS('5. Detail'!$I$31:$I$510,'5. Detail'!$E$31:$E$510,$B177,'5. Detail'!$A$31:$A$510,$A177,'5. Detail'!$J$31:$J$510,426.4)</f>
        <v>0</v>
      </c>
      <c r="AY177" s="294">
        <f>SUMIFS('5. Detail'!$I$31:$I$510,'5. Detail'!$E$31:$E$510,$B177,'5. Detail'!$A$31:$A$510,$A177,'5. Detail'!$J$31:$J$510,426.5)+AO177</f>
        <v>0</v>
      </c>
      <c r="AZ177" s="294">
        <f>SUMIFS('5. Detail'!$I$31:$I$510,'5. Detail'!$E$31:$E$510,$B177,'5. Detail'!$A$31:$A$510,$A177,'5. Detail'!$J$31:$J$510,923)</f>
        <v>0</v>
      </c>
      <c r="BA177" s="294">
        <f>SUMIFS('5. Detail'!$I$31:$I$510,'5. Detail'!$E$31:$E$510,$B177,'5. Detail'!$A$31:$A$510,$A177,'5. Detail'!$J$31:$J$510,107)</f>
        <v>0</v>
      </c>
      <c r="BB177" s="294">
        <f t="shared" si="96"/>
        <v>0</v>
      </c>
      <c r="BC177" s="294">
        <f>SUMIFS('5. Detail'!$K$31:$K$510,'5. Detail'!$E$31:$E$510,$B177,'5. Detail'!$A$31:$A$510,$A177,'5. Detail'!$F$31:$F$510,"CE01")</f>
        <v>0</v>
      </c>
      <c r="BD177" s="294">
        <f>SUMIFS('5. Detail'!$K$31:$K$510,'5. Detail'!$E$31:$E$510,$B177,'5. Detail'!$A$31:$A$510,$A177,'5. Detail'!$F$31:$F$510,"OE01")</f>
        <v>0</v>
      </c>
      <c r="BE177" s="294">
        <f>SUMIFS('5. Detail'!$K$31:$K$510,'5. Detail'!$E$31:$E$510,$B177,'5. Detail'!$A$31:$A$510,$A177,'5. Detail'!$F$31:$F$510,"TE01")</f>
        <v>0</v>
      </c>
      <c r="BF177" s="294">
        <f t="shared" si="97"/>
        <v>0</v>
      </c>
      <c r="BG177" s="294">
        <f t="shared" si="98"/>
        <v>0</v>
      </c>
      <c r="BH177" s="294">
        <f>SUMIFS('5. Detail'!$K$31:$K$510,'5. Detail'!$E$31:$E$510,$B177,'5. Detail'!$A$31:$A$510,$A177,'5. Detail'!$J$31:$J$510,923,'5. Detail'!$F$31:$F$510,"CE01")+SUMIFS('5. Detail'!$K$31:$K$510,'5. Detail'!$E$31:$E$510,$B177,'5. Detail'!$A$31:$A$510,$A177,'5. Detail'!$J$31:$J$510,107,'5. Detail'!$F$31:$F$510,"CE01")</f>
        <v>0</v>
      </c>
      <c r="BI177" s="294">
        <f>SUMIFS('5. Detail'!$K$31:$K$510,'5. Detail'!$E$31:$E$510,$B177,'5. Detail'!$A$31:$A$510,$A177,'5. Detail'!$J$31:$J$510,923,'5. Detail'!$F$31:$F$510,"OE01")+SUMIFS('5. Detail'!$K$31:$K$510,'5. Detail'!$E$31:$E$510,$B177,'5. Detail'!$A$31:$A$510,$A177,'5. Detail'!$J$31:$J$510,107,'5. Detail'!$F$31:$F$510,"OE01")</f>
        <v>0</v>
      </c>
      <c r="BJ177" s="294">
        <f>SUMIFS('5. Detail'!$K$31:$K$510,'5. Detail'!$E$31:$E$510,$B177,'5. Detail'!$A$31:$A$510,$A177,'5. Detail'!$J$31:$J$510,923,'5. Detail'!$F$31:$F$510,"TE01")+SUMIFS('5. Detail'!$K$31:$K$510,'5. Detail'!$E$31:$E$510,$B177,'5. Detail'!$A$31:$A$510,$A177,'5. Detail'!$J$31:$J$510,107,'5. Detail'!$F$31:$F$510,"TE01")</f>
        <v>0</v>
      </c>
      <c r="BK177" s="294">
        <f t="shared" si="99"/>
        <v>0</v>
      </c>
      <c r="BL177" s="294">
        <f t="shared" si="100"/>
        <v>0</v>
      </c>
      <c r="BM177" s="297"/>
    </row>
    <row r="178" spans="1:65" x14ac:dyDescent="0.3">
      <c r="A178" s="291"/>
      <c r="B178" s="292">
        <v>2019</v>
      </c>
      <c r="C178" s="293">
        <v>0</v>
      </c>
      <c r="D178" s="293">
        <v>0</v>
      </c>
      <c r="E178" s="293">
        <v>0</v>
      </c>
      <c r="F178" s="293">
        <v>0</v>
      </c>
      <c r="G178" s="293">
        <v>0</v>
      </c>
      <c r="H178" s="293">
        <v>0</v>
      </c>
      <c r="I178" s="294">
        <f t="shared" si="85"/>
        <v>0</v>
      </c>
      <c r="J178" s="293">
        <v>0</v>
      </c>
      <c r="K178" s="294">
        <f t="shared" si="86"/>
        <v>0</v>
      </c>
      <c r="L178" s="293">
        <v>0</v>
      </c>
      <c r="M178" s="293"/>
      <c r="N178" s="294">
        <f t="shared" si="87"/>
        <v>0</v>
      </c>
      <c r="O178" s="294">
        <f t="shared" si="101"/>
        <v>0</v>
      </c>
      <c r="P178" s="294">
        <f t="shared" si="88"/>
        <v>0</v>
      </c>
      <c r="Q178" s="294">
        <f>SUMIFS('5. Detail'!$I$31:$I$510,'5. Detail'!$E$31:$E$510,$B178,'5. Detail'!$A$31:$A$510,$A178,'5. Detail'!$J$31:$J$510,426.4)</f>
        <v>0</v>
      </c>
      <c r="R178" s="294">
        <f>SUMIFS('5. Detail'!$I$31:$I$510,'5. Detail'!$E$31:$E$510,$B178,'5. Detail'!$A$31:$A$510,$A178,'5. Detail'!$J$31:$J$510,426.5)+J178</f>
        <v>0</v>
      </c>
      <c r="S178" s="294">
        <f>SUMIFS('5. Detail'!$I$31:$I$510,'5. Detail'!$E$31:$E$510,$B178,'5. Detail'!$A$31:$A$510,$A178,'5. Detail'!$J$31:$J$510,923)</f>
        <v>0</v>
      </c>
      <c r="T178" s="294">
        <f>SUMIFS('5. Detail'!$I$31:$I$510,'5. Detail'!$E$31:$E$510,$B178,'5. Detail'!$A$31:$A$510,$A178,'5. Detail'!$J$31:$J$510,107)</f>
        <v>0</v>
      </c>
      <c r="U178" s="294">
        <f t="shared" si="102"/>
        <v>0</v>
      </c>
      <c r="V178" s="294">
        <f>SUMIFS('5. Detail'!$I$31:$I$510,'5. Detail'!$E$31:$E$510,$B178,'5. Detail'!$A$31:$A$510,$A178,'5. Detail'!$F$31:$F$510,"CE01")</f>
        <v>0</v>
      </c>
      <c r="W178" s="294">
        <f>SUMIFS('5. Detail'!$I$31:$I$510,'5. Detail'!$E$31:$E$510,$B178,'5. Detail'!$A$31:$A$510,$A178,'5. Detail'!$F$31:$F$510,"OE01")</f>
        <v>0</v>
      </c>
      <c r="X178" s="294">
        <f>SUMIFS('5. Detail'!$I$31:$I$510,'5. Detail'!$E$31:$E$510,$B178,'5. Detail'!$A$31:$A$510,$A178,'5. Detail'!$F$31:$F$510,"TE01")</f>
        <v>0</v>
      </c>
      <c r="Y178" s="294">
        <f t="shared" si="89"/>
        <v>0</v>
      </c>
      <c r="Z178" s="294">
        <f t="shared" si="103"/>
        <v>0</v>
      </c>
      <c r="AA178" s="294">
        <f>SUMIFS('5. Detail'!$I$31:$I$510,'5. Detail'!$E$31:$E$510,$B178,'5. Detail'!$A$31:$A$510,$A178,'5. Detail'!$J$31:$J$510,923,'5. Detail'!$F$31:$F$510,"CE01")+SUMIFS('5. Detail'!$I$31:$I$510,'5. Detail'!$E$31:$E$510,$B178,'5. Detail'!$A$31:$A$510,$A178,'5. Detail'!$J$31:$J$510,107,'5. Detail'!$F$31:$F$510,"CE01")</f>
        <v>0</v>
      </c>
      <c r="AB178" s="294">
        <f>SUMIFS('5. Detail'!$I$31:$I$510,'5. Detail'!$E$31:$E$510,$B178,'5. Detail'!$A$31:$A$510,$A178,'5. Detail'!$J$31:$J$510,923,'5. Detail'!$F$31:$F$510,"OE01")+SUMIFS('5. Detail'!$I$31:$I$510,'5. Detail'!$E$31:$E$510,$B178,'5. Detail'!$A$31:$A$510,$A178,'5. Detail'!$J$31:$J$510,107,'5. Detail'!$F$31:$F$510,"OE01")</f>
        <v>0</v>
      </c>
      <c r="AC178" s="294">
        <f>SUMIFS('5. Detail'!$I$31:$I$510,'5. Detail'!$E$31:$E$510,$B178,'5. Detail'!$A$31:$A$510,$A178,'5. Detail'!$J$31:$J$510,923,'5. Detail'!$F$31:$F$510,"TE01")+SUMIFS('5. Detail'!$I$31:$I$510,'5. Detail'!$E$31:$E$510,$B178,'5. Detail'!$A$31:$A$510,$A178,'5. Detail'!$J$31:$J$510,107,'5. Detail'!$F$31:$F$510,"TE01")</f>
        <v>0</v>
      </c>
      <c r="AD178" s="294">
        <f t="shared" si="90"/>
        <v>0</v>
      </c>
      <c r="AE178" s="295">
        <f>'3. Total $ Recalc.'!R174</f>
        <v>0</v>
      </c>
      <c r="AF178" s="294">
        <f t="shared" si="104"/>
        <v>0</v>
      </c>
      <c r="AG178" s="296">
        <v>1</v>
      </c>
      <c r="AH178" s="294">
        <f t="shared" si="105"/>
        <v>0</v>
      </c>
      <c r="AI178" s="294">
        <f t="shared" si="106"/>
        <v>0</v>
      </c>
      <c r="AJ178" s="293">
        <v>0</v>
      </c>
      <c r="AK178" s="293">
        <v>0</v>
      </c>
      <c r="AL178" s="293">
        <v>0</v>
      </c>
      <c r="AM178" s="294">
        <f t="shared" si="91"/>
        <v>0</v>
      </c>
      <c r="AN178" s="294">
        <f t="shared" si="107"/>
        <v>0</v>
      </c>
      <c r="AO178" s="293">
        <v>0</v>
      </c>
      <c r="AP178" s="294">
        <f t="shared" si="92"/>
        <v>0</v>
      </c>
      <c r="AQ178" s="294">
        <f t="shared" si="108"/>
        <v>0</v>
      </c>
      <c r="AR178" s="296"/>
      <c r="AS178" s="294">
        <f t="shared" si="93"/>
        <v>0</v>
      </c>
      <c r="AT178" s="294">
        <f t="shared" si="109"/>
        <v>0</v>
      </c>
      <c r="AU178" s="293">
        <v>0</v>
      </c>
      <c r="AV178" s="294">
        <f t="shared" si="94"/>
        <v>0</v>
      </c>
      <c r="AW178" s="294">
        <f t="shared" si="95"/>
        <v>0</v>
      </c>
      <c r="AX178" s="294">
        <f>SUMIFS('5. Detail'!$I$31:$I$510,'5. Detail'!$E$31:$E$510,$B178,'5. Detail'!$A$31:$A$510,$A178,'5. Detail'!$J$31:$J$510,426.4)</f>
        <v>0</v>
      </c>
      <c r="AY178" s="294">
        <f>SUMIFS('5. Detail'!$I$31:$I$510,'5. Detail'!$E$31:$E$510,$B178,'5. Detail'!$A$31:$A$510,$A178,'5. Detail'!$J$31:$J$510,426.5)+AO178</f>
        <v>0</v>
      </c>
      <c r="AZ178" s="294">
        <f>SUMIFS('5. Detail'!$I$31:$I$510,'5. Detail'!$E$31:$E$510,$B178,'5. Detail'!$A$31:$A$510,$A178,'5. Detail'!$J$31:$J$510,923)</f>
        <v>0</v>
      </c>
      <c r="BA178" s="294">
        <f>SUMIFS('5. Detail'!$I$31:$I$510,'5. Detail'!$E$31:$E$510,$B178,'5. Detail'!$A$31:$A$510,$A178,'5. Detail'!$J$31:$J$510,107)</f>
        <v>0</v>
      </c>
      <c r="BB178" s="294">
        <f t="shared" si="96"/>
        <v>0</v>
      </c>
      <c r="BC178" s="294">
        <f>SUMIFS('5. Detail'!$K$31:$K$510,'5. Detail'!$E$31:$E$510,$B178,'5. Detail'!$A$31:$A$510,$A178,'5. Detail'!$F$31:$F$510,"CE01")</f>
        <v>0</v>
      </c>
      <c r="BD178" s="294">
        <f>SUMIFS('5. Detail'!$K$31:$K$510,'5. Detail'!$E$31:$E$510,$B178,'5. Detail'!$A$31:$A$510,$A178,'5. Detail'!$F$31:$F$510,"OE01")</f>
        <v>0</v>
      </c>
      <c r="BE178" s="294">
        <f>SUMIFS('5. Detail'!$K$31:$K$510,'5. Detail'!$E$31:$E$510,$B178,'5. Detail'!$A$31:$A$510,$A178,'5. Detail'!$F$31:$F$510,"TE01")</f>
        <v>0</v>
      </c>
      <c r="BF178" s="294">
        <f t="shared" si="97"/>
        <v>0</v>
      </c>
      <c r="BG178" s="294">
        <f t="shared" si="98"/>
        <v>0</v>
      </c>
      <c r="BH178" s="294">
        <f>SUMIFS('5. Detail'!$K$31:$K$510,'5. Detail'!$E$31:$E$510,$B178,'5. Detail'!$A$31:$A$510,$A178,'5. Detail'!$J$31:$J$510,923,'5. Detail'!$F$31:$F$510,"CE01")+SUMIFS('5. Detail'!$K$31:$K$510,'5. Detail'!$E$31:$E$510,$B178,'5. Detail'!$A$31:$A$510,$A178,'5. Detail'!$J$31:$J$510,107,'5. Detail'!$F$31:$F$510,"CE01")</f>
        <v>0</v>
      </c>
      <c r="BI178" s="294">
        <f>SUMIFS('5. Detail'!$K$31:$K$510,'5. Detail'!$E$31:$E$510,$B178,'5. Detail'!$A$31:$A$510,$A178,'5. Detail'!$J$31:$J$510,923,'5. Detail'!$F$31:$F$510,"OE01")+SUMIFS('5. Detail'!$K$31:$K$510,'5. Detail'!$E$31:$E$510,$B178,'5. Detail'!$A$31:$A$510,$A178,'5. Detail'!$J$31:$J$510,107,'5. Detail'!$F$31:$F$510,"OE01")</f>
        <v>0</v>
      </c>
      <c r="BJ178" s="294">
        <f>SUMIFS('5. Detail'!$K$31:$K$510,'5. Detail'!$E$31:$E$510,$B178,'5. Detail'!$A$31:$A$510,$A178,'5. Detail'!$J$31:$J$510,923,'5. Detail'!$F$31:$F$510,"TE01")+SUMIFS('5. Detail'!$K$31:$K$510,'5. Detail'!$E$31:$E$510,$B178,'5. Detail'!$A$31:$A$510,$A178,'5. Detail'!$J$31:$J$510,107,'5. Detail'!$F$31:$F$510,"TE01")</f>
        <v>0</v>
      </c>
      <c r="BK178" s="294">
        <f t="shared" si="99"/>
        <v>0</v>
      </c>
      <c r="BL178" s="294">
        <f t="shared" si="100"/>
        <v>0</v>
      </c>
      <c r="BM178" s="297"/>
    </row>
    <row r="179" spans="1:65" x14ac:dyDescent="0.3">
      <c r="A179" s="291"/>
      <c r="B179" s="292">
        <v>2020</v>
      </c>
      <c r="C179" s="293">
        <v>0</v>
      </c>
      <c r="D179" s="293">
        <v>0</v>
      </c>
      <c r="E179" s="293">
        <v>0</v>
      </c>
      <c r="F179" s="293">
        <v>0</v>
      </c>
      <c r="G179" s="293">
        <v>0</v>
      </c>
      <c r="H179" s="293">
        <v>0</v>
      </c>
      <c r="I179" s="294">
        <f t="shared" si="85"/>
        <v>0</v>
      </c>
      <c r="J179" s="293">
        <v>0</v>
      </c>
      <c r="K179" s="294">
        <f t="shared" si="86"/>
        <v>0</v>
      </c>
      <c r="L179" s="293">
        <v>0</v>
      </c>
      <c r="M179" s="293"/>
      <c r="N179" s="294">
        <f t="shared" si="87"/>
        <v>0</v>
      </c>
      <c r="O179" s="294">
        <f t="shared" si="101"/>
        <v>0</v>
      </c>
      <c r="P179" s="294">
        <f t="shared" si="88"/>
        <v>0</v>
      </c>
      <c r="Q179" s="294">
        <f>SUMIFS('5. Detail'!$I$31:$I$510,'5. Detail'!$E$31:$E$510,$B179,'5. Detail'!$A$31:$A$510,$A179,'5. Detail'!$J$31:$J$510,426.4)</f>
        <v>0</v>
      </c>
      <c r="R179" s="294">
        <f>SUMIFS('5. Detail'!$I$31:$I$510,'5. Detail'!$E$31:$E$510,$B179,'5. Detail'!$A$31:$A$510,$A179,'5. Detail'!$J$31:$J$510,426.5)+J179</f>
        <v>0</v>
      </c>
      <c r="S179" s="294">
        <f>SUMIFS('5. Detail'!$I$31:$I$510,'5. Detail'!$E$31:$E$510,$B179,'5. Detail'!$A$31:$A$510,$A179,'5. Detail'!$J$31:$J$510,923)</f>
        <v>0</v>
      </c>
      <c r="T179" s="294">
        <f>SUMIFS('5. Detail'!$I$31:$I$510,'5. Detail'!$E$31:$E$510,$B179,'5. Detail'!$A$31:$A$510,$A179,'5. Detail'!$J$31:$J$510,107)</f>
        <v>0</v>
      </c>
      <c r="U179" s="294">
        <f t="shared" si="102"/>
        <v>0</v>
      </c>
      <c r="V179" s="294">
        <f>SUMIFS('5. Detail'!$I$31:$I$510,'5. Detail'!$E$31:$E$510,$B179,'5. Detail'!$A$31:$A$510,$A179,'5. Detail'!$F$31:$F$510,"CE01")</f>
        <v>0</v>
      </c>
      <c r="W179" s="294">
        <f>SUMIFS('5. Detail'!$I$31:$I$510,'5. Detail'!$E$31:$E$510,$B179,'5. Detail'!$A$31:$A$510,$A179,'5. Detail'!$F$31:$F$510,"OE01")</f>
        <v>0</v>
      </c>
      <c r="X179" s="294">
        <f>SUMIFS('5. Detail'!$I$31:$I$510,'5. Detail'!$E$31:$E$510,$B179,'5. Detail'!$A$31:$A$510,$A179,'5. Detail'!$F$31:$F$510,"TE01")</f>
        <v>0</v>
      </c>
      <c r="Y179" s="294">
        <f t="shared" si="89"/>
        <v>0</v>
      </c>
      <c r="Z179" s="294">
        <f t="shared" si="103"/>
        <v>0</v>
      </c>
      <c r="AA179" s="294">
        <f>SUMIFS('5. Detail'!$I$31:$I$510,'5. Detail'!$E$31:$E$510,$B179,'5. Detail'!$A$31:$A$510,$A179,'5. Detail'!$J$31:$J$510,923,'5. Detail'!$F$31:$F$510,"CE01")+SUMIFS('5. Detail'!$I$31:$I$510,'5. Detail'!$E$31:$E$510,$B179,'5. Detail'!$A$31:$A$510,$A179,'5. Detail'!$J$31:$J$510,107,'5. Detail'!$F$31:$F$510,"CE01")</f>
        <v>0</v>
      </c>
      <c r="AB179" s="294">
        <f>SUMIFS('5. Detail'!$I$31:$I$510,'5. Detail'!$E$31:$E$510,$B179,'5. Detail'!$A$31:$A$510,$A179,'5. Detail'!$J$31:$J$510,923,'5. Detail'!$F$31:$F$510,"OE01")+SUMIFS('5. Detail'!$I$31:$I$510,'5. Detail'!$E$31:$E$510,$B179,'5. Detail'!$A$31:$A$510,$A179,'5. Detail'!$J$31:$J$510,107,'5. Detail'!$F$31:$F$510,"OE01")</f>
        <v>0</v>
      </c>
      <c r="AC179" s="294">
        <f>SUMIFS('5. Detail'!$I$31:$I$510,'5. Detail'!$E$31:$E$510,$B179,'5. Detail'!$A$31:$A$510,$A179,'5. Detail'!$J$31:$J$510,923,'5. Detail'!$F$31:$F$510,"TE01")+SUMIFS('5. Detail'!$I$31:$I$510,'5. Detail'!$E$31:$E$510,$B179,'5. Detail'!$A$31:$A$510,$A179,'5. Detail'!$J$31:$J$510,107,'5. Detail'!$F$31:$F$510,"TE01")</f>
        <v>0</v>
      </c>
      <c r="AD179" s="294">
        <f t="shared" si="90"/>
        <v>0</v>
      </c>
      <c r="AE179" s="295">
        <f>'3. Total $ Recalc.'!R175</f>
        <v>0</v>
      </c>
      <c r="AF179" s="294">
        <f t="shared" si="104"/>
        <v>0</v>
      </c>
      <c r="AG179" s="296">
        <v>1</v>
      </c>
      <c r="AH179" s="294">
        <f t="shared" si="105"/>
        <v>0</v>
      </c>
      <c r="AI179" s="294">
        <f t="shared" si="106"/>
        <v>0</v>
      </c>
      <c r="AJ179" s="293">
        <v>0</v>
      </c>
      <c r="AK179" s="293">
        <v>0</v>
      </c>
      <c r="AL179" s="293">
        <v>0</v>
      </c>
      <c r="AM179" s="294">
        <f t="shared" si="91"/>
        <v>0</v>
      </c>
      <c r="AN179" s="294">
        <f t="shared" si="107"/>
        <v>0</v>
      </c>
      <c r="AO179" s="293">
        <v>0</v>
      </c>
      <c r="AP179" s="294">
        <f t="shared" si="92"/>
        <v>0</v>
      </c>
      <c r="AQ179" s="294">
        <f t="shared" si="108"/>
        <v>0</v>
      </c>
      <c r="AR179" s="296"/>
      <c r="AS179" s="294">
        <f t="shared" si="93"/>
        <v>0</v>
      </c>
      <c r="AT179" s="294">
        <f t="shared" si="109"/>
        <v>0</v>
      </c>
      <c r="AU179" s="293">
        <v>0</v>
      </c>
      <c r="AV179" s="294">
        <f t="shared" si="94"/>
        <v>0</v>
      </c>
      <c r="AW179" s="294">
        <f t="shared" si="95"/>
        <v>0</v>
      </c>
      <c r="AX179" s="294">
        <f>SUMIFS('5. Detail'!$I$31:$I$510,'5. Detail'!$E$31:$E$510,$B179,'5. Detail'!$A$31:$A$510,$A179,'5. Detail'!$J$31:$J$510,426.4)</f>
        <v>0</v>
      </c>
      <c r="AY179" s="294">
        <f>SUMIFS('5. Detail'!$I$31:$I$510,'5. Detail'!$E$31:$E$510,$B179,'5. Detail'!$A$31:$A$510,$A179,'5. Detail'!$J$31:$J$510,426.5)+AO179</f>
        <v>0</v>
      </c>
      <c r="AZ179" s="294">
        <f>SUMIFS('5. Detail'!$I$31:$I$510,'5. Detail'!$E$31:$E$510,$B179,'5. Detail'!$A$31:$A$510,$A179,'5. Detail'!$J$31:$J$510,923)</f>
        <v>0</v>
      </c>
      <c r="BA179" s="294">
        <f>SUMIFS('5. Detail'!$I$31:$I$510,'5. Detail'!$E$31:$E$510,$B179,'5. Detail'!$A$31:$A$510,$A179,'5. Detail'!$J$31:$J$510,107)</f>
        <v>0</v>
      </c>
      <c r="BB179" s="294">
        <f t="shared" si="96"/>
        <v>0</v>
      </c>
      <c r="BC179" s="294">
        <f>SUMIFS('5. Detail'!$K$31:$K$510,'5. Detail'!$E$31:$E$510,$B179,'5. Detail'!$A$31:$A$510,$A179,'5. Detail'!$F$31:$F$510,"CE01")</f>
        <v>0</v>
      </c>
      <c r="BD179" s="294">
        <f>SUMIFS('5. Detail'!$K$31:$K$510,'5. Detail'!$E$31:$E$510,$B179,'5. Detail'!$A$31:$A$510,$A179,'5. Detail'!$F$31:$F$510,"OE01")</f>
        <v>0</v>
      </c>
      <c r="BE179" s="294">
        <f>SUMIFS('5. Detail'!$K$31:$K$510,'5. Detail'!$E$31:$E$510,$B179,'5. Detail'!$A$31:$A$510,$A179,'5. Detail'!$F$31:$F$510,"TE01")</f>
        <v>0</v>
      </c>
      <c r="BF179" s="294">
        <f t="shared" si="97"/>
        <v>0</v>
      </c>
      <c r="BG179" s="294">
        <f t="shared" si="98"/>
        <v>0</v>
      </c>
      <c r="BH179" s="294">
        <f>SUMIFS('5. Detail'!$K$31:$K$510,'5. Detail'!$E$31:$E$510,$B179,'5. Detail'!$A$31:$A$510,$A179,'5. Detail'!$J$31:$J$510,923,'5. Detail'!$F$31:$F$510,"CE01")+SUMIFS('5. Detail'!$K$31:$K$510,'5. Detail'!$E$31:$E$510,$B179,'5. Detail'!$A$31:$A$510,$A179,'5. Detail'!$J$31:$J$510,107,'5. Detail'!$F$31:$F$510,"CE01")</f>
        <v>0</v>
      </c>
      <c r="BI179" s="294">
        <f>SUMIFS('5. Detail'!$K$31:$K$510,'5. Detail'!$E$31:$E$510,$B179,'5. Detail'!$A$31:$A$510,$A179,'5. Detail'!$J$31:$J$510,923,'5. Detail'!$F$31:$F$510,"OE01")+SUMIFS('5. Detail'!$K$31:$K$510,'5. Detail'!$E$31:$E$510,$B179,'5. Detail'!$A$31:$A$510,$A179,'5. Detail'!$J$31:$J$510,107,'5. Detail'!$F$31:$F$510,"OE01")</f>
        <v>0</v>
      </c>
      <c r="BJ179" s="294">
        <f>SUMIFS('5. Detail'!$K$31:$K$510,'5. Detail'!$E$31:$E$510,$B179,'5. Detail'!$A$31:$A$510,$A179,'5. Detail'!$J$31:$J$510,923,'5. Detail'!$F$31:$F$510,"TE01")+SUMIFS('5. Detail'!$K$31:$K$510,'5. Detail'!$E$31:$E$510,$B179,'5. Detail'!$A$31:$A$510,$A179,'5. Detail'!$J$31:$J$510,107,'5. Detail'!$F$31:$F$510,"TE01")</f>
        <v>0</v>
      </c>
      <c r="BK179" s="294">
        <f t="shared" si="99"/>
        <v>0</v>
      </c>
      <c r="BL179" s="294">
        <f t="shared" si="100"/>
        <v>0</v>
      </c>
      <c r="BM179" s="297"/>
    </row>
    <row r="180" spans="1:65" x14ac:dyDescent="0.3">
      <c r="A180" s="291"/>
      <c r="B180" s="292">
        <v>2021</v>
      </c>
      <c r="C180" s="293">
        <v>0</v>
      </c>
      <c r="D180" s="293">
        <v>0</v>
      </c>
      <c r="E180" s="293">
        <v>0</v>
      </c>
      <c r="F180" s="293">
        <v>0</v>
      </c>
      <c r="G180" s="293">
        <v>0</v>
      </c>
      <c r="H180" s="293">
        <v>0</v>
      </c>
      <c r="I180" s="294">
        <f t="shared" si="85"/>
        <v>0</v>
      </c>
      <c r="J180" s="293">
        <v>0</v>
      </c>
      <c r="K180" s="294">
        <f t="shared" si="86"/>
        <v>0</v>
      </c>
      <c r="L180" s="293">
        <v>0</v>
      </c>
      <c r="M180" s="293"/>
      <c r="N180" s="294">
        <f t="shared" si="87"/>
        <v>0</v>
      </c>
      <c r="O180" s="294">
        <f t="shared" si="101"/>
        <v>0</v>
      </c>
      <c r="P180" s="294">
        <f t="shared" si="88"/>
        <v>0</v>
      </c>
      <c r="Q180" s="294">
        <f>SUMIFS('5. Detail'!$I$31:$I$510,'5. Detail'!$E$31:$E$510,$B180,'5. Detail'!$A$31:$A$510,$A180,'5. Detail'!$J$31:$J$510,426.4)</f>
        <v>0</v>
      </c>
      <c r="R180" s="294">
        <f>SUMIFS('5. Detail'!$I$31:$I$510,'5. Detail'!$E$31:$E$510,$B180,'5. Detail'!$A$31:$A$510,$A180,'5. Detail'!$J$31:$J$510,426.5)+J180</f>
        <v>0</v>
      </c>
      <c r="S180" s="294">
        <f>SUMIFS('5. Detail'!$I$31:$I$510,'5. Detail'!$E$31:$E$510,$B180,'5. Detail'!$A$31:$A$510,$A180,'5. Detail'!$J$31:$J$510,923)</f>
        <v>0</v>
      </c>
      <c r="T180" s="294">
        <f>SUMIFS('5. Detail'!$I$31:$I$510,'5. Detail'!$E$31:$E$510,$B180,'5. Detail'!$A$31:$A$510,$A180,'5. Detail'!$J$31:$J$510,107)</f>
        <v>0</v>
      </c>
      <c r="U180" s="294">
        <f t="shared" si="102"/>
        <v>0</v>
      </c>
      <c r="V180" s="294">
        <f>SUMIFS('5. Detail'!$I$31:$I$510,'5. Detail'!$E$31:$E$510,$B180,'5. Detail'!$A$31:$A$510,$A180,'5. Detail'!$F$31:$F$510,"CE01")</f>
        <v>0</v>
      </c>
      <c r="W180" s="294">
        <f>SUMIFS('5. Detail'!$I$31:$I$510,'5. Detail'!$E$31:$E$510,$B180,'5. Detail'!$A$31:$A$510,$A180,'5. Detail'!$F$31:$F$510,"OE01")</f>
        <v>0</v>
      </c>
      <c r="X180" s="294">
        <f>SUMIFS('5. Detail'!$I$31:$I$510,'5. Detail'!$E$31:$E$510,$B180,'5. Detail'!$A$31:$A$510,$A180,'5. Detail'!$F$31:$F$510,"TE01")</f>
        <v>0</v>
      </c>
      <c r="Y180" s="294">
        <f t="shared" si="89"/>
        <v>0</v>
      </c>
      <c r="Z180" s="294">
        <f t="shared" si="103"/>
        <v>0</v>
      </c>
      <c r="AA180" s="294">
        <f>SUMIFS('5. Detail'!$I$31:$I$510,'5. Detail'!$E$31:$E$510,$B180,'5. Detail'!$A$31:$A$510,$A180,'5. Detail'!$J$31:$J$510,923,'5. Detail'!$F$31:$F$510,"CE01")+SUMIFS('5. Detail'!$I$31:$I$510,'5. Detail'!$E$31:$E$510,$B180,'5. Detail'!$A$31:$A$510,$A180,'5. Detail'!$J$31:$J$510,107,'5. Detail'!$F$31:$F$510,"CE01")</f>
        <v>0</v>
      </c>
      <c r="AB180" s="294">
        <f>SUMIFS('5. Detail'!$I$31:$I$510,'5. Detail'!$E$31:$E$510,$B180,'5. Detail'!$A$31:$A$510,$A180,'5. Detail'!$J$31:$J$510,923,'5. Detail'!$F$31:$F$510,"OE01")+SUMIFS('5. Detail'!$I$31:$I$510,'5. Detail'!$E$31:$E$510,$B180,'5. Detail'!$A$31:$A$510,$A180,'5. Detail'!$J$31:$J$510,107,'5. Detail'!$F$31:$F$510,"OE01")</f>
        <v>0</v>
      </c>
      <c r="AC180" s="294">
        <f>SUMIFS('5. Detail'!$I$31:$I$510,'5. Detail'!$E$31:$E$510,$B180,'5. Detail'!$A$31:$A$510,$A180,'5. Detail'!$J$31:$J$510,923,'5. Detail'!$F$31:$F$510,"TE01")+SUMIFS('5. Detail'!$I$31:$I$510,'5. Detail'!$E$31:$E$510,$B180,'5. Detail'!$A$31:$A$510,$A180,'5. Detail'!$J$31:$J$510,107,'5. Detail'!$F$31:$F$510,"TE01")</f>
        <v>0</v>
      </c>
      <c r="AD180" s="294">
        <f t="shared" si="90"/>
        <v>0</v>
      </c>
      <c r="AE180" s="295">
        <f>'3. Total $ Recalc.'!R176</f>
        <v>0</v>
      </c>
      <c r="AF180" s="294">
        <f t="shared" si="104"/>
        <v>0</v>
      </c>
      <c r="AG180" s="296">
        <v>1</v>
      </c>
      <c r="AH180" s="294">
        <f t="shared" si="105"/>
        <v>0</v>
      </c>
      <c r="AI180" s="294">
        <f t="shared" si="106"/>
        <v>0</v>
      </c>
      <c r="AJ180" s="293">
        <v>0</v>
      </c>
      <c r="AK180" s="293">
        <v>0</v>
      </c>
      <c r="AL180" s="293">
        <v>0</v>
      </c>
      <c r="AM180" s="294">
        <f t="shared" si="91"/>
        <v>0</v>
      </c>
      <c r="AN180" s="294">
        <f t="shared" si="107"/>
        <v>0</v>
      </c>
      <c r="AO180" s="293">
        <v>0</v>
      </c>
      <c r="AP180" s="294">
        <f t="shared" si="92"/>
        <v>0</v>
      </c>
      <c r="AQ180" s="294">
        <f t="shared" si="108"/>
        <v>0</v>
      </c>
      <c r="AR180" s="296"/>
      <c r="AS180" s="294">
        <f t="shared" si="93"/>
        <v>0</v>
      </c>
      <c r="AT180" s="294">
        <f t="shared" si="109"/>
        <v>0</v>
      </c>
      <c r="AU180" s="293">
        <v>0</v>
      </c>
      <c r="AV180" s="294">
        <f t="shared" si="94"/>
        <v>0</v>
      </c>
      <c r="AW180" s="294">
        <f t="shared" si="95"/>
        <v>0</v>
      </c>
      <c r="AX180" s="294">
        <f>SUMIFS('5. Detail'!$I$31:$I$510,'5. Detail'!$E$31:$E$510,$B180,'5. Detail'!$A$31:$A$510,$A180,'5. Detail'!$J$31:$J$510,426.4)</f>
        <v>0</v>
      </c>
      <c r="AY180" s="294">
        <f>SUMIFS('5. Detail'!$I$31:$I$510,'5. Detail'!$E$31:$E$510,$B180,'5. Detail'!$A$31:$A$510,$A180,'5. Detail'!$J$31:$J$510,426.5)+AO180</f>
        <v>0</v>
      </c>
      <c r="AZ180" s="294">
        <f>SUMIFS('5. Detail'!$I$31:$I$510,'5. Detail'!$E$31:$E$510,$B180,'5. Detail'!$A$31:$A$510,$A180,'5. Detail'!$J$31:$J$510,923)</f>
        <v>0</v>
      </c>
      <c r="BA180" s="294">
        <f>SUMIFS('5. Detail'!$I$31:$I$510,'5. Detail'!$E$31:$E$510,$B180,'5. Detail'!$A$31:$A$510,$A180,'5. Detail'!$J$31:$J$510,107)</f>
        <v>0</v>
      </c>
      <c r="BB180" s="294">
        <f t="shared" si="96"/>
        <v>0</v>
      </c>
      <c r="BC180" s="294">
        <f>SUMIFS('5. Detail'!$K$31:$K$510,'5. Detail'!$E$31:$E$510,$B180,'5. Detail'!$A$31:$A$510,$A180,'5. Detail'!$F$31:$F$510,"CE01")</f>
        <v>0</v>
      </c>
      <c r="BD180" s="294">
        <f>SUMIFS('5. Detail'!$K$31:$K$510,'5. Detail'!$E$31:$E$510,$B180,'5. Detail'!$A$31:$A$510,$A180,'5. Detail'!$F$31:$F$510,"OE01")</f>
        <v>0</v>
      </c>
      <c r="BE180" s="294">
        <f>SUMIFS('5. Detail'!$K$31:$K$510,'5. Detail'!$E$31:$E$510,$B180,'5. Detail'!$A$31:$A$510,$A180,'5. Detail'!$F$31:$F$510,"TE01")</f>
        <v>0</v>
      </c>
      <c r="BF180" s="294">
        <f t="shared" si="97"/>
        <v>0</v>
      </c>
      <c r="BG180" s="294">
        <f t="shared" si="98"/>
        <v>0</v>
      </c>
      <c r="BH180" s="294">
        <f>SUMIFS('5. Detail'!$K$31:$K$510,'5. Detail'!$E$31:$E$510,$B180,'5. Detail'!$A$31:$A$510,$A180,'5. Detail'!$J$31:$J$510,923,'5. Detail'!$F$31:$F$510,"CE01")+SUMIFS('5. Detail'!$K$31:$K$510,'5. Detail'!$E$31:$E$510,$B180,'5. Detail'!$A$31:$A$510,$A180,'5. Detail'!$J$31:$J$510,107,'5. Detail'!$F$31:$F$510,"CE01")</f>
        <v>0</v>
      </c>
      <c r="BI180" s="294">
        <f>SUMIFS('5. Detail'!$K$31:$K$510,'5. Detail'!$E$31:$E$510,$B180,'5. Detail'!$A$31:$A$510,$A180,'5. Detail'!$J$31:$J$510,923,'5. Detail'!$F$31:$F$510,"OE01")+SUMIFS('5. Detail'!$K$31:$K$510,'5. Detail'!$E$31:$E$510,$B180,'5. Detail'!$A$31:$A$510,$A180,'5. Detail'!$J$31:$J$510,107,'5. Detail'!$F$31:$F$510,"OE01")</f>
        <v>0</v>
      </c>
      <c r="BJ180" s="294">
        <f>SUMIFS('5. Detail'!$K$31:$K$510,'5. Detail'!$E$31:$E$510,$B180,'5. Detail'!$A$31:$A$510,$A180,'5. Detail'!$J$31:$J$510,923,'5. Detail'!$F$31:$F$510,"TE01")+SUMIFS('5. Detail'!$K$31:$K$510,'5. Detail'!$E$31:$E$510,$B180,'5. Detail'!$A$31:$A$510,$A180,'5. Detail'!$J$31:$J$510,107,'5. Detail'!$F$31:$F$510,"TE01")</f>
        <v>0</v>
      </c>
      <c r="BK180" s="294">
        <f t="shared" si="99"/>
        <v>0</v>
      </c>
      <c r="BL180" s="294">
        <f t="shared" si="100"/>
        <v>0</v>
      </c>
      <c r="BM180" s="297"/>
    </row>
    <row r="181" spans="1:65" x14ac:dyDescent="0.3">
      <c r="A181" s="291"/>
      <c r="B181" s="292">
        <v>2015</v>
      </c>
      <c r="C181" s="293">
        <v>348668.80589473731</v>
      </c>
      <c r="D181" s="293">
        <v>0</v>
      </c>
      <c r="E181" s="293">
        <v>0</v>
      </c>
      <c r="F181" s="293">
        <v>0</v>
      </c>
      <c r="G181" s="293">
        <v>0</v>
      </c>
      <c r="H181" s="293">
        <v>0</v>
      </c>
      <c r="I181" s="294">
        <f t="shared" si="85"/>
        <v>348668.80589473731</v>
      </c>
      <c r="J181" s="293">
        <v>0</v>
      </c>
      <c r="K181" s="294">
        <f t="shared" si="86"/>
        <v>348668.80589473731</v>
      </c>
      <c r="L181" s="293">
        <v>174334.40294736865</v>
      </c>
      <c r="M181" s="293"/>
      <c r="N181" s="294">
        <f t="shared" si="87"/>
        <v>174334.40294736865</v>
      </c>
      <c r="O181" s="294">
        <f t="shared" si="101"/>
        <v>174334.40294736865</v>
      </c>
      <c r="P181" s="294">
        <f t="shared" si="88"/>
        <v>0</v>
      </c>
      <c r="Q181" s="294">
        <f>SUMIFS('5. Detail'!$I$31:$I$510,'5. Detail'!$E$31:$E$510,$B181,'5. Detail'!$A$31:$A$510,$A181,'5. Detail'!$J$31:$J$510,426.4)</f>
        <v>0</v>
      </c>
      <c r="R181" s="294">
        <f>SUMIFS('5. Detail'!$I$31:$I$510,'5. Detail'!$E$31:$E$510,$B181,'5. Detail'!$A$31:$A$510,$A181,'5. Detail'!$J$31:$J$510,426.5)+J181</f>
        <v>0</v>
      </c>
      <c r="S181" s="294">
        <f>SUMIFS('5. Detail'!$I$31:$I$510,'5. Detail'!$E$31:$E$510,$B181,'5. Detail'!$A$31:$A$510,$A181,'5. Detail'!$J$31:$J$510,923)</f>
        <v>0</v>
      </c>
      <c r="T181" s="294">
        <f>SUMIFS('5. Detail'!$I$31:$I$510,'5. Detail'!$E$31:$E$510,$B181,'5. Detail'!$A$31:$A$510,$A181,'5. Detail'!$J$31:$J$510,107)</f>
        <v>0</v>
      </c>
      <c r="U181" s="294">
        <f t="shared" si="102"/>
        <v>174334.40294736865</v>
      </c>
      <c r="V181" s="294">
        <f>SUMIFS('5. Detail'!$I$31:$I$510,'5. Detail'!$E$31:$E$510,$B181,'5. Detail'!$A$31:$A$510,$A181,'5. Detail'!$F$31:$F$510,"CE01")</f>
        <v>0</v>
      </c>
      <c r="W181" s="294">
        <f>SUMIFS('5. Detail'!$I$31:$I$510,'5. Detail'!$E$31:$E$510,$B181,'5. Detail'!$A$31:$A$510,$A181,'5. Detail'!$F$31:$F$510,"OE01")</f>
        <v>0</v>
      </c>
      <c r="X181" s="294">
        <f>SUMIFS('5. Detail'!$I$31:$I$510,'5. Detail'!$E$31:$E$510,$B181,'5. Detail'!$A$31:$A$510,$A181,'5. Detail'!$F$31:$F$510,"TE01")</f>
        <v>0</v>
      </c>
      <c r="Y181" s="294">
        <f t="shared" si="89"/>
        <v>0</v>
      </c>
      <c r="Z181" s="294">
        <f t="shared" si="103"/>
        <v>174334.40294736865</v>
      </c>
      <c r="AA181" s="294">
        <f>SUMIFS('5. Detail'!$I$31:$I$510,'5. Detail'!$E$31:$E$510,$B181,'5. Detail'!$A$31:$A$510,$A181,'5. Detail'!$J$31:$J$510,923,'5. Detail'!$F$31:$F$510,"CE01")+SUMIFS('5. Detail'!$I$31:$I$510,'5. Detail'!$E$31:$E$510,$B181,'5. Detail'!$A$31:$A$510,$A181,'5. Detail'!$J$31:$J$510,107,'5. Detail'!$F$31:$F$510,"CE01")</f>
        <v>0</v>
      </c>
      <c r="AB181" s="294">
        <f>SUMIFS('5. Detail'!$I$31:$I$510,'5. Detail'!$E$31:$E$510,$B181,'5. Detail'!$A$31:$A$510,$A181,'5. Detail'!$J$31:$J$510,923,'5. Detail'!$F$31:$F$510,"OE01")+SUMIFS('5. Detail'!$I$31:$I$510,'5. Detail'!$E$31:$E$510,$B181,'5. Detail'!$A$31:$A$510,$A181,'5. Detail'!$J$31:$J$510,107,'5. Detail'!$F$31:$F$510,"OE01")</f>
        <v>0</v>
      </c>
      <c r="AC181" s="294">
        <f>SUMIFS('5. Detail'!$I$31:$I$510,'5. Detail'!$E$31:$E$510,$B181,'5. Detail'!$A$31:$A$510,$A181,'5. Detail'!$J$31:$J$510,923,'5. Detail'!$F$31:$F$510,"TE01")+SUMIFS('5. Detail'!$I$31:$I$510,'5. Detail'!$E$31:$E$510,$B181,'5. Detail'!$A$31:$A$510,$A181,'5. Detail'!$J$31:$J$510,107,'5. Detail'!$F$31:$F$510,"TE01")</f>
        <v>0</v>
      </c>
      <c r="AD181" s="294">
        <f t="shared" si="90"/>
        <v>0</v>
      </c>
      <c r="AE181" s="295">
        <f>'3. Total $ Recalc.'!R177</f>
        <v>0</v>
      </c>
      <c r="AF181" s="294">
        <f t="shared" si="104"/>
        <v>-348668.80589473731</v>
      </c>
      <c r="AG181" s="296">
        <v>0</v>
      </c>
      <c r="AH181" s="294">
        <f t="shared" si="105"/>
        <v>0</v>
      </c>
      <c r="AI181" s="294">
        <f t="shared" si="106"/>
        <v>0</v>
      </c>
      <c r="AJ181" s="293">
        <v>0</v>
      </c>
      <c r="AK181" s="293">
        <v>0</v>
      </c>
      <c r="AL181" s="293">
        <v>0</v>
      </c>
      <c r="AM181" s="294">
        <f t="shared" si="91"/>
        <v>0</v>
      </c>
      <c r="AN181" s="294">
        <f t="shared" si="107"/>
        <v>-348668.80589473731</v>
      </c>
      <c r="AO181" s="293">
        <v>0</v>
      </c>
      <c r="AP181" s="294">
        <f t="shared" si="92"/>
        <v>0</v>
      </c>
      <c r="AQ181" s="294">
        <f t="shared" si="108"/>
        <v>-348668.80589473731</v>
      </c>
      <c r="AR181" s="296">
        <v>0.5</v>
      </c>
      <c r="AS181" s="294">
        <f t="shared" si="93"/>
        <v>0</v>
      </c>
      <c r="AT181" s="294">
        <f t="shared" si="109"/>
        <v>-174334.40294736865</v>
      </c>
      <c r="AU181" s="293">
        <v>0</v>
      </c>
      <c r="AV181" s="294">
        <f t="shared" si="94"/>
        <v>0</v>
      </c>
      <c r="AW181" s="294">
        <f t="shared" si="95"/>
        <v>-174334.40294736865</v>
      </c>
      <c r="AX181" s="294">
        <f>SUMIFS('5. Detail'!$I$31:$I$510,'5. Detail'!$E$31:$E$510,$B181,'5. Detail'!$A$31:$A$510,$A181,'5. Detail'!$J$31:$J$510,426.4)</f>
        <v>0</v>
      </c>
      <c r="AY181" s="294">
        <f>SUMIFS('5. Detail'!$I$31:$I$510,'5. Detail'!$E$31:$E$510,$B181,'5. Detail'!$A$31:$A$510,$A181,'5. Detail'!$J$31:$J$510,426.5)+AO181</f>
        <v>0</v>
      </c>
      <c r="AZ181" s="294">
        <f>SUMIFS('5. Detail'!$I$31:$I$510,'5. Detail'!$E$31:$E$510,$B181,'5. Detail'!$A$31:$A$510,$A181,'5. Detail'!$J$31:$J$510,923)</f>
        <v>0</v>
      </c>
      <c r="BA181" s="294">
        <f>SUMIFS('5. Detail'!$I$31:$I$510,'5. Detail'!$E$31:$E$510,$B181,'5. Detail'!$A$31:$A$510,$A181,'5. Detail'!$J$31:$J$510,107)</f>
        <v>0</v>
      </c>
      <c r="BB181" s="294">
        <f t="shared" si="96"/>
        <v>0</v>
      </c>
      <c r="BC181" s="294">
        <f>SUMIFS('5. Detail'!$K$31:$K$510,'5. Detail'!$E$31:$E$510,$B181,'5. Detail'!$A$31:$A$510,$A181,'5. Detail'!$F$31:$F$510,"CE01")</f>
        <v>0</v>
      </c>
      <c r="BD181" s="294">
        <f>SUMIFS('5. Detail'!$K$31:$K$510,'5. Detail'!$E$31:$E$510,$B181,'5. Detail'!$A$31:$A$510,$A181,'5. Detail'!$F$31:$F$510,"OE01")</f>
        <v>0</v>
      </c>
      <c r="BE181" s="294">
        <f>SUMIFS('5. Detail'!$K$31:$K$510,'5. Detail'!$E$31:$E$510,$B181,'5. Detail'!$A$31:$A$510,$A181,'5. Detail'!$F$31:$F$510,"TE01")</f>
        <v>0</v>
      </c>
      <c r="BF181" s="294">
        <f t="shared" si="97"/>
        <v>0</v>
      </c>
      <c r="BG181" s="294">
        <f t="shared" si="98"/>
        <v>0</v>
      </c>
      <c r="BH181" s="294">
        <f>SUMIFS('5. Detail'!$K$31:$K$510,'5. Detail'!$E$31:$E$510,$B181,'5. Detail'!$A$31:$A$510,$A181,'5. Detail'!$J$31:$J$510,923,'5. Detail'!$F$31:$F$510,"CE01")+SUMIFS('5. Detail'!$K$31:$K$510,'5. Detail'!$E$31:$E$510,$B181,'5. Detail'!$A$31:$A$510,$A181,'5. Detail'!$J$31:$J$510,107,'5. Detail'!$F$31:$F$510,"CE01")</f>
        <v>0</v>
      </c>
      <c r="BI181" s="294">
        <f>SUMIFS('5. Detail'!$K$31:$K$510,'5. Detail'!$E$31:$E$510,$B181,'5. Detail'!$A$31:$A$510,$A181,'5. Detail'!$J$31:$J$510,923,'5. Detail'!$F$31:$F$510,"OE01")+SUMIFS('5. Detail'!$K$31:$K$510,'5. Detail'!$E$31:$E$510,$B181,'5. Detail'!$A$31:$A$510,$A181,'5. Detail'!$J$31:$J$510,107,'5. Detail'!$F$31:$F$510,"OE01")</f>
        <v>0</v>
      </c>
      <c r="BJ181" s="294">
        <f>SUMIFS('5. Detail'!$K$31:$K$510,'5. Detail'!$E$31:$E$510,$B181,'5. Detail'!$A$31:$A$510,$A181,'5. Detail'!$J$31:$J$510,923,'5. Detail'!$F$31:$F$510,"TE01")+SUMIFS('5. Detail'!$K$31:$K$510,'5. Detail'!$E$31:$E$510,$B181,'5. Detail'!$A$31:$A$510,$A181,'5. Detail'!$J$31:$J$510,107,'5. Detail'!$F$31:$F$510,"TE01")</f>
        <v>0</v>
      </c>
      <c r="BK181" s="294">
        <f t="shared" si="99"/>
        <v>0</v>
      </c>
      <c r="BL181" s="294">
        <f t="shared" si="100"/>
        <v>0</v>
      </c>
      <c r="BM181" s="297"/>
    </row>
    <row r="182" spans="1:65" x14ac:dyDescent="0.3">
      <c r="A182" s="291"/>
      <c r="B182" s="292">
        <v>2016</v>
      </c>
      <c r="C182" s="293">
        <v>332087.96375608834</v>
      </c>
      <c r="D182" s="293">
        <v>0</v>
      </c>
      <c r="E182" s="293">
        <v>0</v>
      </c>
      <c r="F182" s="293">
        <v>35347.49</v>
      </c>
      <c r="G182" s="293">
        <v>0</v>
      </c>
      <c r="H182" s="293">
        <v>0</v>
      </c>
      <c r="I182" s="294">
        <f t="shared" si="85"/>
        <v>296740.47375608835</v>
      </c>
      <c r="J182" s="293">
        <v>0</v>
      </c>
      <c r="K182" s="294">
        <f t="shared" si="86"/>
        <v>296740.47375608835</v>
      </c>
      <c r="L182" s="293">
        <v>148370.236878044</v>
      </c>
      <c r="M182" s="293">
        <v>35347.49</v>
      </c>
      <c r="N182" s="294">
        <f t="shared" si="87"/>
        <v>183717.72687804399</v>
      </c>
      <c r="O182" s="294">
        <f t="shared" si="101"/>
        <v>113022.74687804436</v>
      </c>
      <c r="P182" s="294">
        <f t="shared" si="88"/>
        <v>0</v>
      </c>
      <c r="Q182" s="294">
        <f>SUMIFS('5. Detail'!$I$31:$I$510,'5. Detail'!$E$31:$E$510,$B182,'5. Detail'!$A$31:$A$510,$A182,'5. Detail'!$J$31:$J$510,426.4)</f>
        <v>0</v>
      </c>
      <c r="R182" s="294">
        <f>SUMIFS('5. Detail'!$I$31:$I$510,'5. Detail'!$E$31:$E$510,$B182,'5. Detail'!$A$31:$A$510,$A182,'5. Detail'!$J$31:$J$510,426.5)+J182</f>
        <v>0</v>
      </c>
      <c r="S182" s="294">
        <f>SUMIFS('5. Detail'!$I$31:$I$510,'5. Detail'!$E$31:$E$510,$B182,'5. Detail'!$A$31:$A$510,$A182,'5. Detail'!$J$31:$J$510,923)</f>
        <v>0</v>
      </c>
      <c r="T182" s="294">
        <f>SUMIFS('5. Detail'!$I$31:$I$510,'5. Detail'!$E$31:$E$510,$B182,'5. Detail'!$A$31:$A$510,$A182,'5. Detail'!$J$31:$J$510,107)</f>
        <v>0</v>
      </c>
      <c r="U182" s="294">
        <f t="shared" si="102"/>
        <v>183717.72687804399</v>
      </c>
      <c r="V182" s="294">
        <f>SUMIFS('5. Detail'!$I$31:$I$510,'5. Detail'!$E$31:$E$510,$B182,'5. Detail'!$A$31:$A$510,$A182,'5. Detail'!$F$31:$F$510,"CE01")</f>
        <v>0</v>
      </c>
      <c r="W182" s="294">
        <f>SUMIFS('5. Detail'!$I$31:$I$510,'5. Detail'!$E$31:$E$510,$B182,'5. Detail'!$A$31:$A$510,$A182,'5. Detail'!$F$31:$F$510,"OE01")</f>
        <v>0</v>
      </c>
      <c r="X182" s="294">
        <f>SUMIFS('5. Detail'!$I$31:$I$510,'5. Detail'!$E$31:$E$510,$B182,'5. Detail'!$A$31:$A$510,$A182,'5. Detail'!$F$31:$F$510,"TE01")</f>
        <v>0</v>
      </c>
      <c r="Y182" s="294">
        <f t="shared" si="89"/>
        <v>0</v>
      </c>
      <c r="Z182" s="294">
        <f t="shared" si="103"/>
        <v>183717.72687804399</v>
      </c>
      <c r="AA182" s="294">
        <f>SUMIFS('5. Detail'!$I$31:$I$510,'5. Detail'!$E$31:$E$510,$B182,'5. Detail'!$A$31:$A$510,$A182,'5. Detail'!$J$31:$J$510,923,'5. Detail'!$F$31:$F$510,"CE01")+SUMIFS('5. Detail'!$I$31:$I$510,'5. Detail'!$E$31:$E$510,$B182,'5. Detail'!$A$31:$A$510,$A182,'5. Detail'!$J$31:$J$510,107,'5. Detail'!$F$31:$F$510,"CE01")</f>
        <v>0</v>
      </c>
      <c r="AB182" s="294">
        <f>SUMIFS('5. Detail'!$I$31:$I$510,'5. Detail'!$E$31:$E$510,$B182,'5. Detail'!$A$31:$A$510,$A182,'5. Detail'!$J$31:$J$510,923,'5. Detail'!$F$31:$F$510,"OE01")+SUMIFS('5. Detail'!$I$31:$I$510,'5. Detail'!$E$31:$E$510,$B182,'5. Detail'!$A$31:$A$510,$A182,'5. Detail'!$J$31:$J$510,107,'5. Detail'!$F$31:$F$510,"OE01")</f>
        <v>0</v>
      </c>
      <c r="AC182" s="294">
        <f>SUMIFS('5. Detail'!$I$31:$I$510,'5. Detail'!$E$31:$E$510,$B182,'5. Detail'!$A$31:$A$510,$A182,'5. Detail'!$J$31:$J$510,923,'5. Detail'!$F$31:$F$510,"TE01")+SUMIFS('5. Detail'!$I$31:$I$510,'5. Detail'!$E$31:$E$510,$B182,'5. Detail'!$A$31:$A$510,$A182,'5. Detail'!$J$31:$J$510,107,'5. Detail'!$F$31:$F$510,"TE01")</f>
        <v>0</v>
      </c>
      <c r="AD182" s="294">
        <f t="shared" si="90"/>
        <v>0</v>
      </c>
      <c r="AE182" s="295">
        <f>'3. Total $ Recalc.'!R178</f>
        <v>0</v>
      </c>
      <c r="AF182" s="294">
        <f t="shared" si="104"/>
        <v>-332087.96375608834</v>
      </c>
      <c r="AG182" s="296">
        <v>0</v>
      </c>
      <c r="AH182" s="294">
        <f t="shared" si="105"/>
        <v>0</v>
      </c>
      <c r="AI182" s="294">
        <f t="shared" si="106"/>
        <v>0</v>
      </c>
      <c r="AJ182" s="293">
        <v>0</v>
      </c>
      <c r="AK182" s="293">
        <v>35347.49</v>
      </c>
      <c r="AL182" s="293">
        <v>0</v>
      </c>
      <c r="AM182" s="294">
        <f t="shared" si="91"/>
        <v>-35347.49</v>
      </c>
      <c r="AN182" s="294">
        <f t="shared" si="107"/>
        <v>-332087.96375608834</v>
      </c>
      <c r="AO182" s="293">
        <v>0</v>
      </c>
      <c r="AP182" s="294">
        <f t="shared" si="92"/>
        <v>-35347.49</v>
      </c>
      <c r="AQ182" s="294">
        <f t="shared" si="108"/>
        <v>-332087.96375608834</v>
      </c>
      <c r="AR182" s="296">
        <v>0.5</v>
      </c>
      <c r="AS182" s="294">
        <f t="shared" si="93"/>
        <v>-17673.744999999999</v>
      </c>
      <c r="AT182" s="294">
        <f t="shared" si="109"/>
        <v>-166043.981878044</v>
      </c>
      <c r="AU182" s="293">
        <v>35347.49</v>
      </c>
      <c r="AV182" s="294">
        <f t="shared" si="94"/>
        <v>-53021.235000000001</v>
      </c>
      <c r="AW182" s="294">
        <f t="shared" si="95"/>
        <v>-166043.98187804437</v>
      </c>
      <c r="AX182" s="294">
        <f>SUMIFS('5. Detail'!$I$31:$I$510,'5. Detail'!$E$31:$E$510,$B182,'5. Detail'!$A$31:$A$510,$A182,'5. Detail'!$J$31:$J$510,426.4)</f>
        <v>0</v>
      </c>
      <c r="AY182" s="294">
        <f>SUMIFS('5. Detail'!$I$31:$I$510,'5. Detail'!$E$31:$E$510,$B182,'5. Detail'!$A$31:$A$510,$A182,'5. Detail'!$J$31:$J$510,426.5)+AO182</f>
        <v>0</v>
      </c>
      <c r="AZ182" s="294">
        <f>SUMIFS('5. Detail'!$I$31:$I$510,'5. Detail'!$E$31:$E$510,$B182,'5. Detail'!$A$31:$A$510,$A182,'5. Detail'!$J$31:$J$510,923)</f>
        <v>0</v>
      </c>
      <c r="BA182" s="294">
        <f>SUMIFS('5. Detail'!$I$31:$I$510,'5. Detail'!$E$31:$E$510,$B182,'5. Detail'!$A$31:$A$510,$A182,'5. Detail'!$J$31:$J$510,107)</f>
        <v>0</v>
      </c>
      <c r="BB182" s="294">
        <f t="shared" si="96"/>
        <v>0</v>
      </c>
      <c r="BC182" s="294">
        <f>SUMIFS('5. Detail'!$K$31:$K$510,'5. Detail'!$E$31:$E$510,$B182,'5. Detail'!$A$31:$A$510,$A182,'5. Detail'!$F$31:$F$510,"CE01")</f>
        <v>0</v>
      </c>
      <c r="BD182" s="294">
        <f>SUMIFS('5. Detail'!$K$31:$K$510,'5. Detail'!$E$31:$E$510,$B182,'5. Detail'!$A$31:$A$510,$A182,'5. Detail'!$F$31:$F$510,"OE01")</f>
        <v>0</v>
      </c>
      <c r="BE182" s="294">
        <f>SUMIFS('5. Detail'!$K$31:$K$510,'5. Detail'!$E$31:$E$510,$B182,'5. Detail'!$A$31:$A$510,$A182,'5. Detail'!$F$31:$F$510,"TE01")</f>
        <v>0</v>
      </c>
      <c r="BF182" s="294">
        <f t="shared" si="97"/>
        <v>0</v>
      </c>
      <c r="BG182" s="294">
        <f t="shared" si="98"/>
        <v>0</v>
      </c>
      <c r="BH182" s="294">
        <f>SUMIFS('5. Detail'!$K$31:$K$510,'5. Detail'!$E$31:$E$510,$B182,'5. Detail'!$A$31:$A$510,$A182,'5. Detail'!$J$31:$J$510,923,'5. Detail'!$F$31:$F$510,"CE01")+SUMIFS('5. Detail'!$K$31:$K$510,'5. Detail'!$E$31:$E$510,$B182,'5. Detail'!$A$31:$A$510,$A182,'5. Detail'!$J$31:$J$510,107,'5. Detail'!$F$31:$F$510,"CE01")</f>
        <v>0</v>
      </c>
      <c r="BI182" s="294">
        <f>SUMIFS('5. Detail'!$K$31:$K$510,'5. Detail'!$E$31:$E$510,$B182,'5. Detail'!$A$31:$A$510,$A182,'5. Detail'!$J$31:$J$510,923,'5. Detail'!$F$31:$F$510,"OE01")+SUMIFS('5. Detail'!$K$31:$K$510,'5. Detail'!$E$31:$E$510,$B182,'5. Detail'!$A$31:$A$510,$A182,'5. Detail'!$J$31:$J$510,107,'5. Detail'!$F$31:$F$510,"OE01")</f>
        <v>0</v>
      </c>
      <c r="BJ182" s="294">
        <f>SUMIFS('5. Detail'!$K$31:$K$510,'5. Detail'!$E$31:$E$510,$B182,'5. Detail'!$A$31:$A$510,$A182,'5. Detail'!$J$31:$J$510,923,'5. Detail'!$F$31:$F$510,"TE01")+SUMIFS('5. Detail'!$K$31:$K$510,'5. Detail'!$E$31:$E$510,$B182,'5. Detail'!$A$31:$A$510,$A182,'5. Detail'!$J$31:$J$510,107,'5. Detail'!$F$31:$F$510,"TE01")</f>
        <v>0</v>
      </c>
      <c r="BK182" s="294">
        <f t="shared" si="99"/>
        <v>0</v>
      </c>
      <c r="BL182" s="294">
        <f t="shared" si="100"/>
        <v>0</v>
      </c>
      <c r="BM182" s="297"/>
    </row>
    <row r="183" spans="1:65" x14ac:dyDescent="0.3">
      <c r="A183" s="291"/>
      <c r="B183" s="292">
        <v>2017</v>
      </c>
      <c r="C183" s="293">
        <v>336689.52774202893</v>
      </c>
      <c r="D183" s="293">
        <v>0</v>
      </c>
      <c r="E183" s="293">
        <v>0</v>
      </c>
      <c r="F183" s="293">
        <v>0</v>
      </c>
      <c r="G183" s="293">
        <v>0</v>
      </c>
      <c r="H183" s="293">
        <v>0</v>
      </c>
      <c r="I183" s="294">
        <f t="shared" si="85"/>
        <v>336689.52774202893</v>
      </c>
      <c r="J183" s="293">
        <v>0</v>
      </c>
      <c r="K183" s="294">
        <f t="shared" si="86"/>
        <v>336689.52774202893</v>
      </c>
      <c r="L183" s="293">
        <v>168344.76387101447</v>
      </c>
      <c r="M183" s="293"/>
      <c r="N183" s="294">
        <f t="shared" si="87"/>
        <v>168344.76387101447</v>
      </c>
      <c r="O183" s="294">
        <f t="shared" si="101"/>
        <v>168344.76387101447</v>
      </c>
      <c r="P183" s="294">
        <f t="shared" si="88"/>
        <v>0</v>
      </c>
      <c r="Q183" s="294">
        <f>SUMIFS('5. Detail'!$I$31:$I$510,'5. Detail'!$E$31:$E$510,$B183,'5. Detail'!$A$31:$A$510,$A183,'5. Detail'!$J$31:$J$510,426.4)</f>
        <v>0</v>
      </c>
      <c r="R183" s="294">
        <f>SUMIFS('5. Detail'!$I$31:$I$510,'5. Detail'!$E$31:$E$510,$B183,'5. Detail'!$A$31:$A$510,$A183,'5. Detail'!$J$31:$J$510,426.5)+J183</f>
        <v>0</v>
      </c>
      <c r="S183" s="294">
        <f>SUMIFS('5. Detail'!$I$31:$I$510,'5. Detail'!$E$31:$E$510,$B183,'5. Detail'!$A$31:$A$510,$A183,'5. Detail'!$J$31:$J$510,923)</f>
        <v>0</v>
      </c>
      <c r="T183" s="294">
        <f>SUMIFS('5. Detail'!$I$31:$I$510,'5. Detail'!$E$31:$E$510,$B183,'5. Detail'!$A$31:$A$510,$A183,'5. Detail'!$J$31:$J$510,107)</f>
        <v>0</v>
      </c>
      <c r="U183" s="294">
        <f t="shared" si="102"/>
        <v>168344.76387101447</v>
      </c>
      <c r="V183" s="294">
        <f>SUMIFS('5. Detail'!$I$31:$I$510,'5. Detail'!$E$31:$E$510,$B183,'5. Detail'!$A$31:$A$510,$A183,'5. Detail'!$F$31:$F$510,"CE01")</f>
        <v>0</v>
      </c>
      <c r="W183" s="294">
        <f>SUMIFS('5. Detail'!$I$31:$I$510,'5. Detail'!$E$31:$E$510,$B183,'5. Detail'!$A$31:$A$510,$A183,'5. Detail'!$F$31:$F$510,"OE01")</f>
        <v>0</v>
      </c>
      <c r="X183" s="294">
        <f>SUMIFS('5. Detail'!$I$31:$I$510,'5. Detail'!$E$31:$E$510,$B183,'5. Detail'!$A$31:$A$510,$A183,'5. Detail'!$F$31:$F$510,"TE01")</f>
        <v>0</v>
      </c>
      <c r="Y183" s="294">
        <f t="shared" si="89"/>
        <v>0</v>
      </c>
      <c r="Z183" s="294">
        <f t="shared" si="103"/>
        <v>168344.76387101447</v>
      </c>
      <c r="AA183" s="294">
        <f>SUMIFS('5. Detail'!$I$31:$I$510,'5. Detail'!$E$31:$E$510,$B183,'5. Detail'!$A$31:$A$510,$A183,'5. Detail'!$J$31:$J$510,923,'5. Detail'!$F$31:$F$510,"CE01")+SUMIFS('5. Detail'!$I$31:$I$510,'5. Detail'!$E$31:$E$510,$B183,'5. Detail'!$A$31:$A$510,$A183,'5. Detail'!$J$31:$J$510,107,'5. Detail'!$F$31:$F$510,"CE01")</f>
        <v>0</v>
      </c>
      <c r="AB183" s="294">
        <f>SUMIFS('5. Detail'!$I$31:$I$510,'5. Detail'!$E$31:$E$510,$B183,'5. Detail'!$A$31:$A$510,$A183,'5. Detail'!$J$31:$J$510,923,'5. Detail'!$F$31:$F$510,"OE01")+SUMIFS('5. Detail'!$I$31:$I$510,'5. Detail'!$E$31:$E$510,$B183,'5. Detail'!$A$31:$A$510,$A183,'5. Detail'!$J$31:$J$510,107,'5. Detail'!$F$31:$F$510,"OE01")</f>
        <v>0</v>
      </c>
      <c r="AC183" s="294">
        <f>SUMIFS('5. Detail'!$I$31:$I$510,'5. Detail'!$E$31:$E$510,$B183,'5. Detail'!$A$31:$A$510,$A183,'5. Detail'!$J$31:$J$510,923,'5. Detail'!$F$31:$F$510,"TE01")+SUMIFS('5. Detail'!$I$31:$I$510,'5. Detail'!$E$31:$E$510,$B183,'5. Detail'!$A$31:$A$510,$A183,'5. Detail'!$J$31:$J$510,107,'5. Detail'!$F$31:$F$510,"TE01")</f>
        <v>0</v>
      </c>
      <c r="AD183" s="294">
        <f t="shared" si="90"/>
        <v>0</v>
      </c>
      <c r="AE183" s="295">
        <f>'3. Total $ Recalc.'!R179</f>
        <v>0</v>
      </c>
      <c r="AF183" s="294">
        <f t="shared" si="104"/>
        <v>-336689.52774202893</v>
      </c>
      <c r="AG183" s="296">
        <v>0</v>
      </c>
      <c r="AH183" s="294">
        <f t="shared" si="105"/>
        <v>0</v>
      </c>
      <c r="AI183" s="294">
        <f t="shared" si="106"/>
        <v>0</v>
      </c>
      <c r="AJ183" s="293">
        <v>0</v>
      </c>
      <c r="AK183" s="293">
        <v>0</v>
      </c>
      <c r="AL183" s="293">
        <v>0</v>
      </c>
      <c r="AM183" s="294">
        <f t="shared" si="91"/>
        <v>0</v>
      </c>
      <c r="AN183" s="294">
        <f t="shared" si="107"/>
        <v>-336689.52774202893</v>
      </c>
      <c r="AO183" s="293">
        <v>0</v>
      </c>
      <c r="AP183" s="294">
        <f t="shared" si="92"/>
        <v>0</v>
      </c>
      <c r="AQ183" s="294">
        <f t="shared" si="108"/>
        <v>-336689.52774202893</v>
      </c>
      <c r="AR183" s="296">
        <v>0.5</v>
      </c>
      <c r="AS183" s="294">
        <f t="shared" si="93"/>
        <v>0</v>
      </c>
      <c r="AT183" s="294">
        <f t="shared" si="109"/>
        <v>-168344.76387101447</v>
      </c>
      <c r="AU183" s="293">
        <v>0</v>
      </c>
      <c r="AV183" s="294">
        <f t="shared" si="94"/>
        <v>0</v>
      </c>
      <c r="AW183" s="294">
        <f t="shared" si="95"/>
        <v>-168344.76387101447</v>
      </c>
      <c r="AX183" s="294">
        <f>SUMIFS('5. Detail'!$I$31:$I$510,'5. Detail'!$E$31:$E$510,$B183,'5. Detail'!$A$31:$A$510,$A183,'5. Detail'!$J$31:$J$510,426.4)</f>
        <v>0</v>
      </c>
      <c r="AY183" s="294">
        <f>SUMIFS('5. Detail'!$I$31:$I$510,'5. Detail'!$E$31:$E$510,$B183,'5. Detail'!$A$31:$A$510,$A183,'5. Detail'!$J$31:$J$510,426.5)+AO183</f>
        <v>0</v>
      </c>
      <c r="AZ183" s="294">
        <f>SUMIFS('5. Detail'!$I$31:$I$510,'5. Detail'!$E$31:$E$510,$B183,'5. Detail'!$A$31:$A$510,$A183,'5. Detail'!$J$31:$J$510,923)</f>
        <v>0</v>
      </c>
      <c r="BA183" s="294">
        <f>SUMIFS('5. Detail'!$I$31:$I$510,'5. Detail'!$E$31:$E$510,$B183,'5. Detail'!$A$31:$A$510,$A183,'5. Detail'!$J$31:$J$510,107)</f>
        <v>0</v>
      </c>
      <c r="BB183" s="294">
        <f t="shared" si="96"/>
        <v>0</v>
      </c>
      <c r="BC183" s="294">
        <f>SUMIFS('5. Detail'!$K$31:$K$510,'5. Detail'!$E$31:$E$510,$B183,'5. Detail'!$A$31:$A$510,$A183,'5. Detail'!$F$31:$F$510,"CE01")</f>
        <v>0</v>
      </c>
      <c r="BD183" s="294">
        <f>SUMIFS('5. Detail'!$K$31:$K$510,'5. Detail'!$E$31:$E$510,$B183,'5. Detail'!$A$31:$A$510,$A183,'5. Detail'!$F$31:$F$510,"OE01")</f>
        <v>0</v>
      </c>
      <c r="BE183" s="294">
        <f>SUMIFS('5. Detail'!$K$31:$K$510,'5. Detail'!$E$31:$E$510,$B183,'5. Detail'!$A$31:$A$510,$A183,'5. Detail'!$F$31:$F$510,"TE01")</f>
        <v>0</v>
      </c>
      <c r="BF183" s="294">
        <f t="shared" si="97"/>
        <v>0</v>
      </c>
      <c r="BG183" s="294">
        <f t="shared" si="98"/>
        <v>0</v>
      </c>
      <c r="BH183" s="294">
        <f>SUMIFS('5. Detail'!$K$31:$K$510,'5. Detail'!$E$31:$E$510,$B183,'5. Detail'!$A$31:$A$510,$A183,'5. Detail'!$J$31:$J$510,923,'5. Detail'!$F$31:$F$510,"CE01")+SUMIFS('5. Detail'!$K$31:$K$510,'5. Detail'!$E$31:$E$510,$B183,'5. Detail'!$A$31:$A$510,$A183,'5. Detail'!$J$31:$J$510,107,'5. Detail'!$F$31:$F$510,"CE01")</f>
        <v>0</v>
      </c>
      <c r="BI183" s="294">
        <f>SUMIFS('5. Detail'!$K$31:$K$510,'5. Detail'!$E$31:$E$510,$B183,'5. Detail'!$A$31:$A$510,$A183,'5. Detail'!$J$31:$J$510,923,'5. Detail'!$F$31:$F$510,"OE01")+SUMIFS('5. Detail'!$K$31:$K$510,'5. Detail'!$E$31:$E$510,$B183,'5. Detail'!$A$31:$A$510,$A183,'5. Detail'!$J$31:$J$510,107,'5. Detail'!$F$31:$F$510,"OE01")</f>
        <v>0</v>
      </c>
      <c r="BJ183" s="294">
        <f>SUMIFS('5. Detail'!$K$31:$K$510,'5. Detail'!$E$31:$E$510,$B183,'5. Detail'!$A$31:$A$510,$A183,'5. Detail'!$J$31:$J$510,923,'5. Detail'!$F$31:$F$510,"TE01")+SUMIFS('5. Detail'!$K$31:$K$510,'5. Detail'!$E$31:$E$510,$B183,'5. Detail'!$A$31:$A$510,$A183,'5. Detail'!$J$31:$J$510,107,'5. Detail'!$F$31:$F$510,"TE01")</f>
        <v>0</v>
      </c>
      <c r="BK183" s="294">
        <f t="shared" si="99"/>
        <v>0</v>
      </c>
      <c r="BL183" s="294">
        <f t="shared" si="100"/>
        <v>0</v>
      </c>
      <c r="BM183" s="297"/>
    </row>
    <row r="184" spans="1:65" x14ac:dyDescent="0.3">
      <c r="A184" s="291"/>
      <c r="B184" s="292">
        <v>2018</v>
      </c>
      <c r="C184" s="293">
        <v>0</v>
      </c>
      <c r="D184" s="293">
        <v>0</v>
      </c>
      <c r="E184" s="293">
        <v>0</v>
      </c>
      <c r="F184" s="293">
        <v>0</v>
      </c>
      <c r="G184" s="293">
        <v>0</v>
      </c>
      <c r="H184" s="293">
        <v>0</v>
      </c>
      <c r="I184" s="294">
        <f t="shared" si="85"/>
        <v>0</v>
      </c>
      <c r="J184" s="293">
        <v>0</v>
      </c>
      <c r="K184" s="294">
        <f t="shared" si="86"/>
        <v>0</v>
      </c>
      <c r="L184" s="293">
        <v>0</v>
      </c>
      <c r="M184" s="293"/>
      <c r="N184" s="294">
        <f t="shared" si="87"/>
        <v>0</v>
      </c>
      <c r="O184" s="294">
        <f t="shared" si="101"/>
        <v>0</v>
      </c>
      <c r="P184" s="294">
        <f t="shared" si="88"/>
        <v>0</v>
      </c>
      <c r="Q184" s="294">
        <f>SUMIFS('5. Detail'!$I$31:$I$510,'5. Detail'!$E$31:$E$510,$B184,'5. Detail'!$A$31:$A$510,$A184,'5. Detail'!$J$31:$J$510,426.4)</f>
        <v>0</v>
      </c>
      <c r="R184" s="294">
        <f>SUMIFS('5. Detail'!$I$31:$I$510,'5. Detail'!$E$31:$E$510,$B184,'5. Detail'!$A$31:$A$510,$A184,'5. Detail'!$J$31:$J$510,426.5)+J184</f>
        <v>0</v>
      </c>
      <c r="S184" s="294">
        <f>SUMIFS('5. Detail'!$I$31:$I$510,'5. Detail'!$E$31:$E$510,$B184,'5. Detail'!$A$31:$A$510,$A184,'5. Detail'!$J$31:$J$510,923)</f>
        <v>0</v>
      </c>
      <c r="T184" s="294">
        <f>SUMIFS('5. Detail'!$I$31:$I$510,'5. Detail'!$E$31:$E$510,$B184,'5. Detail'!$A$31:$A$510,$A184,'5. Detail'!$J$31:$J$510,107)</f>
        <v>0</v>
      </c>
      <c r="U184" s="294">
        <f t="shared" si="102"/>
        <v>0</v>
      </c>
      <c r="V184" s="294">
        <f>SUMIFS('5. Detail'!$I$31:$I$510,'5. Detail'!$E$31:$E$510,$B184,'5. Detail'!$A$31:$A$510,$A184,'5. Detail'!$F$31:$F$510,"CE01")</f>
        <v>0</v>
      </c>
      <c r="W184" s="294">
        <f>SUMIFS('5. Detail'!$I$31:$I$510,'5. Detail'!$E$31:$E$510,$B184,'5. Detail'!$A$31:$A$510,$A184,'5. Detail'!$F$31:$F$510,"OE01")</f>
        <v>0</v>
      </c>
      <c r="X184" s="294">
        <f>SUMIFS('5. Detail'!$I$31:$I$510,'5. Detail'!$E$31:$E$510,$B184,'5. Detail'!$A$31:$A$510,$A184,'5. Detail'!$F$31:$F$510,"TE01")</f>
        <v>0</v>
      </c>
      <c r="Y184" s="294">
        <f t="shared" si="89"/>
        <v>0</v>
      </c>
      <c r="Z184" s="294">
        <f t="shared" si="103"/>
        <v>0</v>
      </c>
      <c r="AA184" s="294">
        <f>SUMIFS('5. Detail'!$I$31:$I$510,'5. Detail'!$E$31:$E$510,$B184,'5. Detail'!$A$31:$A$510,$A184,'5. Detail'!$J$31:$J$510,923,'5. Detail'!$F$31:$F$510,"CE01")+SUMIFS('5. Detail'!$I$31:$I$510,'5. Detail'!$E$31:$E$510,$B184,'5. Detail'!$A$31:$A$510,$A184,'5. Detail'!$J$31:$J$510,107,'5. Detail'!$F$31:$F$510,"CE01")</f>
        <v>0</v>
      </c>
      <c r="AB184" s="294">
        <f>SUMIFS('5. Detail'!$I$31:$I$510,'5. Detail'!$E$31:$E$510,$B184,'5. Detail'!$A$31:$A$510,$A184,'5. Detail'!$J$31:$J$510,923,'5. Detail'!$F$31:$F$510,"OE01")+SUMIFS('5. Detail'!$I$31:$I$510,'5. Detail'!$E$31:$E$510,$B184,'5. Detail'!$A$31:$A$510,$A184,'5. Detail'!$J$31:$J$510,107,'5. Detail'!$F$31:$F$510,"OE01")</f>
        <v>0</v>
      </c>
      <c r="AC184" s="294">
        <f>SUMIFS('5. Detail'!$I$31:$I$510,'5. Detail'!$E$31:$E$510,$B184,'5. Detail'!$A$31:$A$510,$A184,'5. Detail'!$J$31:$J$510,923,'5. Detail'!$F$31:$F$510,"TE01")+SUMIFS('5. Detail'!$I$31:$I$510,'5. Detail'!$E$31:$E$510,$B184,'5. Detail'!$A$31:$A$510,$A184,'5. Detail'!$J$31:$J$510,107,'5. Detail'!$F$31:$F$510,"TE01")</f>
        <v>0</v>
      </c>
      <c r="AD184" s="294">
        <f t="shared" si="90"/>
        <v>0</v>
      </c>
      <c r="AE184" s="295">
        <f>'3. Total $ Recalc.'!R180</f>
        <v>0</v>
      </c>
      <c r="AF184" s="294">
        <f t="shared" si="104"/>
        <v>0</v>
      </c>
      <c r="AG184" s="296">
        <v>0</v>
      </c>
      <c r="AH184" s="294">
        <f t="shared" si="105"/>
        <v>0</v>
      </c>
      <c r="AI184" s="294">
        <f t="shared" si="106"/>
        <v>0</v>
      </c>
      <c r="AJ184" s="293">
        <v>0</v>
      </c>
      <c r="AK184" s="293">
        <v>0</v>
      </c>
      <c r="AL184" s="293">
        <v>0</v>
      </c>
      <c r="AM184" s="294">
        <f t="shared" si="91"/>
        <v>0</v>
      </c>
      <c r="AN184" s="294">
        <f t="shared" si="107"/>
        <v>0</v>
      </c>
      <c r="AO184" s="293">
        <v>0</v>
      </c>
      <c r="AP184" s="294">
        <f t="shared" si="92"/>
        <v>0</v>
      </c>
      <c r="AQ184" s="294">
        <f t="shared" si="108"/>
        <v>0</v>
      </c>
      <c r="AR184" s="296">
        <v>0.5</v>
      </c>
      <c r="AS184" s="294">
        <f t="shared" si="93"/>
        <v>0</v>
      </c>
      <c r="AT184" s="294">
        <f t="shared" si="109"/>
        <v>0</v>
      </c>
      <c r="AU184" s="293">
        <v>0</v>
      </c>
      <c r="AV184" s="294">
        <f t="shared" si="94"/>
        <v>0</v>
      </c>
      <c r="AW184" s="294">
        <f t="shared" si="95"/>
        <v>0</v>
      </c>
      <c r="AX184" s="294">
        <f>SUMIFS('5. Detail'!$I$31:$I$510,'5. Detail'!$E$31:$E$510,$B184,'5. Detail'!$A$31:$A$510,$A184,'5. Detail'!$J$31:$J$510,426.4)</f>
        <v>0</v>
      </c>
      <c r="AY184" s="294">
        <f>SUMIFS('5. Detail'!$I$31:$I$510,'5. Detail'!$E$31:$E$510,$B184,'5. Detail'!$A$31:$A$510,$A184,'5. Detail'!$J$31:$J$510,426.5)+AO184</f>
        <v>0</v>
      </c>
      <c r="AZ184" s="294">
        <f>SUMIFS('5. Detail'!$I$31:$I$510,'5. Detail'!$E$31:$E$510,$B184,'5. Detail'!$A$31:$A$510,$A184,'5. Detail'!$J$31:$J$510,923)</f>
        <v>0</v>
      </c>
      <c r="BA184" s="294">
        <f>SUMIFS('5. Detail'!$I$31:$I$510,'5. Detail'!$E$31:$E$510,$B184,'5. Detail'!$A$31:$A$510,$A184,'5. Detail'!$J$31:$J$510,107)</f>
        <v>0</v>
      </c>
      <c r="BB184" s="294">
        <f t="shared" si="96"/>
        <v>0</v>
      </c>
      <c r="BC184" s="294">
        <f>SUMIFS('5. Detail'!$K$31:$K$510,'5. Detail'!$E$31:$E$510,$B184,'5. Detail'!$A$31:$A$510,$A184,'5. Detail'!$F$31:$F$510,"CE01")</f>
        <v>0</v>
      </c>
      <c r="BD184" s="294">
        <f>SUMIFS('5. Detail'!$K$31:$K$510,'5. Detail'!$E$31:$E$510,$B184,'5. Detail'!$A$31:$A$510,$A184,'5. Detail'!$F$31:$F$510,"OE01")</f>
        <v>0</v>
      </c>
      <c r="BE184" s="294">
        <f>SUMIFS('5. Detail'!$K$31:$K$510,'5. Detail'!$E$31:$E$510,$B184,'5. Detail'!$A$31:$A$510,$A184,'5. Detail'!$F$31:$F$510,"TE01")</f>
        <v>0</v>
      </c>
      <c r="BF184" s="294">
        <f t="shared" si="97"/>
        <v>0</v>
      </c>
      <c r="BG184" s="294">
        <f t="shared" si="98"/>
        <v>0</v>
      </c>
      <c r="BH184" s="294">
        <f>SUMIFS('5. Detail'!$K$31:$K$510,'5. Detail'!$E$31:$E$510,$B184,'5. Detail'!$A$31:$A$510,$A184,'5. Detail'!$J$31:$J$510,923,'5. Detail'!$F$31:$F$510,"CE01")+SUMIFS('5. Detail'!$K$31:$K$510,'5. Detail'!$E$31:$E$510,$B184,'5. Detail'!$A$31:$A$510,$A184,'5. Detail'!$J$31:$J$510,107,'5. Detail'!$F$31:$F$510,"CE01")</f>
        <v>0</v>
      </c>
      <c r="BI184" s="294">
        <f>SUMIFS('5. Detail'!$K$31:$K$510,'5. Detail'!$E$31:$E$510,$B184,'5. Detail'!$A$31:$A$510,$A184,'5. Detail'!$J$31:$J$510,923,'5. Detail'!$F$31:$F$510,"OE01")+SUMIFS('5. Detail'!$K$31:$K$510,'5. Detail'!$E$31:$E$510,$B184,'5. Detail'!$A$31:$A$510,$A184,'5. Detail'!$J$31:$J$510,107,'5. Detail'!$F$31:$F$510,"OE01")</f>
        <v>0</v>
      </c>
      <c r="BJ184" s="294">
        <f>SUMIFS('5. Detail'!$K$31:$K$510,'5. Detail'!$E$31:$E$510,$B184,'5. Detail'!$A$31:$A$510,$A184,'5. Detail'!$J$31:$J$510,923,'5. Detail'!$F$31:$F$510,"TE01")+SUMIFS('5. Detail'!$K$31:$K$510,'5. Detail'!$E$31:$E$510,$B184,'5. Detail'!$A$31:$A$510,$A184,'5. Detail'!$J$31:$J$510,107,'5. Detail'!$F$31:$F$510,"TE01")</f>
        <v>0</v>
      </c>
      <c r="BK184" s="294">
        <f t="shared" si="99"/>
        <v>0</v>
      </c>
      <c r="BL184" s="294">
        <f t="shared" si="100"/>
        <v>0</v>
      </c>
      <c r="BM184" s="297"/>
    </row>
    <row r="185" spans="1:65" x14ac:dyDescent="0.3">
      <c r="A185" s="291"/>
      <c r="B185" s="292">
        <v>2019</v>
      </c>
      <c r="C185" s="293">
        <v>0</v>
      </c>
      <c r="D185" s="293">
        <v>0</v>
      </c>
      <c r="E185" s="293">
        <v>0</v>
      </c>
      <c r="F185" s="293">
        <v>0</v>
      </c>
      <c r="G185" s="293">
        <v>0</v>
      </c>
      <c r="H185" s="293">
        <v>0</v>
      </c>
      <c r="I185" s="294">
        <f t="shared" si="85"/>
        <v>0</v>
      </c>
      <c r="J185" s="293">
        <v>0</v>
      </c>
      <c r="K185" s="294">
        <f t="shared" si="86"/>
        <v>0</v>
      </c>
      <c r="L185" s="293">
        <v>0</v>
      </c>
      <c r="M185" s="293"/>
      <c r="N185" s="294">
        <f t="shared" si="87"/>
        <v>0</v>
      </c>
      <c r="O185" s="294">
        <f t="shared" si="101"/>
        <v>0</v>
      </c>
      <c r="P185" s="294">
        <f t="shared" si="88"/>
        <v>0</v>
      </c>
      <c r="Q185" s="294">
        <f>SUMIFS('5. Detail'!$I$31:$I$510,'5. Detail'!$E$31:$E$510,$B185,'5. Detail'!$A$31:$A$510,$A185,'5. Detail'!$J$31:$J$510,426.4)</f>
        <v>0</v>
      </c>
      <c r="R185" s="294">
        <f>SUMIFS('5. Detail'!$I$31:$I$510,'5. Detail'!$E$31:$E$510,$B185,'5. Detail'!$A$31:$A$510,$A185,'5. Detail'!$J$31:$J$510,426.5)+J185</f>
        <v>0</v>
      </c>
      <c r="S185" s="294">
        <f>SUMIFS('5. Detail'!$I$31:$I$510,'5. Detail'!$E$31:$E$510,$B185,'5. Detail'!$A$31:$A$510,$A185,'5. Detail'!$J$31:$J$510,923)</f>
        <v>0</v>
      </c>
      <c r="T185" s="294">
        <f>SUMIFS('5. Detail'!$I$31:$I$510,'5. Detail'!$E$31:$E$510,$B185,'5. Detail'!$A$31:$A$510,$A185,'5. Detail'!$J$31:$J$510,107)</f>
        <v>0</v>
      </c>
      <c r="U185" s="294">
        <f t="shared" si="102"/>
        <v>0</v>
      </c>
      <c r="V185" s="294">
        <f>SUMIFS('5. Detail'!$I$31:$I$510,'5. Detail'!$E$31:$E$510,$B185,'5. Detail'!$A$31:$A$510,$A185,'5. Detail'!$F$31:$F$510,"CE01")</f>
        <v>0</v>
      </c>
      <c r="W185" s="294">
        <f>SUMIFS('5. Detail'!$I$31:$I$510,'5. Detail'!$E$31:$E$510,$B185,'5. Detail'!$A$31:$A$510,$A185,'5. Detail'!$F$31:$F$510,"OE01")</f>
        <v>0</v>
      </c>
      <c r="X185" s="294">
        <f>SUMIFS('5. Detail'!$I$31:$I$510,'5. Detail'!$E$31:$E$510,$B185,'5. Detail'!$A$31:$A$510,$A185,'5. Detail'!$F$31:$F$510,"TE01")</f>
        <v>0</v>
      </c>
      <c r="Y185" s="294">
        <f t="shared" si="89"/>
        <v>0</v>
      </c>
      <c r="Z185" s="294">
        <f t="shared" si="103"/>
        <v>0</v>
      </c>
      <c r="AA185" s="294">
        <f>SUMIFS('5. Detail'!$I$31:$I$510,'5. Detail'!$E$31:$E$510,$B185,'5. Detail'!$A$31:$A$510,$A185,'5. Detail'!$J$31:$J$510,923,'5. Detail'!$F$31:$F$510,"CE01")+SUMIFS('5. Detail'!$I$31:$I$510,'5. Detail'!$E$31:$E$510,$B185,'5. Detail'!$A$31:$A$510,$A185,'5. Detail'!$J$31:$J$510,107,'5. Detail'!$F$31:$F$510,"CE01")</f>
        <v>0</v>
      </c>
      <c r="AB185" s="294">
        <f>SUMIFS('5. Detail'!$I$31:$I$510,'5. Detail'!$E$31:$E$510,$B185,'5. Detail'!$A$31:$A$510,$A185,'5. Detail'!$J$31:$J$510,923,'5. Detail'!$F$31:$F$510,"OE01")+SUMIFS('5. Detail'!$I$31:$I$510,'5. Detail'!$E$31:$E$510,$B185,'5. Detail'!$A$31:$A$510,$A185,'5. Detail'!$J$31:$J$510,107,'5. Detail'!$F$31:$F$510,"OE01")</f>
        <v>0</v>
      </c>
      <c r="AC185" s="294">
        <f>SUMIFS('5. Detail'!$I$31:$I$510,'5. Detail'!$E$31:$E$510,$B185,'5. Detail'!$A$31:$A$510,$A185,'5. Detail'!$J$31:$J$510,923,'5. Detail'!$F$31:$F$510,"TE01")+SUMIFS('5. Detail'!$I$31:$I$510,'5. Detail'!$E$31:$E$510,$B185,'5. Detail'!$A$31:$A$510,$A185,'5. Detail'!$J$31:$J$510,107,'5. Detail'!$F$31:$F$510,"TE01")</f>
        <v>0</v>
      </c>
      <c r="AD185" s="294">
        <f t="shared" si="90"/>
        <v>0</v>
      </c>
      <c r="AE185" s="295">
        <f>'3. Total $ Recalc.'!R181</f>
        <v>0</v>
      </c>
      <c r="AF185" s="294">
        <f t="shared" si="104"/>
        <v>0</v>
      </c>
      <c r="AG185" s="296">
        <v>0</v>
      </c>
      <c r="AH185" s="294">
        <f t="shared" si="105"/>
        <v>0</v>
      </c>
      <c r="AI185" s="294">
        <f t="shared" si="106"/>
        <v>0</v>
      </c>
      <c r="AJ185" s="293">
        <v>0</v>
      </c>
      <c r="AK185" s="293">
        <v>0</v>
      </c>
      <c r="AL185" s="293">
        <v>0</v>
      </c>
      <c r="AM185" s="294">
        <f t="shared" si="91"/>
        <v>0</v>
      </c>
      <c r="AN185" s="294">
        <f t="shared" si="107"/>
        <v>0</v>
      </c>
      <c r="AO185" s="293">
        <v>0</v>
      </c>
      <c r="AP185" s="294">
        <f t="shared" si="92"/>
        <v>0</v>
      </c>
      <c r="AQ185" s="294">
        <f t="shared" si="108"/>
        <v>0</v>
      </c>
      <c r="AR185" s="296"/>
      <c r="AS185" s="294">
        <f t="shared" si="93"/>
        <v>0</v>
      </c>
      <c r="AT185" s="294">
        <f t="shared" si="109"/>
        <v>0</v>
      </c>
      <c r="AU185" s="293">
        <v>0</v>
      </c>
      <c r="AV185" s="294">
        <f t="shared" si="94"/>
        <v>0</v>
      </c>
      <c r="AW185" s="294">
        <f t="shared" si="95"/>
        <v>0</v>
      </c>
      <c r="AX185" s="294">
        <f>SUMIFS('5. Detail'!$I$31:$I$510,'5. Detail'!$E$31:$E$510,$B185,'5. Detail'!$A$31:$A$510,$A185,'5. Detail'!$J$31:$J$510,426.4)</f>
        <v>0</v>
      </c>
      <c r="AY185" s="294">
        <f>SUMIFS('5. Detail'!$I$31:$I$510,'5. Detail'!$E$31:$E$510,$B185,'5. Detail'!$A$31:$A$510,$A185,'5. Detail'!$J$31:$J$510,426.5)+AO185</f>
        <v>0</v>
      </c>
      <c r="AZ185" s="294">
        <f>SUMIFS('5. Detail'!$I$31:$I$510,'5. Detail'!$E$31:$E$510,$B185,'5. Detail'!$A$31:$A$510,$A185,'5. Detail'!$J$31:$J$510,923)</f>
        <v>0</v>
      </c>
      <c r="BA185" s="294">
        <f>SUMIFS('5. Detail'!$I$31:$I$510,'5. Detail'!$E$31:$E$510,$B185,'5. Detail'!$A$31:$A$510,$A185,'5. Detail'!$J$31:$J$510,107)</f>
        <v>0</v>
      </c>
      <c r="BB185" s="294">
        <f t="shared" si="96"/>
        <v>0</v>
      </c>
      <c r="BC185" s="294">
        <f>SUMIFS('5. Detail'!$K$31:$K$510,'5. Detail'!$E$31:$E$510,$B185,'5. Detail'!$A$31:$A$510,$A185,'5. Detail'!$F$31:$F$510,"CE01")</f>
        <v>0</v>
      </c>
      <c r="BD185" s="294">
        <f>SUMIFS('5. Detail'!$K$31:$K$510,'5. Detail'!$E$31:$E$510,$B185,'5. Detail'!$A$31:$A$510,$A185,'5. Detail'!$F$31:$F$510,"OE01")</f>
        <v>0</v>
      </c>
      <c r="BE185" s="294">
        <f>SUMIFS('5. Detail'!$K$31:$K$510,'5. Detail'!$E$31:$E$510,$B185,'5. Detail'!$A$31:$A$510,$A185,'5. Detail'!$F$31:$F$510,"TE01")</f>
        <v>0</v>
      </c>
      <c r="BF185" s="294">
        <f t="shared" si="97"/>
        <v>0</v>
      </c>
      <c r="BG185" s="294">
        <f t="shared" si="98"/>
        <v>0</v>
      </c>
      <c r="BH185" s="294">
        <f>SUMIFS('5. Detail'!$K$31:$K$510,'5. Detail'!$E$31:$E$510,$B185,'5. Detail'!$A$31:$A$510,$A185,'5. Detail'!$J$31:$J$510,923,'5. Detail'!$F$31:$F$510,"CE01")+SUMIFS('5. Detail'!$K$31:$K$510,'5. Detail'!$E$31:$E$510,$B185,'5. Detail'!$A$31:$A$510,$A185,'5. Detail'!$J$31:$J$510,107,'5. Detail'!$F$31:$F$510,"CE01")</f>
        <v>0</v>
      </c>
      <c r="BI185" s="294">
        <f>SUMIFS('5. Detail'!$K$31:$K$510,'5. Detail'!$E$31:$E$510,$B185,'5. Detail'!$A$31:$A$510,$A185,'5. Detail'!$J$31:$J$510,923,'5. Detail'!$F$31:$F$510,"OE01")+SUMIFS('5. Detail'!$K$31:$K$510,'5. Detail'!$E$31:$E$510,$B185,'5. Detail'!$A$31:$A$510,$A185,'5. Detail'!$J$31:$J$510,107,'5. Detail'!$F$31:$F$510,"OE01")</f>
        <v>0</v>
      </c>
      <c r="BJ185" s="294">
        <f>SUMIFS('5. Detail'!$K$31:$K$510,'5. Detail'!$E$31:$E$510,$B185,'5. Detail'!$A$31:$A$510,$A185,'5. Detail'!$J$31:$J$510,923,'5. Detail'!$F$31:$F$510,"TE01")+SUMIFS('5. Detail'!$K$31:$K$510,'5. Detail'!$E$31:$E$510,$B185,'5. Detail'!$A$31:$A$510,$A185,'5. Detail'!$J$31:$J$510,107,'5. Detail'!$F$31:$F$510,"TE01")</f>
        <v>0</v>
      </c>
      <c r="BK185" s="294">
        <f t="shared" si="99"/>
        <v>0</v>
      </c>
      <c r="BL185" s="294">
        <f t="shared" si="100"/>
        <v>0</v>
      </c>
      <c r="BM185" s="297"/>
    </row>
    <row r="186" spans="1:65" x14ac:dyDescent="0.3">
      <c r="A186" s="291"/>
      <c r="B186" s="292">
        <v>2020</v>
      </c>
      <c r="C186" s="293">
        <v>0</v>
      </c>
      <c r="D186" s="293">
        <v>0</v>
      </c>
      <c r="E186" s="293">
        <v>0</v>
      </c>
      <c r="F186" s="293">
        <v>0</v>
      </c>
      <c r="G186" s="293">
        <v>0</v>
      </c>
      <c r="H186" s="293">
        <v>0</v>
      </c>
      <c r="I186" s="294">
        <f t="shared" si="85"/>
        <v>0</v>
      </c>
      <c r="J186" s="293">
        <v>0</v>
      </c>
      <c r="K186" s="294">
        <f t="shared" si="86"/>
        <v>0</v>
      </c>
      <c r="L186" s="293">
        <v>0</v>
      </c>
      <c r="M186" s="293"/>
      <c r="N186" s="294">
        <f t="shared" si="87"/>
        <v>0</v>
      </c>
      <c r="O186" s="294">
        <f t="shared" si="101"/>
        <v>0</v>
      </c>
      <c r="P186" s="294">
        <f t="shared" si="88"/>
        <v>0</v>
      </c>
      <c r="Q186" s="294">
        <f>SUMIFS('5. Detail'!$I$31:$I$510,'5. Detail'!$E$31:$E$510,$B186,'5. Detail'!$A$31:$A$510,$A186,'5. Detail'!$J$31:$J$510,426.4)</f>
        <v>0</v>
      </c>
      <c r="R186" s="294">
        <f>SUMIFS('5. Detail'!$I$31:$I$510,'5. Detail'!$E$31:$E$510,$B186,'5. Detail'!$A$31:$A$510,$A186,'5. Detail'!$J$31:$J$510,426.5)+J186</f>
        <v>0</v>
      </c>
      <c r="S186" s="294">
        <f>SUMIFS('5. Detail'!$I$31:$I$510,'5. Detail'!$E$31:$E$510,$B186,'5. Detail'!$A$31:$A$510,$A186,'5. Detail'!$J$31:$J$510,923)</f>
        <v>0</v>
      </c>
      <c r="T186" s="294">
        <f>SUMIFS('5. Detail'!$I$31:$I$510,'5. Detail'!$E$31:$E$510,$B186,'5. Detail'!$A$31:$A$510,$A186,'5. Detail'!$J$31:$J$510,107)</f>
        <v>0</v>
      </c>
      <c r="U186" s="294">
        <f t="shared" si="102"/>
        <v>0</v>
      </c>
      <c r="V186" s="294">
        <f>SUMIFS('5. Detail'!$I$31:$I$510,'5. Detail'!$E$31:$E$510,$B186,'5. Detail'!$A$31:$A$510,$A186,'5. Detail'!$F$31:$F$510,"CE01")</f>
        <v>0</v>
      </c>
      <c r="W186" s="294">
        <f>SUMIFS('5. Detail'!$I$31:$I$510,'5. Detail'!$E$31:$E$510,$B186,'5. Detail'!$A$31:$A$510,$A186,'5. Detail'!$F$31:$F$510,"OE01")</f>
        <v>0</v>
      </c>
      <c r="X186" s="294">
        <f>SUMIFS('5. Detail'!$I$31:$I$510,'5. Detail'!$E$31:$E$510,$B186,'5. Detail'!$A$31:$A$510,$A186,'5. Detail'!$F$31:$F$510,"TE01")</f>
        <v>0</v>
      </c>
      <c r="Y186" s="294">
        <f t="shared" si="89"/>
        <v>0</v>
      </c>
      <c r="Z186" s="294">
        <f t="shared" si="103"/>
        <v>0</v>
      </c>
      <c r="AA186" s="294">
        <f>SUMIFS('5. Detail'!$I$31:$I$510,'5. Detail'!$E$31:$E$510,$B186,'5. Detail'!$A$31:$A$510,$A186,'5. Detail'!$J$31:$J$510,923,'5. Detail'!$F$31:$F$510,"CE01")+SUMIFS('5. Detail'!$I$31:$I$510,'5. Detail'!$E$31:$E$510,$B186,'5. Detail'!$A$31:$A$510,$A186,'5. Detail'!$J$31:$J$510,107,'5. Detail'!$F$31:$F$510,"CE01")</f>
        <v>0</v>
      </c>
      <c r="AB186" s="294">
        <f>SUMIFS('5. Detail'!$I$31:$I$510,'5. Detail'!$E$31:$E$510,$B186,'5. Detail'!$A$31:$A$510,$A186,'5. Detail'!$J$31:$J$510,923,'5. Detail'!$F$31:$F$510,"OE01")+SUMIFS('5. Detail'!$I$31:$I$510,'5. Detail'!$E$31:$E$510,$B186,'5. Detail'!$A$31:$A$510,$A186,'5. Detail'!$J$31:$J$510,107,'5. Detail'!$F$31:$F$510,"OE01")</f>
        <v>0</v>
      </c>
      <c r="AC186" s="294">
        <f>SUMIFS('5. Detail'!$I$31:$I$510,'5. Detail'!$E$31:$E$510,$B186,'5. Detail'!$A$31:$A$510,$A186,'5. Detail'!$J$31:$J$510,923,'5. Detail'!$F$31:$F$510,"TE01")+SUMIFS('5. Detail'!$I$31:$I$510,'5. Detail'!$E$31:$E$510,$B186,'5. Detail'!$A$31:$A$510,$A186,'5. Detail'!$J$31:$J$510,107,'5. Detail'!$F$31:$F$510,"TE01")</f>
        <v>0</v>
      </c>
      <c r="AD186" s="294">
        <f t="shared" si="90"/>
        <v>0</v>
      </c>
      <c r="AE186" s="295">
        <f>'3. Total $ Recalc.'!R182</f>
        <v>0</v>
      </c>
      <c r="AF186" s="294">
        <f t="shared" si="104"/>
        <v>0</v>
      </c>
      <c r="AG186" s="296">
        <v>0</v>
      </c>
      <c r="AH186" s="294">
        <f t="shared" si="105"/>
        <v>0</v>
      </c>
      <c r="AI186" s="294">
        <f t="shared" si="106"/>
        <v>0</v>
      </c>
      <c r="AJ186" s="293">
        <v>0</v>
      </c>
      <c r="AK186" s="293">
        <v>0</v>
      </c>
      <c r="AL186" s="293">
        <v>0</v>
      </c>
      <c r="AM186" s="294">
        <f t="shared" si="91"/>
        <v>0</v>
      </c>
      <c r="AN186" s="294">
        <f t="shared" si="107"/>
        <v>0</v>
      </c>
      <c r="AO186" s="293">
        <v>0</v>
      </c>
      <c r="AP186" s="294">
        <f t="shared" si="92"/>
        <v>0</v>
      </c>
      <c r="AQ186" s="294">
        <f t="shared" si="108"/>
        <v>0</v>
      </c>
      <c r="AR186" s="296"/>
      <c r="AS186" s="294">
        <f t="shared" si="93"/>
        <v>0</v>
      </c>
      <c r="AT186" s="294">
        <f t="shared" si="109"/>
        <v>0</v>
      </c>
      <c r="AU186" s="293">
        <v>0</v>
      </c>
      <c r="AV186" s="294">
        <f t="shared" si="94"/>
        <v>0</v>
      </c>
      <c r="AW186" s="294">
        <f t="shared" si="95"/>
        <v>0</v>
      </c>
      <c r="AX186" s="294">
        <f>SUMIFS('5. Detail'!$I$31:$I$510,'5. Detail'!$E$31:$E$510,$B186,'5. Detail'!$A$31:$A$510,$A186,'5. Detail'!$J$31:$J$510,426.4)</f>
        <v>0</v>
      </c>
      <c r="AY186" s="294">
        <f>SUMIFS('5. Detail'!$I$31:$I$510,'5. Detail'!$E$31:$E$510,$B186,'5. Detail'!$A$31:$A$510,$A186,'5. Detail'!$J$31:$J$510,426.5)+AO186</f>
        <v>0</v>
      </c>
      <c r="AZ186" s="294">
        <f>SUMIFS('5. Detail'!$I$31:$I$510,'5. Detail'!$E$31:$E$510,$B186,'5. Detail'!$A$31:$A$510,$A186,'5. Detail'!$J$31:$J$510,923)</f>
        <v>0</v>
      </c>
      <c r="BA186" s="294">
        <f>SUMIFS('5. Detail'!$I$31:$I$510,'5. Detail'!$E$31:$E$510,$B186,'5. Detail'!$A$31:$A$510,$A186,'5. Detail'!$J$31:$J$510,107)</f>
        <v>0</v>
      </c>
      <c r="BB186" s="294">
        <f t="shared" si="96"/>
        <v>0</v>
      </c>
      <c r="BC186" s="294">
        <f>SUMIFS('5. Detail'!$K$31:$K$510,'5. Detail'!$E$31:$E$510,$B186,'5. Detail'!$A$31:$A$510,$A186,'5. Detail'!$F$31:$F$510,"CE01")</f>
        <v>0</v>
      </c>
      <c r="BD186" s="294">
        <f>SUMIFS('5. Detail'!$K$31:$K$510,'5. Detail'!$E$31:$E$510,$B186,'5. Detail'!$A$31:$A$510,$A186,'5. Detail'!$F$31:$F$510,"OE01")</f>
        <v>0</v>
      </c>
      <c r="BE186" s="294">
        <f>SUMIFS('5. Detail'!$K$31:$K$510,'5. Detail'!$E$31:$E$510,$B186,'5. Detail'!$A$31:$A$510,$A186,'5. Detail'!$F$31:$F$510,"TE01")</f>
        <v>0</v>
      </c>
      <c r="BF186" s="294">
        <f t="shared" si="97"/>
        <v>0</v>
      </c>
      <c r="BG186" s="294">
        <f t="shared" si="98"/>
        <v>0</v>
      </c>
      <c r="BH186" s="294">
        <f>SUMIFS('5. Detail'!$K$31:$K$510,'5. Detail'!$E$31:$E$510,$B186,'5. Detail'!$A$31:$A$510,$A186,'5. Detail'!$J$31:$J$510,923,'5. Detail'!$F$31:$F$510,"CE01")+SUMIFS('5. Detail'!$K$31:$K$510,'5. Detail'!$E$31:$E$510,$B186,'5. Detail'!$A$31:$A$510,$A186,'5. Detail'!$J$31:$J$510,107,'5. Detail'!$F$31:$F$510,"CE01")</f>
        <v>0</v>
      </c>
      <c r="BI186" s="294">
        <f>SUMIFS('5. Detail'!$K$31:$K$510,'5. Detail'!$E$31:$E$510,$B186,'5. Detail'!$A$31:$A$510,$A186,'5. Detail'!$J$31:$J$510,923,'5. Detail'!$F$31:$F$510,"OE01")+SUMIFS('5. Detail'!$K$31:$K$510,'5. Detail'!$E$31:$E$510,$B186,'5. Detail'!$A$31:$A$510,$A186,'5. Detail'!$J$31:$J$510,107,'5. Detail'!$F$31:$F$510,"OE01")</f>
        <v>0</v>
      </c>
      <c r="BJ186" s="294">
        <f>SUMIFS('5. Detail'!$K$31:$K$510,'5. Detail'!$E$31:$E$510,$B186,'5. Detail'!$A$31:$A$510,$A186,'5. Detail'!$J$31:$J$510,923,'5. Detail'!$F$31:$F$510,"TE01")+SUMIFS('5. Detail'!$K$31:$K$510,'5. Detail'!$E$31:$E$510,$B186,'5. Detail'!$A$31:$A$510,$A186,'5. Detail'!$J$31:$J$510,107,'5. Detail'!$F$31:$F$510,"TE01")</f>
        <v>0</v>
      </c>
      <c r="BK186" s="294">
        <f t="shared" si="99"/>
        <v>0</v>
      </c>
      <c r="BL186" s="294">
        <f t="shared" si="100"/>
        <v>0</v>
      </c>
      <c r="BM186" s="297"/>
    </row>
    <row r="187" spans="1:65" x14ac:dyDescent="0.3">
      <c r="A187" s="291"/>
      <c r="B187" s="292">
        <v>2021</v>
      </c>
      <c r="C187" s="293">
        <v>0</v>
      </c>
      <c r="D187" s="293">
        <v>0</v>
      </c>
      <c r="E187" s="293">
        <v>0</v>
      </c>
      <c r="F187" s="293">
        <v>0</v>
      </c>
      <c r="G187" s="293">
        <v>0</v>
      </c>
      <c r="H187" s="293">
        <v>0</v>
      </c>
      <c r="I187" s="294">
        <f t="shared" si="85"/>
        <v>0</v>
      </c>
      <c r="J187" s="293">
        <v>0</v>
      </c>
      <c r="K187" s="294">
        <f t="shared" si="86"/>
        <v>0</v>
      </c>
      <c r="L187" s="293">
        <v>0</v>
      </c>
      <c r="M187" s="293"/>
      <c r="N187" s="294">
        <f t="shared" si="87"/>
        <v>0</v>
      </c>
      <c r="O187" s="294">
        <f t="shared" si="101"/>
        <v>0</v>
      </c>
      <c r="P187" s="294">
        <f t="shared" si="88"/>
        <v>0</v>
      </c>
      <c r="Q187" s="294">
        <f>SUMIFS('5. Detail'!$I$31:$I$510,'5. Detail'!$E$31:$E$510,$B187,'5. Detail'!$A$31:$A$510,$A187,'5. Detail'!$J$31:$J$510,426.4)</f>
        <v>0</v>
      </c>
      <c r="R187" s="294">
        <f>SUMIFS('5. Detail'!$I$31:$I$510,'5. Detail'!$E$31:$E$510,$B187,'5. Detail'!$A$31:$A$510,$A187,'5. Detail'!$J$31:$J$510,426.5)+J187</f>
        <v>0</v>
      </c>
      <c r="S187" s="294">
        <f>SUMIFS('5. Detail'!$I$31:$I$510,'5. Detail'!$E$31:$E$510,$B187,'5. Detail'!$A$31:$A$510,$A187,'5. Detail'!$J$31:$J$510,923)</f>
        <v>0</v>
      </c>
      <c r="T187" s="294">
        <f>SUMIFS('5. Detail'!$I$31:$I$510,'5. Detail'!$E$31:$E$510,$B187,'5. Detail'!$A$31:$A$510,$A187,'5. Detail'!$J$31:$J$510,107)</f>
        <v>0</v>
      </c>
      <c r="U187" s="294">
        <f t="shared" si="102"/>
        <v>0</v>
      </c>
      <c r="V187" s="294">
        <f>SUMIFS('5. Detail'!$I$31:$I$510,'5. Detail'!$E$31:$E$510,$B187,'5. Detail'!$A$31:$A$510,$A187,'5. Detail'!$F$31:$F$510,"CE01")</f>
        <v>0</v>
      </c>
      <c r="W187" s="294">
        <f>SUMIFS('5. Detail'!$I$31:$I$510,'5. Detail'!$E$31:$E$510,$B187,'5. Detail'!$A$31:$A$510,$A187,'5. Detail'!$F$31:$F$510,"OE01")</f>
        <v>0</v>
      </c>
      <c r="X187" s="294">
        <f>SUMIFS('5. Detail'!$I$31:$I$510,'5. Detail'!$E$31:$E$510,$B187,'5. Detail'!$A$31:$A$510,$A187,'5. Detail'!$F$31:$F$510,"TE01")</f>
        <v>0</v>
      </c>
      <c r="Y187" s="294">
        <f t="shared" si="89"/>
        <v>0</v>
      </c>
      <c r="Z187" s="294">
        <f t="shared" si="103"/>
        <v>0</v>
      </c>
      <c r="AA187" s="294">
        <f>SUMIFS('5. Detail'!$I$31:$I$510,'5. Detail'!$E$31:$E$510,$B187,'5. Detail'!$A$31:$A$510,$A187,'5. Detail'!$J$31:$J$510,923,'5. Detail'!$F$31:$F$510,"CE01")+SUMIFS('5. Detail'!$I$31:$I$510,'5. Detail'!$E$31:$E$510,$B187,'5. Detail'!$A$31:$A$510,$A187,'5. Detail'!$J$31:$J$510,107,'5. Detail'!$F$31:$F$510,"CE01")</f>
        <v>0</v>
      </c>
      <c r="AB187" s="294">
        <f>SUMIFS('5. Detail'!$I$31:$I$510,'5. Detail'!$E$31:$E$510,$B187,'5. Detail'!$A$31:$A$510,$A187,'5. Detail'!$J$31:$J$510,923,'5. Detail'!$F$31:$F$510,"OE01")+SUMIFS('5. Detail'!$I$31:$I$510,'5. Detail'!$E$31:$E$510,$B187,'5. Detail'!$A$31:$A$510,$A187,'5. Detail'!$J$31:$J$510,107,'5. Detail'!$F$31:$F$510,"OE01")</f>
        <v>0</v>
      </c>
      <c r="AC187" s="294">
        <f>SUMIFS('5. Detail'!$I$31:$I$510,'5. Detail'!$E$31:$E$510,$B187,'5. Detail'!$A$31:$A$510,$A187,'5. Detail'!$J$31:$J$510,923,'5. Detail'!$F$31:$F$510,"TE01")+SUMIFS('5. Detail'!$I$31:$I$510,'5. Detail'!$E$31:$E$510,$B187,'5. Detail'!$A$31:$A$510,$A187,'5. Detail'!$J$31:$J$510,107,'5. Detail'!$F$31:$F$510,"TE01")</f>
        <v>0</v>
      </c>
      <c r="AD187" s="294">
        <f t="shared" si="90"/>
        <v>0</v>
      </c>
      <c r="AE187" s="295">
        <f>'3. Total $ Recalc.'!R183</f>
        <v>0</v>
      </c>
      <c r="AF187" s="294">
        <f t="shared" si="104"/>
        <v>0</v>
      </c>
      <c r="AG187" s="296">
        <v>0</v>
      </c>
      <c r="AH187" s="294">
        <f t="shared" si="105"/>
        <v>0</v>
      </c>
      <c r="AI187" s="294">
        <f t="shared" si="106"/>
        <v>0</v>
      </c>
      <c r="AJ187" s="293">
        <v>0</v>
      </c>
      <c r="AK187" s="293">
        <v>0</v>
      </c>
      <c r="AL187" s="293">
        <v>0</v>
      </c>
      <c r="AM187" s="294">
        <f t="shared" si="91"/>
        <v>0</v>
      </c>
      <c r="AN187" s="294">
        <f t="shared" si="107"/>
        <v>0</v>
      </c>
      <c r="AO187" s="293">
        <v>0</v>
      </c>
      <c r="AP187" s="294">
        <f t="shared" si="92"/>
        <v>0</v>
      </c>
      <c r="AQ187" s="294">
        <f t="shared" si="108"/>
        <v>0</v>
      </c>
      <c r="AR187" s="296"/>
      <c r="AS187" s="294">
        <f t="shared" si="93"/>
        <v>0</v>
      </c>
      <c r="AT187" s="294">
        <f t="shared" si="109"/>
        <v>0</v>
      </c>
      <c r="AU187" s="293">
        <v>0</v>
      </c>
      <c r="AV187" s="294">
        <f t="shared" si="94"/>
        <v>0</v>
      </c>
      <c r="AW187" s="294">
        <f t="shared" si="95"/>
        <v>0</v>
      </c>
      <c r="AX187" s="294">
        <f>SUMIFS('5. Detail'!$I$31:$I$510,'5. Detail'!$E$31:$E$510,$B187,'5. Detail'!$A$31:$A$510,$A187,'5. Detail'!$J$31:$J$510,426.4)</f>
        <v>0</v>
      </c>
      <c r="AY187" s="294">
        <f>SUMIFS('5. Detail'!$I$31:$I$510,'5. Detail'!$E$31:$E$510,$B187,'5. Detail'!$A$31:$A$510,$A187,'5. Detail'!$J$31:$J$510,426.5)+AO187</f>
        <v>0</v>
      </c>
      <c r="AZ187" s="294">
        <f>SUMIFS('5. Detail'!$I$31:$I$510,'5. Detail'!$E$31:$E$510,$B187,'5. Detail'!$A$31:$A$510,$A187,'5. Detail'!$J$31:$J$510,923)</f>
        <v>0</v>
      </c>
      <c r="BA187" s="294">
        <f>SUMIFS('5. Detail'!$I$31:$I$510,'5. Detail'!$E$31:$E$510,$B187,'5. Detail'!$A$31:$A$510,$A187,'5. Detail'!$J$31:$J$510,107)</f>
        <v>0</v>
      </c>
      <c r="BB187" s="294">
        <f t="shared" si="96"/>
        <v>0</v>
      </c>
      <c r="BC187" s="294">
        <f>SUMIFS('5. Detail'!$K$31:$K$510,'5. Detail'!$E$31:$E$510,$B187,'5. Detail'!$A$31:$A$510,$A187,'5. Detail'!$F$31:$F$510,"CE01")</f>
        <v>0</v>
      </c>
      <c r="BD187" s="294">
        <f>SUMIFS('5. Detail'!$K$31:$K$510,'5. Detail'!$E$31:$E$510,$B187,'5. Detail'!$A$31:$A$510,$A187,'5. Detail'!$F$31:$F$510,"OE01")</f>
        <v>0</v>
      </c>
      <c r="BE187" s="294">
        <f>SUMIFS('5. Detail'!$K$31:$K$510,'5. Detail'!$E$31:$E$510,$B187,'5. Detail'!$A$31:$A$510,$A187,'5. Detail'!$F$31:$F$510,"TE01")</f>
        <v>0</v>
      </c>
      <c r="BF187" s="294">
        <f t="shared" si="97"/>
        <v>0</v>
      </c>
      <c r="BG187" s="294">
        <f t="shared" si="98"/>
        <v>0</v>
      </c>
      <c r="BH187" s="294">
        <f>SUMIFS('5. Detail'!$K$31:$K$510,'5. Detail'!$E$31:$E$510,$B187,'5. Detail'!$A$31:$A$510,$A187,'5. Detail'!$J$31:$J$510,923,'5. Detail'!$F$31:$F$510,"CE01")+SUMIFS('5. Detail'!$K$31:$K$510,'5. Detail'!$E$31:$E$510,$B187,'5. Detail'!$A$31:$A$510,$A187,'5. Detail'!$J$31:$J$510,107,'5. Detail'!$F$31:$F$510,"CE01")</f>
        <v>0</v>
      </c>
      <c r="BI187" s="294">
        <f>SUMIFS('5. Detail'!$K$31:$K$510,'5. Detail'!$E$31:$E$510,$B187,'5. Detail'!$A$31:$A$510,$A187,'5. Detail'!$J$31:$J$510,923,'5. Detail'!$F$31:$F$510,"OE01")+SUMIFS('5. Detail'!$K$31:$K$510,'5. Detail'!$E$31:$E$510,$B187,'5. Detail'!$A$31:$A$510,$A187,'5. Detail'!$J$31:$J$510,107,'5. Detail'!$F$31:$F$510,"OE01")</f>
        <v>0</v>
      </c>
      <c r="BJ187" s="294">
        <f>SUMIFS('5. Detail'!$K$31:$K$510,'5. Detail'!$E$31:$E$510,$B187,'5. Detail'!$A$31:$A$510,$A187,'5. Detail'!$J$31:$J$510,923,'5. Detail'!$F$31:$F$510,"TE01")+SUMIFS('5. Detail'!$K$31:$K$510,'5. Detail'!$E$31:$E$510,$B187,'5. Detail'!$A$31:$A$510,$A187,'5. Detail'!$J$31:$J$510,107,'5. Detail'!$F$31:$F$510,"TE01")</f>
        <v>0</v>
      </c>
      <c r="BK187" s="294">
        <f t="shared" si="99"/>
        <v>0</v>
      </c>
      <c r="BL187" s="294">
        <f t="shared" si="100"/>
        <v>0</v>
      </c>
      <c r="BM187" s="297"/>
    </row>
    <row r="196" spans="53:64" x14ac:dyDescent="0.3">
      <c r="BB196" s="24"/>
      <c r="BC196" s="24"/>
      <c r="BG196" s="24"/>
      <c r="BH196" s="24"/>
      <c r="BL196" s="24"/>
    </row>
    <row r="197" spans="53:64" x14ac:dyDescent="0.3">
      <c r="BA197" s="15"/>
      <c r="BB197" s="15"/>
      <c r="BC197" s="15"/>
      <c r="BG197" s="15"/>
      <c r="BH197" s="15"/>
      <c r="BL197" s="15"/>
    </row>
    <row r="198" spans="53:64" x14ac:dyDescent="0.3">
      <c r="BA198" s="15"/>
      <c r="BB198" s="23"/>
      <c r="BC198" s="23"/>
      <c r="BG198" s="23"/>
      <c r="BH198" s="23"/>
      <c r="BL198" s="23"/>
    </row>
    <row r="199" spans="53:64" x14ac:dyDescent="0.3">
      <c r="BB199" s="23"/>
      <c r="BC199" s="23"/>
      <c r="BG199" s="23"/>
      <c r="BH199" s="23"/>
      <c r="BL199" s="23"/>
    </row>
    <row r="200" spans="53:64" x14ac:dyDescent="0.3">
      <c r="BB200" s="23"/>
      <c r="BC200" s="23"/>
      <c r="BG200" s="23"/>
      <c r="BH200" s="23"/>
      <c r="BL200" s="23"/>
    </row>
    <row r="201" spans="53:64" x14ac:dyDescent="0.3">
      <c r="BB201" s="23"/>
      <c r="BC201" s="23"/>
      <c r="BG201" s="23"/>
      <c r="BH201" s="23"/>
      <c r="BL201" s="23"/>
    </row>
  </sheetData>
  <autoFilter ref="A12:BM187" xr:uid="{FBA56234-3B0A-466A-89E3-C6FE91537422}"/>
  <mergeCells count="1">
    <mergeCell ref="A5:H6"/>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CE93F-6E55-47C6-802C-97E59C096FBA}">
  <dimension ref="B2:AU350"/>
  <sheetViews>
    <sheetView showGridLines="0" workbookViewId="0">
      <selection activeCell="C4" sqref="C4:E14"/>
    </sheetView>
  </sheetViews>
  <sheetFormatPr defaultColWidth="8.796875" defaultRowHeight="14.5" x14ac:dyDescent="0.35"/>
  <cols>
    <col min="1" max="1" width="3.5" style="32" customWidth="1"/>
    <col min="2" max="2" width="30.19921875" style="32" bestFit="1" customWidth="1"/>
    <col min="3" max="3" width="10.19921875" style="32" bestFit="1" customWidth="1"/>
    <col min="4" max="4" width="11" style="32" bestFit="1" customWidth="1"/>
    <col min="5" max="5" width="7" style="32" bestFit="1" customWidth="1"/>
    <col min="6" max="6" width="8.796875" style="32"/>
    <col min="7" max="14" width="9.19921875" style="32" customWidth="1"/>
    <col min="15" max="15" width="3.5" style="32" customWidth="1"/>
    <col min="16" max="22" width="9.19921875" style="32" customWidth="1"/>
    <col min="23" max="23" width="3.5" style="32" customWidth="1"/>
    <col min="24" max="30" width="11.5" style="32" customWidth="1"/>
    <col min="31" max="31" width="3.5" style="32" customWidth="1"/>
    <col min="32" max="38" width="11.5" style="32" bestFit="1" customWidth="1"/>
    <col min="39" max="39" width="3.5" style="32" customWidth="1"/>
    <col min="40" max="40" width="9.796875" style="32" bestFit="1" customWidth="1"/>
    <col min="41" max="42" width="10.5" style="32" bestFit="1" customWidth="1"/>
    <col min="43" max="43" width="11.5" style="32" bestFit="1" customWidth="1"/>
    <col min="44" max="46" width="9.5" style="32" bestFit="1" customWidth="1"/>
    <col min="47" max="47" width="11.5" style="32" bestFit="1" customWidth="1"/>
    <col min="48" max="16384" width="8.796875" style="32"/>
  </cols>
  <sheetData>
    <row r="2" spans="2:47" x14ac:dyDescent="0.35">
      <c r="C2" s="354" t="s">
        <v>761</v>
      </c>
      <c r="D2" s="355"/>
      <c r="E2" s="356"/>
      <c r="F2" s="354" t="s">
        <v>174</v>
      </c>
      <c r="G2" s="356"/>
      <c r="H2" s="354" t="s">
        <v>762</v>
      </c>
      <c r="I2" s="355"/>
      <c r="J2" s="355"/>
      <c r="K2" s="355"/>
      <c r="L2" s="355"/>
      <c r="M2" s="355"/>
      <c r="N2" s="356"/>
      <c r="P2" s="354" t="s">
        <v>179</v>
      </c>
      <c r="Q2" s="355"/>
      <c r="R2" s="355"/>
      <c r="S2" s="355"/>
      <c r="T2" s="355"/>
      <c r="U2" s="355"/>
      <c r="V2" s="356"/>
      <c r="X2" s="354" t="s">
        <v>111</v>
      </c>
      <c r="Y2" s="355"/>
      <c r="Z2" s="355"/>
      <c r="AA2" s="355"/>
      <c r="AB2" s="355"/>
      <c r="AC2" s="355"/>
      <c r="AD2" s="356"/>
      <c r="AF2" s="354" t="s">
        <v>778</v>
      </c>
      <c r="AG2" s="355"/>
      <c r="AH2" s="355"/>
      <c r="AI2" s="355"/>
      <c r="AJ2" s="355"/>
      <c r="AK2" s="355"/>
      <c r="AL2" s="356"/>
      <c r="AN2" s="354" t="s">
        <v>801</v>
      </c>
      <c r="AO2" s="355"/>
      <c r="AP2" s="355"/>
      <c r="AQ2" s="355"/>
      <c r="AR2" s="355"/>
      <c r="AS2" s="355"/>
      <c r="AT2" s="356"/>
    </row>
    <row r="3" spans="2:47" x14ac:dyDescent="0.35">
      <c r="C3" s="148"/>
      <c r="D3" s="147"/>
      <c r="E3" s="149"/>
      <c r="F3" s="148"/>
      <c r="G3" s="149"/>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12">
        <v>2015</v>
      </c>
      <c r="Y3" s="113">
        <v>2016</v>
      </c>
      <c r="Z3" s="113">
        <v>2017</v>
      </c>
      <c r="AA3" s="113">
        <v>2018</v>
      </c>
      <c r="AB3" s="113">
        <v>2019</v>
      </c>
      <c r="AC3" s="113">
        <v>2020</v>
      </c>
      <c r="AD3" s="114">
        <v>2021</v>
      </c>
      <c r="AF3" s="112">
        <v>2015</v>
      </c>
      <c r="AG3" s="113">
        <v>2016</v>
      </c>
      <c r="AH3" s="113">
        <v>2017</v>
      </c>
      <c r="AI3" s="113">
        <v>2018</v>
      </c>
      <c r="AJ3" s="113">
        <v>2019</v>
      </c>
      <c r="AK3" s="113">
        <v>2020</v>
      </c>
      <c r="AL3" s="114">
        <v>2021</v>
      </c>
      <c r="AN3" s="112">
        <v>2015</v>
      </c>
      <c r="AO3" s="113">
        <v>2016</v>
      </c>
      <c r="AP3" s="113">
        <v>2017</v>
      </c>
      <c r="AQ3" s="113">
        <v>2018</v>
      </c>
      <c r="AR3" s="113">
        <v>2019</v>
      </c>
      <c r="AS3" s="113">
        <v>2020</v>
      </c>
      <c r="AT3" s="114">
        <v>2021</v>
      </c>
    </row>
    <row r="4" spans="2:47" x14ac:dyDescent="0.35">
      <c r="C4" s="110"/>
      <c r="E4" s="111"/>
      <c r="F4" s="110" t="s">
        <v>166</v>
      </c>
      <c r="G4" s="111"/>
      <c r="H4" s="110">
        <v>114.86</v>
      </c>
      <c r="I4" s="32">
        <v>118.93</v>
      </c>
      <c r="J4" s="32">
        <v>124.66</v>
      </c>
      <c r="K4" s="32">
        <v>131.43</v>
      </c>
      <c r="L4" s="32">
        <v>139.72</v>
      </c>
      <c r="M4" s="32">
        <v>153.54</v>
      </c>
      <c r="N4" s="111">
        <v>162.04</v>
      </c>
      <c r="P4" s="115">
        <v>1808.6073086844729</v>
      </c>
      <c r="Q4" s="116">
        <v>1716.0991294168352</v>
      </c>
      <c r="R4" s="116">
        <v>1724.469607843123</v>
      </c>
      <c r="S4" s="116">
        <v>1730.61679653684</v>
      </c>
      <c r="T4" s="116">
        <v>1721.1275563680847</v>
      </c>
      <c r="U4" s="116">
        <v>1723.2891829425666</v>
      </c>
      <c r="V4" s="117">
        <v>1724.4882681564245</v>
      </c>
      <c r="X4" s="154">
        <v>207736.63547549854</v>
      </c>
      <c r="Y4" s="155">
        <v>204095.66946154422</v>
      </c>
      <c r="Z4" s="155">
        <v>214972.38131372372</v>
      </c>
      <c r="AA4" s="155">
        <v>227454.96556883689</v>
      </c>
      <c r="AB4" s="155">
        <v>240475.94217574879</v>
      </c>
      <c r="AC4" s="155">
        <v>264593.82114900165</v>
      </c>
      <c r="AD4" s="156">
        <v>279436.07897206699</v>
      </c>
      <c r="AE4" s="116"/>
      <c r="AF4" s="154">
        <v>207736.63547549854</v>
      </c>
      <c r="AG4" s="155">
        <v>142965.64946154389</v>
      </c>
      <c r="AH4" s="155">
        <v>189541.74131372402</v>
      </c>
      <c r="AI4" s="155">
        <v>227454.96556883689</v>
      </c>
      <c r="AJ4" s="155">
        <v>240475.94217574879</v>
      </c>
      <c r="AK4" s="155">
        <v>264593.82114900165</v>
      </c>
      <c r="AL4" s="156">
        <v>279436.07897206699</v>
      </c>
      <c r="AN4" s="154">
        <v>0</v>
      </c>
      <c r="AO4" s="155">
        <v>0</v>
      </c>
      <c r="AP4" s="155">
        <v>0</v>
      </c>
      <c r="AQ4" s="155">
        <v>0</v>
      </c>
      <c r="AR4" s="155">
        <v>0</v>
      </c>
      <c r="AS4" s="155">
        <v>0</v>
      </c>
      <c r="AT4" s="156">
        <v>0</v>
      </c>
    </row>
    <row r="5" spans="2:47" x14ac:dyDescent="0.35">
      <c r="C5" s="110"/>
      <c r="E5" s="111"/>
      <c r="F5" s="110" t="s">
        <v>166</v>
      </c>
      <c r="G5" s="111"/>
      <c r="H5" s="110"/>
      <c r="M5" s="32">
        <v>145.94999999999999</v>
      </c>
      <c r="N5" s="111">
        <v>127.96</v>
      </c>
      <c r="P5" s="115"/>
      <c r="Q5" s="116"/>
      <c r="R5" s="116"/>
      <c r="S5" s="116"/>
      <c r="T5" s="116"/>
      <c r="U5" s="116">
        <v>1723.2891829425666</v>
      </c>
      <c r="V5" s="117">
        <v>1724.4882681564245</v>
      </c>
      <c r="X5" s="115">
        <v>0</v>
      </c>
      <c r="Y5" s="116">
        <v>0</v>
      </c>
      <c r="Z5" s="116">
        <v>0</v>
      </c>
      <c r="AA5" s="116">
        <v>0</v>
      </c>
      <c r="AB5" s="116">
        <v>0</v>
      </c>
      <c r="AC5" s="116">
        <v>251514.05625046758</v>
      </c>
      <c r="AD5" s="117">
        <v>220665.51879329607</v>
      </c>
      <c r="AE5" s="116"/>
      <c r="AF5" s="115">
        <v>0</v>
      </c>
      <c r="AG5" s="116">
        <v>0</v>
      </c>
      <c r="AH5" s="116">
        <v>0</v>
      </c>
      <c r="AI5" s="116">
        <v>0</v>
      </c>
      <c r="AJ5" s="116">
        <v>0</v>
      </c>
      <c r="AK5" s="116">
        <v>251514.05625046758</v>
      </c>
      <c r="AL5" s="117">
        <v>220665.51879329607</v>
      </c>
      <c r="AN5" s="115">
        <v>0</v>
      </c>
      <c r="AO5" s="116">
        <v>0</v>
      </c>
      <c r="AP5" s="116">
        <v>0</v>
      </c>
      <c r="AQ5" s="116">
        <v>0</v>
      </c>
      <c r="AR5" s="116">
        <v>0</v>
      </c>
      <c r="AS5" s="116">
        <v>0</v>
      </c>
      <c r="AT5" s="117">
        <v>0</v>
      </c>
    </row>
    <row r="6" spans="2:47" x14ac:dyDescent="0.35">
      <c r="C6" s="110"/>
      <c r="E6" s="111"/>
      <c r="F6" s="110" t="s">
        <v>166</v>
      </c>
      <c r="G6" s="111"/>
      <c r="H6" s="110"/>
      <c r="L6" s="32">
        <v>146.80000000000001</v>
      </c>
      <c r="M6" s="32">
        <v>169.41</v>
      </c>
      <c r="N6" s="111">
        <v>173.35</v>
      </c>
      <c r="P6" s="115"/>
      <c r="Q6" s="116"/>
      <c r="R6" s="116"/>
      <c r="S6" s="116"/>
      <c r="T6" s="116">
        <v>1721.1275563680847</v>
      </c>
      <c r="U6" s="116">
        <v>1723.2891829425666</v>
      </c>
      <c r="V6" s="117">
        <v>1724.4882681564245</v>
      </c>
      <c r="X6" s="115">
        <v>0</v>
      </c>
      <c r="Y6" s="116">
        <v>0</v>
      </c>
      <c r="Z6" s="116">
        <v>0</v>
      </c>
      <c r="AA6" s="116">
        <v>0</v>
      </c>
      <c r="AB6" s="116">
        <v>252661.52527483486</v>
      </c>
      <c r="AC6" s="116">
        <v>291942.42048230022</v>
      </c>
      <c r="AD6" s="117">
        <v>298940.04128491617</v>
      </c>
      <c r="AE6" s="116"/>
      <c r="AF6" s="115">
        <v>0</v>
      </c>
      <c r="AG6" s="116">
        <v>0</v>
      </c>
      <c r="AH6" s="116">
        <v>0</v>
      </c>
      <c r="AI6" s="116">
        <v>0</v>
      </c>
      <c r="AJ6" s="116">
        <v>252661.52527483486</v>
      </c>
      <c r="AK6" s="116">
        <v>291942.42048230022</v>
      </c>
      <c r="AL6" s="117">
        <v>298940.04128491617</v>
      </c>
      <c r="AN6" s="115">
        <v>0</v>
      </c>
      <c r="AO6" s="116">
        <v>0</v>
      </c>
      <c r="AP6" s="116">
        <v>0</v>
      </c>
      <c r="AQ6" s="116">
        <v>0</v>
      </c>
      <c r="AR6" s="116">
        <v>0</v>
      </c>
      <c r="AS6" s="116">
        <v>0</v>
      </c>
      <c r="AT6" s="117">
        <v>0</v>
      </c>
    </row>
    <row r="7" spans="2:47" x14ac:dyDescent="0.35">
      <c r="C7" s="110"/>
      <c r="E7" s="111"/>
      <c r="F7" s="110" t="s">
        <v>166</v>
      </c>
      <c r="G7" s="111"/>
      <c r="H7" s="110">
        <v>87.27</v>
      </c>
      <c r="I7" s="32">
        <v>89.93</v>
      </c>
      <c r="J7" s="32">
        <v>95.67</v>
      </c>
      <c r="K7" s="32">
        <v>101.59</v>
      </c>
      <c r="L7" s="32">
        <v>95.54</v>
      </c>
      <c r="M7" s="32">
        <v>107.63</v>
      </c>
      <c r="N7" s="111">
        <v>109.47</v>
      </c>
      <c r="P7" s="115">
        <v>1808.6073086844729</v>
      </c>
      <c r="Q7" s="116">
        <v>1716.0991294168352</v>
      </c>
      <c r="R7" s="116">
        <v>1724.469607843123</v>
      </c>
      <c r="S7" s="116">
        <v>1730.61679653684</v>
      </c>
      <c r="T7" s="116">
        <v>1721.1275563680847</v>
      </c>
      <c r="U7" s="116">
        <v>1723.2891829425666</v>
      </c>
      <c r="V7" s="117">
        <v>1724.4882681564245</v>
      </c>
      <c r="X7" s="115">
        <v>157837.15982889393</v>
      </c>
      <c r="Y7" s="116">
        <v>154328.794708456</v>
      </c>
      <c r="Z7" s="116">
        <v>164980.00738235158</v>
      </c>
      <c r="AA7" s="116">
        <v>175813.36036017758</v>
      </c>
      <c r="AB7" s="116">
        <v>164436.52673540683</v>
      </c>
      <c r="AC7" s="116">
        <v>185477.61476010844</v>
      </c>
      <c r="AD7" s="117">
        <v>188779.7307150838</v>
      </c>
      <c r="AE7" s="116"/>
      <c r="AF7" s="115">
        <v>157837.15982889393</v>
      </c>
      <c r="AG7" s="116">
        <v>154328.794708456</v>
      </c>
      <c r="AH7" s="116">
        <v>164980.00738235158</v>
      </c>
      <c r="AI7" s="116">
        <v>175813.36036017758</v>
      </c>
      <c r="AJ7" s="116">
        <v>164436.52673540683</v>
      </c>
      <c r="AK7" s="116">
        <v>185477.61476010844</v>
      </c>
      <c r="AL7" s="117">
        <v>188779.7307150838</v>
      </c>
      <c r="AN7" s="115">
        <v>0</v>
      </c>
      <c r="AO7" s="116">
        <v>0</v>
      </c>
      <c r="AP7" s="116">
        <v>0</v>
      </c>
      <c r="AQ7" s="116">
        <v>0</v>
      </c>
      <c r="AR7" s="116">
        <v>0</v>
      </c>
      <c r="AS7" s="116">
        <v>0</v>
      </c>
      <c r="AT7" s="117">
        <v>0</v>
      </c>
    </row>
    <row r="8" spans="2:47" x14ac:dyDescent="0.35">
      <c r="C8" s="110"/>
      <c r="E8" s="111"/>
      <c r="F8" s="110" t="s">
        <v>166</v>
      </c>
      <c r="G8" s="111"/>
      <c r="H8" s="110">
        <v>126.63</v>
      </c>
      <c r="I8" s="32">
        <v>130.97999999999999</v>
      </c>
      <c r="J8" s="32">
        <v>136.01</v>
      </c>
      <c r="K8" s="32">
        <v>137.91</v>
      </c>
      <c r="L8" s="32">
        <v>146.80000000000001</v>
      </c>
      <c r="N8" s="111"/>
      <c r="P8" s="115">
        <v>1808.6073086844729</v>
      </c>
      <c r="Q8" s="116">
        <v>1716.0991294168352</v>
      </c>
      <c r="R8" s="116">
        <v>1724.469607843123</v>
      </c>
      <c r="S8" s="116">
        <v>1730.61679653684</v>
      </c>
      <c r="T8" s="116">
        <v>1721.1275563680847</v>
      </c>
      <c r="U8" s="116"/>
      <c r="V8" s="117"/>
      <c r="X8" s="115">
        <v>0</v>
      </c>
      <c r="Y8" s="116">
        <v>224774.66397101706</v>
      </c>
      <c r="Z8" s="116">
        <v>234545.11136274313</v>
      </c>
      <c r="AA8" s="116">
        <v>238669.36241039558</v>
      </c>
      <c r="AB8" s="116">
        <v>252661.52527483486</v>
      </c>
      <c r="AC8" s="116">
        <v>0</v>
      </c>
      <c r="AD8" s="117">
        <v>0</v>
      </c>
      <c r="AE8" s="116"/>
      <c r="AF8" s="115">
        <v>0</v>
      </c>
      <c r="AG8" s="116">
        <v>224774.66397101706</v>
      </c>
      <c r="AH8" s="116">
        <v>234545.11136274313</v>
      </c>
      <c r="AI8" s="116">
        <v>238669.36241039558</v>
      </c>
      <c r="AJ8" s="116">
        <v>252661.52527483486</v>
      </c>
      <c r="AK8" s="116">
        <v>0</v>
      </c>
      <c r="AL8" s="117">
        <v>0</v>
      </c>
      <c r="AN8" s="115">
        <v>0</v>
      </c>
      <c r="AO8" s="116">
        <v>0</v>
      </c>
      <c r="AP8" s="116">
        <v>0</v>
      </c>
      <c r="AQ8" s="116">
        <v>0</v>
      </c>
      <c r="AR8" s="116">
        <v>0</v>
      </c>
      <c r="AS8" s="116">
        <v>0</v>
      </c>
      <c r="AT8" s="117">
        <v>0</v>
      </c>
    </row>
    <row r="9" spans="2:47" x14ac:dyDescent="0.35">
      <c r="B9" s="157"/>
      <c r="C9" s="110"/>
      <c r="E9" s="111"/>
      <c r="F9" s="110" t="s">
        <v>167</v>
      </c>
      <c r="G9" s="111"/>
      <c r="H9" s="110">
        <v>283.49</v>
      </c>
      <c r="I9" s="32">
        <v>300.02</v>
      </c>
      <c r="J9" s="32">
        <v>335.8</v>
      </c>
      <c r="K9" s="32">
        <v>336.1</v>
      </c>
      <c r="L9" s="32">
        <v>345.38</v>
      </c>
      <c r="M9" s="32">
        <v>367.68</v>
      </c>
      <c r="N9" s="111"/>
      <c r="P9" s="115">
        <v>1796.5210526315814</v>
      </c>
      <c r="Q9" s="116">
        <v>1700.4862704495281</v>
      </c>
      <c r="R9" s="116">
        <v>1710.2124637681156</v>
      </c>
      <c r="S9" s="116">
        <v>1716.3733333333346</v>
      </c>
      <c r="T9" s="116">
        <v>1706.9692753623196</v>
      </c>
      <c r="U9" s="116">
        <v>1708.7565697930768</v>
      </c>
      <c r="V9" s="117"/>
      <c r="X9" s="115">
        <v>509295.75321052701</v>
      </c>
      <c r="Y9" s="116">
        <v>510179.89086026739</v>
      </c>
      <c r="Z9" s="116">
        <v>574289.34533333324</v>
      </c>
      <c r="AA9" s="116">
        <v>576873.07733333379</v>
      </c>
      <c r="AB9" s="116">
        <v>589553.04832463793</v>
      </c>
      <c r="AC9" s="116">
        <v>628275.6155815185</v>
      </c>
      <c r="AD9" s="117"/>
      <c r="AE9" s="118"/>
      <c r="AF9" s="158">
        <v>509295.75321052701</v>
      </c>
      <c r="AG9" s="159">
        <v>510179.89086026739</v>
      </c>
      <c r="AH9" s="159">
        <v>574289.34533333324</v>
      </c>
      <c r="AI9" s="159">
        <v>576873.07733333379</v>
      </c>
      <c r="AJ9" s="159">
        <v>589553.04832463793</v>
      </c>
      <c r="AK9" s="159">
        <v>628275.6155815185</v>
      </c>
      <c r="AL9" s="160">
        <v>0</v>
      </c>
      <c r="AN9" s="158">
        <f t="shared" ref="AN9:AS9" si="0">AF9*0.05</f>
        <v>25464.787660526352</v>
      </c>
      <c r="AO9" s="159">
        <f t="shared" si="0"/>
        <v>25508.99454301337</v>
      </c>
      <c r="AP9" s="159">
        <f t="shared" si="0"/>
        <v>28714.467266666663</v>
      </c>
      <c r="AQ9" s="159">
        <f t="shared" si="0"/>
        <v>28843.653866666689</v>
      </c>
      <c r="AR9" s="159">
        <f t="shared" si="0"/>
        <v>29477.652416231896</v>
      </c>
      <c r="AS9" s="159">
        <f t="shared" si="0"/>
        <v>31413.780779075925</v>
      </c>
      <c r="AT9" s="160">
        <v>0</v>
      </c>
    </row>
    <row r="10" spans="2:47" x14ac:dyDescent="0.35">
      <c r="B10" s="157"/>
      <c r="C10" s="110"/>
      <c r="E10" s="111"/>
      <c r="F10" s="110" t="s">
        <v>167</v>
      </c>
      <c r="G10" s="111"/>
      <c r="H10" s="110">
        <v>177.94</v>
      </c>
      <c r="I10" s="32">
        <v>185.71</v>
      </c>
      <c r="J10" s="32">
        <v>192.83</v>
      </c>
      <c r="K10" s="32">
        <v>201.53</v>
      </c>
      <c r="L10" s="32">
        <v>211.52</v>
      </c>
      <c r="M10" s="32">
        <v>222.66</v>
      </c>
      <c r="N10" s="111">
        <v>226.74</v>
      </c>
      <c r="P10" s="115">
        <v>1796.5210526315814</v>
      </c>
      <c r="Q10" s="116">
        <v>1700.4862704495281</v>
      </c>
      <c r="R10" s="116">
        <v>1710.2124637681156</v>
      </c>
      <c r="S10" s="116">
        <v>1716.3733333333346</v>
      </c>
      <c r="T10" s="116">
        <v>1706.9692753623196</v>
      </c>
      <c r="U10" s="116">
        <v>1708.7565697930768</v>
      </c>
      <c r="V10" s="117">
        <v>142.33333333333334</v>
      </c>
      <c r="X10" s="115">
        <v>319672.95610526361</v>
      </c>
      <c r="Y10" s="116">
        <v>315797.30528518185</v>
      </c>
      <c r="Z10" s="116">
        <v>329780.26938840578</v>
      </c>
      <c r="AA10" s="116">
        <v>345900.71786666691</v>
      </c>
      <c r="AB10" s="116">
        <v>361058.14112463786</v>
      </c>
      <c r="AC10" s="116">
        <v>380471.73783012648</v>
      </c>
      <c r="AD10" s="117">
        <v>32272.660000000003</v>
      </c>
      <c r="AE10" s="118"/>
      <c r="AF10" s="158">
        <v>319672.95610526361</v>
      </c>
      <c r="AG10" s="159">
        <v>315797.30528518185</v>
      </c>
      <c r="AH10" s="159">
        <v>329780.26938840578</v>
      </c>
      <c r="AI10" s="159">
        <v>345900.71786666691</v>
      </c>
      <c r="AJ10" s="159">
        <v>361058.14112463786</v>
      </c>
      <c r="AK10" s="159">
        <v>380471.73783012648</v>
      </c>
      <c r="AL10" s="160">
        <v>32272.660000000003</v>
      </c>
      <c r="AN10" s="158">
        <v>0</v>
      </c>
      <c r="AO10" s="159">
        <v>0</v>
      </c>
      <c r="AP10" s="159">
        <v>0</v>
      </c>
      <c r="AQ10" s="159">
        <v>0</v>
      </c>
      <c r="AR10" s="159">
        <v>0</v>
      </c>
      <c r="AS10" s="159">
        <v>0</v>
      </c>
      <c r="AT10" s="160">
        <v>0</v>
      </c>
    </row>
    <row r="11" spans="2:47" x14ac:dyDescent="0.35">
      <c r="B11" s="157"/>
      <c r="C11" s="110"/>
      <c r="E11" s="111"/>
      <c r="F11" s="110" t="s">
        <v>166</v>
      </c>
      <c r="G11" s="111" t="s">
        <v>167</v>
      </c>
      <c r="H11" s="110">
        <v>89.33</v>
      </c>
      <c r="I11" s="32">
        <v>92.95</v>
      </c>
      <c r="J11" s="32">
        <v>107.49</v>
      </c>
      <c r="K11" s="32">
        <v>119.77</v>
      </c>
      <c r="L11" s="32">
        <v>147.65</v>
      </c>
      <c r="M11" s="32">
        <v>161.5</v>
      </c>
      <c r="N11" s="111">
        <v>175.22</v>
      </c>
      <c r="P11" s="115">
        <v>1808.6073086844729</v>
      </c>
      <c r="Q11" s="116">
        <v>1716.0991294168352</v>
      </c>
      <c r="R11" s="116">
        <v>1724.469607843123</v>
      </c>
      <c r="S11" s="116">
        <v>1716.3733333333346</v>
      </c>
      <c r="T11" s="116">
        <v>1706.9692753623196</v>
      </c>
      <c r="U11" s="116">
        <v>1708.7565697930768</v>
      </c>
      <c r="V11" s="117">
        <v>142.33333333333334</v>
      </c>
      <c r="X11" s="115">
        <v>161562.89088478396</v>
      </c>
      <c r="Y11" s="116">
        <v>159511.41407929483</v>
      </c>
      <c r="Z11" s="116">
        <v>185363.23814705727</v>
      </c>
      <c r="AA11" s="116">
        <v>205570.03413333348</v>
      </c>
      <c r="AB11" s="116">
        <v>252034.01350724651</v>
      </c>
      <c r="AC11" s="116">
        <v>275964.18602158187</v>
      </c>
      <c r="AD11" s="117">
        <v>24939.646666666667</v>
      </c>
      <c r="AE11" s="118"/>
      <c r="AF11" s="115">
        <v>161562.89088478396</v>
      </c>
      <c r="AG11" s="116">
        <v>159511.41407929483</v>
      </c>
      <c r="AH11" s="116">
        <v>185363.23814705727</v>
      </c>
      <c r="AI11" s="116">
        <v>205570.03413333348</v>
      </c>
      <c r="AJ11" s="116">
        <v>252034.01350724651</v>
      </c>
      <c r="AK11" s="116">
        <v>275964.18602158187</v>
      </c>
      <c r="AL11" s="117">
        <v>24939.646666666667</v>
      </c>
      <c r="AN11" s="115">
        <f>AF11</f>
        <v>161562.89088478396</v>
      </c>
      <c r="AO11" s="116">
        <v>0</v>
      </c>
      <c r="AP11" s="116">
        <v>0</v>
      </c>
      <c r="AQ11" s="116">
        <v>0</v>
      </c>
      <c r="AR11" s="116">
        <v>0</v>
      </c>
      <c r="AS11" s="116">
        <v>0</v>
      </c>
      <c r="AT11" s="117">
        <v>0</v>
      </c>
    </row>
    <row r="12" spans="2:47" x14ac:dyDescent="0.35">
      <c r="B12" s="111"/>
      <c r="C12" s="110"/>
      <c r="E12" s="111"/>
      <c r="F12" s="110" t="s">
        <v>166</v>
      </c>
      <c r="G12" s="111" t="s">
        <v>167</v>
      </c>
      <c r="H12" s="110">
        <v>112.02</v>
      </c>
      <c r="I12" s="32">
        <v>152.13999999999999</v>
      </c>
      <c r="J12" s="32">
        <v>161.85</v>
      </c>
      <c r="K12" s="32">
        <v>136.6</v>
      </c>
      <c r="L12" s="32">
        <v>212.15</v>
      </c>
      <c r="M12" s="32">
        <v>227.14</v>
      </c>
      <c r="N12" s="111">
        <v>376.06</v>
      </c>
      <c r="P12" s="115">
        <v>1808.6073086844729</v>
      </c>
      <c r="Q12" s="116">
        <v>1716.0991294168352</v>
      </c>
      <c r="R12" s="116">
        <v>1724.469607843123</v>
      </c>
      <c r="S12" s="116">
        <v>1730.61679653684</v>
      </c>
      <c r="T12" s="116">
        <v>1706.9692753623196</v>
      </c>
      <c r="U12" s="116">
        <v>1723.2891829425666</v>
      </c>
      <c r="V12" s="117">
        <v>1708.1764705882354</v>
      </c>
      <c r="X12" s="115">
        <v>0</v>
      </c>
      <c r="Y12" s="116">
        <v>0</v>
      </c>
      <c r="Z12" s="116">
        <v>0</v>
      </c>
      <c r="AA12" s="116">
        <v>0</v>
      </c>
      <c r="AB12" s="116">
        <v>362133.53176811611</v>
      </c>
      <c r="AC12" s="116">
        <v>391427.90501357458</v>
      </c>
      <c r="AD12" s="117">
        <v>642376.84352941182</v>
      </c>
      <c r="AE12" s="118"/>
      <c r="AF12" s="115">
        <v>0</v>
      </c>
      <c r="AG12" s="116">
        <v>0</v>
      </c>
      <c r="AH12" s="116">
        <v>0</v>
      </c>
      <c r="AI12" s="116">
        <v>0</v>
      </c>
      <c r="AJ12" s="116">
        <v>362133.53176811611</v>
      </c>
      <c r="AK12" s="116">
        <v>391427.90501357458</v>
      </c>
      <c r="AL12" s="117">
        <v>642376.84352941182</v>
      </c>
      <c r="AN12" s="115">
        <v>0</v>
      </c>
      <c r="AO12" s="116">
        <v>0</v>
      </c>
      <c r="AP12" s="116">
        <v>0</v>
      </c>
      <c r="AQ12" s="116">
        <v>0</v>
      </c>
      <c r="AR12" s="116">
        <f>+AJ12*F98</f>
        <v>18106.724556627556</v>
      </c>
      <c r="AS12" s="116">
        <f>+AK12*F117</f>
        <v>19571.372479500253</v>
      </c>
      <c r="AT12" s="117">
        <f>+AL12*F135</f>
        <v>32118.842176470596</v>
      </c>
    </row>
    <row r="13" spans="2:47" x14ac:dyDescent="0.35">
      <c r="C13" s="110"/>
      <c r="E13" s="111"/>
      <c r="F13" s="110" t="s">
        <v>167</v>
      </c>
      <c r="G13" s="111"/>
      <c r="H13" s="110">
        <v>194.08</v>
      </c>
      <c r="I13" s="32">
        <v>195.29</v>
      </c>
      <c r="J13" s="32">
        <v>196.87</v>
      </c>
      <c r="N13" s="111"/>
      <c r="P13" s="115">
        <v>1796.5210526315814</v>
      </c>
      <c r="Q13" s="116">
        <v>1700.4862704495281</v>
      </c>
      <c r="R13" s="116">
        <v>1710.2124637681156</v>
      </c>
      <c r="S13" s="116"/>
      <c r="T13" s="116"/>
      <c r="U13" s="116"/>
      <c r="V13" s="117"/>
      <c r="X13" s="115">
        <v>348668.80589473731</v>
      </c>
      <c r="Y13" s="116">
        <v>332087.96375608834</v>
      </c>
      <c r="Z13" s="116">
        <v>336689.52774202893</v>
      </c>
      <c r="AA13" s="116">
        <v>0</v>
      </c>
      <c r="AB13" s="116">
        <v>0</v>
      </c>
      <c r="AC13" s="116">
        <v>0</v>
      </c>
      <c r="AD13" s="117">
        <v>0</v>
      </c>
      <c r="AE13" s="118"/>
      <c r="AF13" s="115">
        <v>348668.80589473731</v>
      </c>
      <c r="AG13" s="116">
        <v>296740.473756088</v>
      </c>
      <c r="AH13" s="116">
        <v>336689.52774202893</v>
      </c>
      <c r="AI13" s="116">
        <v>0</v>
      </c>
      <c r="AJ13" s="116">
        <v>0</v>
      </c>
      <c r="AK13" s="116">
        <v>0</v>
      </c>
      <c r="AL13" s="117">
        <v>0</v>
      </c>
      <c r="AN13" s="115">
        <v>0</v>
      </c>
      <c r="AO13" s="116">
        <v>0</v>
      </c>
      <c r="AP13" s="116">
        <v>0</v>
      </c>
      <c r="AQ13" s="116">
        <v>0</v>
      </c>
      <c r="AR13" s="116">
        <v>0</v>
      </c>
      <c r="AS13" s="116">
        <v>0</v>
      </c>
      <c r="AT13" s="117">
        <v>0</v>
      </c>
    </row>
    <row r="14" spans="2:47" x14ac:dyDescent="0.35">
      <c r="C14" s="119"/>
      <c r="D14" s="120"/>
      <c r="E14" s="121"/>
      <c r="F14" s="119" t="s">
        <v>166</v>
      </c>
      <c r="G14" s="121"/>
      <c r="H14" s="119">
        <v>105.36</v>
      </c>
      <c r="I14" s="120">
        <v>105.62</v>
      </c>
      <c r="J14" s="120">
        <v>112.86</v>
      </c>
      <c r="K14" s="120">
        <v>119.59</v>
      </c>
      <c r="L14" s="120">
        <v>140.94999999999999</v>
      </c>
      <c r="M14" s="120">
        <v>145.94999999999999</v>
      </c>
      <c r="N14" s="121">
        <v>127.96</v>
      </c>
      <c r="P14" s="122">
        <v>1808.6073086844729</v>
      </c>
      <c r="Q14" s="123">
        <v>1716.0991294168352</v>
      </c>
      <c r="R14" s="123">
        <v>1724.469607843123</v>
      </c>
      <c r="S14" s="123">
        <v>1730.61679653684</v>
      </c>
      <c r="T14" s="123">
        <v>1721.1275563680847</v>
      </c>
      <c r="U14" s="123">
        <v>1723.2891829425666</v>
      </c>
      <c r="V14" s="124">
        <v>1724.4882681564245</v>
      </c>
      <c r="X14" s="122">
        <v>190554.86604299606</v>
      </c>
      <c r="Y14" s="123">
        <v>181254.39004900615</v>
      </c>
      <c r="Z14" s="123">
        <v>194623.63994117486</v>
      </c>
      <c r="AA14" s="123">
        <v>206964.4626978407</v>
      </c>
      <c r="AB14" s="123">
        <v>242592.92907008153</v>
      </c>
      <c r="AC14" s="123">
        <v>251514.05625046758</v>
      </c>
      <c r="AD14" s="124">
        <v>220665.51879329607</v>
      </c>
      <c r="AE14" s="116"/>
      <c r="AF14" s="122">
        <v>190554.86604299606</v>
      </c>
      <c r="AG14" s="123">
        <v>181254.39004900615</v>
      </c>
      <c r="AH14" s="123">
        <v>194623.63994117486</v>
      </c>
      <c r="AI14" s="123">
        <v>206964.4626978407</v>
      </c>
      <c r="AJ14" s="123">
        <v>242592.92907008153</v>
      </c>
      <c r="AK14" s="123">
        <v>251514.05625046758</v>
      </c>
      <c r="AL14" s="124">
        <v>220665.51879329607</v>
      </c>
      <c r="AN14" s="122">
        <v>0</v>
      </c>
      <c r="AO14" s="123">
        <f>+AG14*F30</f>
        <v>9062.7226853125048</v>
      </c>
      <c r="AP14" s="123">
        <f>+AH14*F52</f>
        <v>9731.1796007618414</v>
      </c>
      <c r="AQ14" s="123">
        <f>+AI14*F75</f>
        <v>10348.228531103572</v>
      </c>
      <c r="AR14" s="123">
        <v>0</v>
      </c>
      <c r="AS14" s="123">
        <v>0</v>
      </c>
      <c r="AT14" s="124">
        <v>0</v>
      </c>
    </row>
    <row r="15" spans="2:47" ht="15" thickBot="1" x14ac:dyDescent="0.4">
      <c r="B15" s="157" t="s">
        <v>779</v>
      </c>
      <c r="X15" s="133">
        <f t="shared" ref="X15:AD15" si="1">SUM(X4:X14)</f>
        <v>1895329.0674427005</v>
      </c>
      <c r="Y15" s="134">
        <f t="shared" si="1"/>
        <v>2082030.0921708557</v>
      </c>
      <c r="Z15" s="134">
        <f t="shared" si="1"/>
        <v>2235243.5206108186</v>
      </c>
      <c r="AA15" s="134">
        <f t="shared" si="1"/>
        <v>1977245.9803705849</v>
      </c>
      <c r="AB15" s="134">
        <f t="shared" si="1"/>
        <v>2717607.1832555453</v>
      </c>
      <c r="AC15" s="134">
        <f t="shared" si="1"/>
        <v>2921181.4133391469</v>
      </c>
      <c r="AD15" s="161">
        <f t="shared" si="1"/>
        <v>1908076.0387547377</v>
      </c>
      <c r="AF15" s="133">
        <f t="shared" ref="AF15:AL15" si="2">SUM(AF4:AF14)</f>
        <v>1895329.0674427005</v>
      </c>
      <c r="AG15" s="134">
        <f t="shared" si="2"/>
        <v>1985552.582170855</v>
      </c>
      <c r="AH15" s="134">
        <f t="shared" si="2"/>
        <v>2209812.880610819</v>
      </c>
      <c r="AI15" s="134">
        <f t="shared" si="2"/>
        <v>1977245.9803705849</v>
      </c>
      <c r="AJ15" s="134">
        <f t="shared" si="2"/>
        <v>2717607.1832555453</v>
      </c>
      <c r="AK15" s="134">
        <f t="shared" si="2"/>
        <v>2921181.4133391469</v>
      </c>
      <c r="AL15" s="161">
        <f t="shared" si="2"/>
        <v>1908076.0387547377</v>
      </c>
      <c r="AN15" s="133">
        <f>SUM(AN4:AN14)</f>
        <v>187027.67854531031</v>
      </c>
      <c r="AO15" s="134">
        <f t="shared" ref="AO15:AT15" si="3">SUM(AO4:AO14)</f>
        <v>34571.717228325877</v>
      </c>
      <c r="AP15" s="134">
        <f t="shared" si="3"/>
        <v>38445.646867428506</v>
      </c>
      <c r="AQ15" s="134">
        <f t="shared" si="3"/>
        <v>39191.882397770263</v>
      </c>
      <c r="AR15" s="134">
        <f t="shared" si="3"/>
        <v>47584.376972859449</v>
      </c>
      <c r="AS15" s="134">
        <f>SUM(AS4:AS14)</f>
        <v>50985.153258576174</v>
      </c>
      <c r="AT15" s="161">
        <f t="shared" si="3"/>
        <v>32118.842176470596</v>
      </c>
      <c r="AU15" s="161">
        <f>SUM(AN15:AT15)</f>
        <v>429925.29744674114</v>
      </c>
    </row>
    <row r="16" spans="2:47" ht="15.5" thickTop="1" thickBot="1" x14ac:dyDescent="0.4"/>
    <row r="17" spans="2:6" x14ac:dyDescent="0.35">
      <c r="B17" s="137" t="s">
        <v>766</v>
      </c>
      <c r="C17" s="137" t="s">
        <v>767</v>
      </c>
      <c r="D17" s="137" t="s">
        <v>768</v>
      </c>
      <c r="E17" s="138" t="s">
        <v>72</v>
      </c>
      <c r="F17" s="139" t="s">
        <v>769</v>
      </c>
    </row>
    <row r="18" spans="2:6" x14ac:dyDescent="0.35">
      <c r="B18" s="139" t="s">
        <v>678</v>
      </c>
      <c r="C18" s="139" t="s">
        <v>677</v>
      </c>
      <c r="D18" s="139" t="s">
        <v>770</v>
      </c>
      <c r="E18" s="140" t="s">
        <v>798</v>
      </c>
      <c r="F18" s="141">
        <v>0.17129998272495189</v>
      </c>
    </row>
    <row r="19" spans="2:6" x14ac:dyDescent="0.35">
      <c r="B19" s="139" t="s">
        <v>678</v>
      </c>
      <c r="C19" s="139" t="s">
        <v>677</v>
      </c>
      <c r="D19" s="139" t="s">
        <v>770</v>
      </c>
      <c r="E19" s="140" t="s">
        <v>799</v>
      </c>
      <c r="F19" s="141">
        <v>0.13210012052124179</v>
      </c>
    </row>
    <row r="20" spans="2:6" x14ac:dyDescent="0.35">
      <c r="B20" s="139" t="s">
        <v>678</v>
      </c>
      <c r="C20" s="139" t="s">
        <v>677</v>
      </c>
      <c r="D20" s="139" t="s">
        <v>770</v>
      </c>
      <c r="E20" s="140" t="s">
        <v>249</v>
      </c>
      <c r="F20" s="141">
        <v>0.1092999867658989</v>
      </c>
    </row>
    <row r="21" spans="2:6" x14ac:dyDescent="0.35">
      <c r="B21" s="139" t="s">
        <v>678</v>
      </c>
      <c r="C21" s="139" t="s">
        <v>677</v>
      </c>
      <c r="D21" s="139" t="s">
        <v>770</v>
      </c>
      <c r="E21" s="140" t="s">
        <v>250</v>
      </c>
      <c r="F21" s="141">
        <v>0.10460001192079341</v>
      </c>
    </row>
    <row r="22" spans="2:6" x14ac:dyDescent="0.35">
      <c r="B22" s="139" t="s">
        <v>678</v>
      </c>
      <c r="C22" s="139" t="s">
        <v>677</v>
      </c>
      <c r="D22" s="139" t="s">
        <v>770</v>
      </c>
      <c r="E22" s="140" t="s">
        <v>251</v>
      </c>
      <c r="F22" s="141">
        <v>4.0599949286116217E-2</v>
      </c>
    </row>
    <row r="23" spans="2:6" x14ac:dyDescent="0.35">
      <c r="B23" s="139" t="s">
        <v>678</v>
      </c>
      <c r="C23" s="139" t="s">
        <v>677</v>
      </c>
      <c r="D23" s="139" t="s">
        <v>770</v>
      </c>
      <c r="E23" s="140" t="s">
        <v>252</v>
      </c>
      <c r="F23" s="141">
        <v>4.659994726564276E-2</v>
      </c>
    </row>
    <row r="24" spans="2:6" x14ac:dyDescent="0.35">
      <c r="B24" s="139" t="s">
        <v>678</v>
      </c>
      <c r="C24" s="139" t="s">
        <v>677</v>
      </c>
      <c r="D24" s="139" t="s">
        <v>770</v>
      </c>
      <c r="E24" s="140" t="s">
        <v>254</v>
      </c>
      <c r="F24" s="141">
        <v>0.1798000135371722</v>
      </c>
    </row>
    <row r="25" spans="2:6" x14ac:dyDescent="0.35">
      <c r="B25" s="139" t="s">
        <v>678</v>
      </c>
      <c r="C25" s="139" t="s">
        <v>677</v>
      </c>
      <c r="D25" s="139" t="s">
        <v>770</v>
      </c>
      <c r="E25" s="140" t="s">
        <v>255</v>
      </c>
      <c r="F25" s="141">
        <v>4.680007516161263E-2</v>
      </c>
    </row>
    <row r="26" spans="2:6" x14ac:dyDescent="0.35">
      <c r="B26" s="139" t="s">
        <v>678</v>
      </c>
      <c r="C26" s="139" t="s">
        <v>677</v>
      </c>
      <c r="D26" s="139" t="s">
        <v>770</v>
      </c>
      <c r="E26" s="140" t="s">
        <v>256</v>
      </c>
      <c r="F26" s="141">
        <v>4.7499967167306319E-2</v>
      </c>
    </row>
    <row r="27" spans="2:6" x14ac:dyDescent="0.35">
      <c r="B27" s="139" t="s">
        <v>678</v>
      </c>
      <c r="C27" s="139" t="s">
        <v>677</v>
      </c>
      <c r="D27" s="139" t="s">
        <v>770</v>
      </c>
      <c r="E27" s="140" t="s">
        <v>257</v>
      </c>
      <c r="F27" s="141">
        <v>3.2999887863723108E-3</v>
      </c>
    </row>
    <row r="28" spans="2:6" x14ac:dyDescent="0.35">
      <c r="B28" s="139" t="s">
        <v>678</v>
      </c>
      <c r="C28" s="139" t="s">
        <v>677</v>
      </c>
      <c r="D28" s="139" t="s">
        <v>770</v>
      </c>
      <c r="E28" s="140" t="s">
        <v>258</v>
      </c>
      <c r="F28" s="141">
        <v>6.7199987473064576E-2</v>
      </c>
    </row>
    <row r="29" spans="2:6" x14ac:dyDescent="0.35">
      <c r="B29" s="139" t="s">
        <v>678</v>
      </c>
      <c r="C29" s="139" t="s">
        <v>677</v>
      </c>
      <c r="D29" s="139" t="s">
        <v>770</v>
      </c>
      <c r="E29" s="140" t="s">
        <v>259</v>
      </c>
      <c r="F29" s="141">
        <v>5.0899969389827118E-2</v>
      </c>
    </row>
    <row r="30" spans="2:6" x14ac:dyDescent="0.35">
      <c r="B30" s="173" t="s">
        <v>678</v>
      </c>
      <c r="C30" s="173" t="s">
        <v>677</v>
      </c>
      <c r="D30" s="173" t="s">
        <v>772</v>
      </c>
      <c r="E30" s="174" t="s">
        <v>771</v>
      </c>
      <c r="F30" s="175">
        <v>5.0000017560193698E-2</v>
      </c>
    </row>
    <row r="31" spans="2:6" x14ac:dyDescent="0.35">
      <c r="B31" s="139" t="s">
        <v>678</v>
      </c>
      <c r="C31" s="139" t="s">
        <v>677</v>
      </c>
      <c r="D31" s="139" t="s">
        <v>772</v>
      </c>
      <c r="E31" s="140" t="s">
        <v>789</v>
      </c>
      <c r="F31" s="141">
        <v>1.990000172089898E-2</v>
      </c>
    </row>
    <row r="32" spans="2:6" x14ac:dyDescent="0.35">
      <c r="B32" s="139" t="s">
        <v>678</v>
      </c>
      <c r="C32" s="139" t="s">
        <v>677</v>
      </c>
      <c r="D32" s="139" t="s">
        <v>772</v>
      </c>
      <c r="E32" s="140" t="s">
        <v>790</v>
      </c>
      <c r="F32" s="141">
        <v>0.1088999802974626</v>
      </c>
    </row>
    <row r="33" spans="2:6" x14ac:dyDescent="0.35">
      <c r="B33" s="139" t="s">
        <v>678</v>
      </c>
      <c r="C33" s="139" t="s">
        <v>677</v>
      </c>
      <c r="D33" s="139" t="s">
        <v>772</v>
      </c>
      <c r="E33" s="140" t="s">
        <v>791</v>
      </c>
      <c r="F33" s="141">
        <v>0.14990000347691829</v>
      </c>
    </row>
    <row r="34" spans="2:6" x14ac:dyDescent="0.35">
      <c r="B34" s="139" t="s">
        <v>678</v>
      </c>
      <c r="C34" s="139" t="s">
        <v>677</v>
      </c>
      <c r="D34" s="139" t="s">
        <v>772</v>
      </c>
      <c r="E34" s="140" t="s">
        <v>792</v>
      </c>
      <c r="F34" s="141">
        <v>7.1999998946388366E-2</v>
      </c>
    </row>
    <row r="35" spans="2:6" x14ac:dyDescent="0.35">
      <c r="B35" s="139" t="s">
        <v>678</v>
      </c>
      <c r="C35" s="139" t="s">
        <v>677</v>
      </c>
      <c r="D35" s="139" t="s">
        <v>772</v>
      </c>
      <c r="E35" s="140" t="s">
        <v>793</v>
      </c>
      <c r="F35" s="141">
        <v>1.7900027358781791E-2</v>
      </c>
    </row>
    <row r="36" spans="2:6" x14ac:dyDescent="0.35">
      <c r="B36" s="139" t="s">
        <v>678</v>
      </c>
      <c r="C36" s="139" t="s">
        <v>677</v>
      </c>
      <c r="D36" s="139" t="s">
        <v>772</v>
      </c>
      <c r="E36" s="140" t="s">
        <v>798</v>
      </c>
      <c r="F36" s="141">
        <v>3.8300011695089009E-2</v>
      </c>
    </row>
    <row r="37" spans="2:6" x14ac:dyDescent="0.35">
      <c r="B37" s="139" t="s">
        <v>678</v>
      </c>
      <c r="C37" s="139" t="s">
        <v>677</v>
      </c>
      <c r="D37" s="139" t="s">
        <v>772</v>
      </c>
      <c r="E37" s="140" t="s">
        <v>799</v>
      </c>
      <c r="F37" s="141">
        <v>2.0899966951715431E-2</v>
      </c>
    </row>
    <row r="38" spans="2:6" x14ac:dyDescent="0.35">
      <c r="B38" s="139" t="s">
        <v>678</v>
      </c>
      <c r="C38" s="139" t="s">
        <v>677</v>
      </c>
      <c r="D38" s="139" t="s">
        <v>772</v>
      </c>
      <c r="E38" s="140" t="s">
        <v>794</v>
      </c>
      <c r="F38" s="141">
        <v>1.090000734016097E-2</v>
      </c>
    </row>
    <row r="39" spans="2:6" x14ac:dyDescent="0.35">
      <c r="B39" s="139" t="s">
        <v>678</v>
      </c>
      <c r="C39" s="139" t="s">
        <v>677</v>
      </c>
      <c r="D39" s="139" t="s">
        <v>772</v>
      </c>
      <c r="E39" s="140" t="s">
        <v>795</v>
      </c>
      <c r="F39" s="141">
        <v>1.30002504083623E-3</v>
      </c>
    </row>
    <row r="40" spans="2:6" x14ac:dyDescent="0.35">
      <c r="B40" s="139" t="s">
        <v>678</v>
      </c>
      <c r="C40" s="139" t="s">
        <v>677</v>
      </c>
      <c r="D40" s="139" t="s">
        <v>772</v>
      </c>
      <c r="E40" s="140" t="s">
        <v>796</v>
      </c>
      <c r="F40" s="141">
        <v>1.9992280538845081E-4</v>
      </c>
    </row>
    <row r="41" spans="2:6" x14ac:dyDescent="0.35">
      <c r="B41" s="139" t="s">
        <v>678</v>
      </c>
      <c r="C41" s="139" t="s">
        <v>677</v>
      </c>
      <c r="D41" s="139" t="s">
        <v>772</v>
      </c>
      <c r="E41" s="140" t="s">
        <v>249</v>
      </c>
      <c r="F41" s="141">
        <v>6.0400042284946442E-2</v>
      </c>
    </row>
    <row r="42" spans="2:6" x14ac:dyDescent="0.35">
      <c r="B42" s="139" t="s">
        <v>678</v>
      </c>
      <c r="C42" s="139" t="s">
        <v>677</v>
      </c>
      <c r="D42" s="139" t="s">
        <v>772</v>
      </c>
      <c r="E42" s="140" t="s">
        <v>250</v>
      </c>
      <c r="F42" s="141">
        <v>9.6499981210592709E-2</v>
      </c>
    </row>
    <row r="43" spans="2:6" x14ac:dyDescent="0.35">
      <c r="B43" s="139" t="s">
        <v>678</v>
      </c>
      <c r="C43" s="139" t="s">
        <v>677</v>
      </c>
      <c r="D43" s="139" t="s">
        <v>772</v>
      </c>
      <c r="E43" s="140" t="s">
        <v>251</v>
      </c>
      <c r="F43" s="141">
        <v>4.4000006672873612E-2</v>
      </c>
    </row>
    <row r="44" spans="2:6" x14ac:dyDescent="0.35">
      <c r="B44" s="139" t="s">
        <v>678</v>
      </c>
      <c r="C44" s="139" t="s">
        <v>677</v>
      </c>
      <c r="D44" s="139" t="s">
        <v>772</v>
      </c>
      <c r="E44" s="140" t="s">
        <v>252</v>
      </c>
      <c r="F44" s="141">
        <v>3.2400006110947413E-2</v>
      </c>
    </row>
    <row r="45" spans="2:6" x14ac:dyDescent="0.35">
      <c r="B45" s="139" t="s">
        <v>678</v>
      </c>
      <c r="C45" s="139" t="s">
        <v>677</v>
      </c>
      <c r="D45" s="139" t="s">
        <v>772</v>
      </c>
      <c r="E45" s="140" t="s">
        <v>253</v>
      </c>
      <c r="F45" s="141">
        <v>2.1499998770786441E-2</v>
      </c>
    </row>
    <row r="46" spans="2:6" x14ac:dyDescent="0.35">
      <c r="B46" s="139" t="s">
        <v>678</v>
      </c>
      <c r="C46" s="139" t="s">
        <v>677</v>
      </c>
      <c r="D46" s="139" t="s">
        <v>772</v>
      </c>
      <c r="E46" s="140" t="s">
        <v>254</v>
      </c>
      <c r="F46" s="141">
        <v>8.7900008042568714E-2</v>
      </c>
    </row>
    <row r="47" spans="2:6" x14ac:dyDescent="0.35">
      <c r="B47" s="139" t="s">
        <v>678</v>
      </c>
      <c r="C47" s="139" t="s">
        <v>677</v>
      </c>
      <c r="D47" s="139" t="s">
        <v>772</v>
      </c>
      <c r="E47" s="140" t="s">
        <v>255</v>
      </c>
      <c r="F47" s="141">
        <v>3.1200030273773952E-2</v>
      </c>
    </row>
    <row r="48" spans="2:6" x14ac:dyDescent="0.35">
      <c r="B48" s="139" t="s">
        <v>678</v>
      </c>
      <c r="C48" s="139" t="s">
        <v>677</v>
      </c>
      <c r="D48" s="139" t="s">
        <v>772</v>
      </c>
      <c r="E48" s="140" t="s">
        <v>256</v>
      </c>
      <c r="F48" s="141">
        <v>5.0399994872423429E-2</v>
      </c>
    </row>
    <row r="49" spans="2:6" x14ac:dyDescent="0.35">
      <c r="B49" s="139" t="s">
        <v>678</v>
      </c>
      <c r="C49" s="139" t="s">
        <v>677</v>
      </c>
      <c r="D49" s="139" t="s">
        <v>772</v>
      </c>
      <c r="E49" s="140" t="s">
        <v>257</v>
      </c>
      <c r="F49" s="141">
        <v>1.1600000561926199E-2</v>
      </c>
    </row>
    <row r="50" spans="2:6" x14ac:dyDescent="0.35">
      <c r="B50" s="139" t="s">
        <v>678</v>
      </c>
      <c r="C50" s="139" t="s">
        <v>677</v>
      </c>
      <c r="D50" s="139" t="s">
        <v>772</v>
      </c>
      <c r="E50" s="140" t="s">
        <v>258</v>
      </c>
      <c r="F50" s="141">
        <v>2.9299973413866719E-2</v>
      </c>
    </row>
    <row r="51" spans="2:6" x14ac:dyDescent="0.35">
      <c r="B51" s="139" t="s">
        <v>678</v>
      </c>
      <c r="C51" s="139" t="s">
        <v>677</v>
      </c>
      <c r="D51" s="139" t="s">
        <v>772</v>
      </c>
      <c r="E51" s="140" t="s">
        <v>259</v>
      </c>
      <c r="F51" s="141">
        <v>4.4599994591460329E-2</v>
      </c>
    </row>
    <row r="52" spans="2:6" x14ac:dyDescent="0.35">
      <c r="B52" s="173" t="s">
        <v>678</v>
      </c>
      <c r="C52" s="173" t="s">
        <v>677</v>
      </c>
      <c r="D52" s="173" t="s">
        <v>773</v>
      </c>
      <c r="E52" s="174" t="s">
        <v>771</v>
      </c>
      <c r="F52" s="175">
        <v>4.9999987687534247E-2</v>
      </c>
    </row>
    <row r="53" spans="2:6" x14ac:dyDescent="0.35">
      <c r="B53" s="139" t="s">
        <v>678</v>
      </c>
      <c r="C53" s="139" t="s">
        <v>677</v>
      </c>
      <c r="D53" s="139" t="s">
        <v>773</v>
      </c>
      <c r="E53" s="140" t="s">
        <v>789</v>
      </c>
      <c r="F53" s="141">
        <v>1.2300005540609589E-2</v>
      </c>
    </row>
    <row r="54" spans="2:6" x14ac:dyDescent="0.35">
      <c r="B54" s="139" t="s">
        <v>678</v>
      </c>
      <c r="C54" s="139" t="s">
        <v>677</v>
      </c>
      <c r="D54" s="139" t="s">
        <v>773</v>
      </c>
      <c r="E54" s="140" t="s">
        <v>790</v>
      </c>
      <c r="F54" s="141">
        <v>9.219997906880821E-2</v>
      </c>
    </row>
    <row r="55" spans="2:6" x14ac:dyDescent="0.35">
      <c r="B55" s="139" t="s">
        <v>678</v>
      </c>
      <c r="C55" s="139" t="s">
        <v>677</v>
      </c>
      <c r="D55" s="139" t="s">
        <v>773</v>
      </c>
      <c r="E55" s="140" t="s">
        <v>791</v>
      </c>
      <c r="F55" s="141">
        <v>0.14440000738747949</v>
      </c>
    </row>
    <row r="56" spans="2:6" x14ac:dyDescent="0.35">
      <c r="B56" s="139" t="s">
        <v>678</v>
      </c>
      <c r="C56" s="139" t="s">
        <v>677</v>
      </c>
      <c r="D56" s="139" t="s">
        <v>773</v>
      </c>
      <c r="E56" s="140" t="s">
        <v>792</v>
      </c>
      <c r="F56" s="141">
        <v>5.2799990150027412E-2</v>
      </c>
    </row>
    <row r="57" spans="2:6" x14ac:dyDescent="0.35">
      <c r="B57" s="139" t="s">
        <v>678</v>
      </c>
      <c r="C57" s="139" t="s">
        <v>677</v>
      </c>
      <c r="D57" s="139" t="s">
        <v>773</v>
      </c>
      <c r="E57" s="140" t="s">
        <v>793</v>
      </c>
      <c r="F57" s="141">
        <v>1.7099995690636988E-2</v>
      </c>
    </row>
    <row r="58" spans="2:6" x14ac:dyDescent="0.35">
      <c r="B58" s="139" t="s">
        <v>678</v>
      </c>
      <c r="C58" s="139" t="s">
        <v>677</v>
      </c>
      <c r="D58" s="139" t="s">
        <v>773</v>
      </c>
      <c r="E58" s="140" t="s">
        <v>798</v>
      </c>
      <c r="F58" s="141">
        <v>4.9700006771856167E-2</v>
      </c>
    </row>
    <row r="59" spans="2:6" x14ac:dyDescent="0.35">
      <c r="B59" s="139" t="s">
        <v>678</v>
      </c>
      <c r="C59" s="139" t="s">
        <v>677</v>
      </c>
      <c r="D59" s="139" t="s">
        <v>773</v>
      </c>
      <c r="E59" s="140" t="s">
        <v>799</v>
      </c>
      <c r="F59" s="141">
        <v>2.3300011696842472E-2</v>
      </c>
    </row>
    <row r="60" spans="2:6" x14ac:dyDescent="0.35">
      <c r="B60" s="139" t="s">
        <v>678</v>
      </c>
      <c r="C60" s="139" t="s">
        <v>677</v>
      </c>
      <c r="D60" s="139" t="s">
        <v>773</v>
      </c>
      <c r="E60" s="140" t="s">
        <v>800</v>
      </c>
      <c r="F60" s="141">
        <v>1.6799916275232859E-2</v>
      </c>
    </row>
    <row r="61" spans="2:6" x14ac:dyDescent="0.35">
      <c r="B61" s="139" t="s">
        <v>678</v>
      </c>
      <c r="C61" s="139" t="s">
        <v>677</v>
      </c>
      <c r="D61" s="139" t="s">
        <v>773</v>
      </c>
      <c r="E61" s="140" t="s">
        <v>794</v>
      </c>
      <c r="F61" s="141">
        <v>4.0000738747945371E-4</v>
      </c>
    </row>
    <row r="62" spans="2:6" x14ac:dyDescent="0.35">
      <c r="B62" s="139" t="s">
        <v>678</v>
      </c>
      <c r="C62" s="139" t="s">
        <v>677</v>
      </c>
      <c r="D62" s="139" t="s">
        <v>773</v>
      </c>
      <c r="E62" s="140" t="s">
        <v>795</v>
      </c>
      <c r="F62" s="141">
        <v>1.0999956906369861E-3</v>
      </c>
    </row>
    <row r="63" spans="2:6" x14ac:dyDescent="0.35">
      <c r="B63" s="139" t="s">
        <v>678</v>
      </c>
      <c r="C63" s="139" t="s">
        <v>677</v>
      </c>
      <c r="D63" s="139" t="s">
        <v>773</v>
      </c>
      <c r="E63" s="140" t="s">
        <v>796</v>
      </c>
      <c r="F63" s="141">
        <v>1.0002647180137531E-4</v>
      </c>
    </row>
    <row r="64" spans="2:6" x14ac:dyDescent="0.35">
      <c r="B64" s="139" t="s">
        <v>678</v>
      </c>
      <c r="C64" s="139" t="s">
        <v>677</v>
      </c>
      <c r="D64" s="139" t="s">
        <v>773</v>
      </c>
      <c r="E64" s="140" t="s">
        <v>249</v>
      </c>
      <c r="F64" s="141">
        <v>6.4899991996897277E-2</v>
      </c>
    </row>
    <row r="65" spans="2:6" x14ac:dyDescent="0.35">
      <c r="B65" s="139" t="s">
        <v>678</v>
      </c>
      <c r="C65" s="139" t="s">
        <v>677</v>
      </c>
      <c r="D65" s="139" t="s">
        <v>773</v>
      </c>
      <c r="E65" s="140" t="s">
        <v>250</v>
      </c>
      <c r="F65" s="141">
        <v>0.10249999692188359</v>
      </c>
    </row>
    <row r="66" spans="2:6" x14ac:dyDescent="0.35">
      <c r="B66" s="139" t="s">
        <v>678</v>
      </c>
      <c r="C66" s="139" t="s">
        <v>677</v>
      </c>
      <c r="D66" s="139" t="s">
        <v>773</v>
      </c>
      <c r="E66" s="140" t="s">
        <v>251</v>
      </c>
      <c r="F66" s="141">
        <v>4.4900016621828777E-2</v>
      </c>
    </row>
    <row r="67" spans="2:6" x14ac:dyDescent="0.35">
      <c r="B67" s="139" t="s">
        <v>678</v>
      </c>
      <c r="C67" s="139" t="s">
        <v>677</v>
      </c>
      <c r="D67" s="139" t="s">
        <v>773</v>
      </c>
      <c r="E67" s="140" t="s">
        <v>252</v>
      </c>
      <c r="F67" s="141">
        <v>3.4899979684431509E-2</v>
      </c>
    </row>
    <row r="68" spans="2:6" x14ac:dyDescent="0.35">
      <c r="B68" s="139" t="s">
        <v>678</v>
      </c>
      <c r="C68" s="139" t="s">
        <v>677</v>
      </c>
      <c r="D68" s="139" t="s">
        <v>773</v>
      </c>
      <c r="E68" s="140" t="s">
        <v>253</v>
      </c>
      <c r="F68" s="141">
        <v>1.79000104655959E-2</v>
      </c>
    </row>
    <row r="69" spans="2:6" x14ac:dyDescent="0.35">
      <c r="B69" s="139" t="s">
        <v>678</v>
      </c>
      <c r="C69" s="139" t="s">
        <v>677</v>
      </c>
      <c r="D69" s="139" t="s">
        <v>773</v>
      </c>
      <c r="E69" s="140" t="s">
        <v>254</v>
      </c>
      <c r="F69" s="141">
        <v>9.5400038168643855E-2</v>
      </c>
    </row>
    <row r="70" spans="2:6" x14ac:dyDescent="0.35">
      <c r="B70" s="139" t="s">
        <v>678</v>
      </c>
      <c r="C70" s="139" t="s">
        <v>677</v>
      </c>
      <c r="D70" s="139" t="s">
        <v>773</v>
      </c>
      <c r="E70" s="140" t="s">
        <v>255</v>
      </c>
      <c r="F70" s="141">
        <v>3.2600011081219189E-2</v>
      </c>
    </row>
    <row r="71" spans="2:6" x14ac:dyDescent="0.35">
      <c r="B71" s="139" t="s">
        <v>678</v>
      </c>
      <c r="C71" s="139" t="s">
        <v>677</v>
      </c>
      <c r="D71" s="139" t="s">
        <v>773</v>
      </c>
      <c r="E71" s="140" t="s">
        <v>256</v>
      </c>
      <c r="F71" s="141">
        <v>5.0299968603212328E-2</v>
      </c>
    </row>
    <row r="72" spans="2:6" x14ac:dyDescent="0.35">
      <c r="B72" s="139" t="s">
        <v>678</v>
      </c>
      <c r="C72" s="139" t="s">
        <v>677</v>
      </c>
      <c r="D72" s="139" t="s">
        <v>773</v>
      </c>
      <c r="E72" s="140" t="s">
        <v>257</v>
      </c>
      <c r="F72" s="141">
        <v>1.270001292808905E-2</v>
      </c>
    </row>
    <row r="73" spans="2:6" x14ac:dyDescent="0.35">
      <c r="B73" s="139" t="s">
        <v>678</v>
      </c>
      <c r="C73" s="139" t="s">
        <v>677</v>
      </c>
      <c r="D73" s="139" t="s">
        <v>773</v>
      </c>
      <c r="E73" s="140" t="s">
        <v>258</v>
      </c>
      <c r="F73" s="141">
        <v>3.1700019084321927E-2</v>
      </c>
    </row>
    <row r="74" spans="2:6" x14ac:dyDescent="0.35">
      <c r="B74" s="139" t="s">
        <v>678</v>
      </c>
      <c r="C74" s="139" t="s">
        <v>677</v>
      </c>
      <c r="D74" s="139" t="s">
        <v>773</v>
      </c>
      <c r="E74" s="140" t="s">
        <v>259</v>
      </c>
      <c r="F74" s="141">
        <v>5.2000024624931522E-2</v>
      </c>
    </row>
    <row r="75" spans="2:6" x14ac:dyDescent="0.35">
      <c r="B75" s="173" t="s">
        <v>678</v>
      </c>
      <c r="C75" s="173" t="s">
        <v>677</v>
      </c>
      <c r="D75" s="173" t="s">
        <v>774</v>
      </c>
      <c r="E75" s="174" t="s">
        <v>771</v>
      </c>
      <c r="F75" s="175">
        <v>5.0000026073130949E-2</v>
      </c>
    </row>
    <row r="76" spans="2:6" x14ac:dyDescent="0.35">
      <c r="B76" s="139" t="s">
        <v>678</v>
      </c>
      <c r="C76" s="139" t="s">
        <v>677</v>
      </c>
      <c r="D76" s="139" t="s">
        <v>774</v>
      </c>
      <c r="E76" s="140" t="s">
        <v>789</v>
      </c>
      <c r="F76" s="141">
        <v>1.230005167694556E-2</v>
      </c>
    </row>
    <row r="77" spans="2:6" x14ac:dyDescent="0.35">
      <c r="B77" s="139" t="s">
        <v>678</v>
      </c>
      <c r="C77" s="139" t="s">
        <v>677</v>
      </c>
      <c r="D77" s="139" t="s">
        <v>774</v>
      </c>
      <c r="E77" s="140" t="s">
        <v>790</v>
      </c>
      <c r="F77" s="141">
        <v>9.2200014288075754E-2</v>
      </c>
    </row>
    <row r="78" spans="2:6" x14ac:dyDescent="0.35">
      <c r="B78" s="139" t="s">
        <v>678</v>
      </c>
      <c r="C78" s="139" t="s">
        <v>677</v>
      </c>
      <c r="D78" s="139" t="s">
        <v>774</v>
      </c>
      <c r="E78" s="140" t="s">
        <v>791</v>
      </c>
      <c r="F78" s="141">
        <v>0.1444000911516658</v>
      </c>
    </row>
    <row r="79" spans="2:6" x14ac:dyDescent="0.35">
      <c r="B79" s="139" t="s">
        <v>678</v>
      </c>
      <c r="C79" s="139" t="s">
        <v>677</v>
      </c>
      <c r="D79" s="139" t="s">
        <v>774</v>
      </c>
      <c r="E79" s="140" t="s">
        <v>792</v>
      </c>
      <c r="F79" s="141">
        <v>5.2799967460732553E-2</v>
      </c>
    </row>
    <row r="80" spans="2:6" x14ac:dyDescent="0.35">
      <c r="B80" s="139" t="s">
        <v>678</v>
      </c>
      <c r="C80" s="139" t="s">
        <v>677</v>
      </c>
      <c r="D80" s="139" t="s">
        <v>774</v>
      </c>
      <c r="E80" s="140" t="s">
        <v>793</v>
      </c>
      <c r="F80" s="141">
        <v>1.710001079427621E-2</v>
      </c>
    </row>
    <row r="81" spans="2:6" x14ac:dyDescent="0.35">
      <c r="B81" s="139" t="s">
        <v>678</v>
      </c>
      <c r="C81" s="139" t="s">
        <v>677</v>
      </c>
      <c r="D81" s="139" t="s">
        <v>774</v>
      </c>
      <c r="E81" s="140" t="s">
        <v>798</v>
      </c>
      <c r="F81" s="141">
        <v>6.6700075038470891E-2</v>
      </c>
    </row>
    <row r="82" spans="2:6" x14ac:dyDescent="0.35">
      <c r="B82" s="139" t="s">
        <v>678</v>
      </c>
      <c r="C82" s="139" t="s">
        <v>677</v>
      </c>
      <c r="D82" s="139" t="s">
        <v>774</v>
      </c>
      <c r="E82" s="140" t="s">
        <v>799</v>
      </c>
      <c r="F82" s="141">
        <v>2.9700007769793021E-2</v>
      </c>
    </row>
    <row r="83" spans="2:6" x14ac:dyDescent="0.35">
      <c r="B83" s="139" t="s">
        <v>678</v>
      </c>
      <c r="C83" s="139" t="s">
        <v>677</v>
      </c>
      <c r="D83" s="139" t="s">
        <v>774</v>
      </c>
      <c r="E83" s="140" t="s">
        <v>800</v>
      </c>
      <c r="F83" s="141">
        <v>2.159960744294025E-2</v>
      </c>
    </row>
    <row r="84" spans="2:6" x14ac:dyDescent="0.35">
      <c r="B84" s="139" t="s">
        <v>678</v>
      </c>
      <c r="C84" s="139" t="s">
        <v>677</v>
      </c>
      <c r="D84" s="139" t="s">
        <v>774</v>
      </c>
      <c r="E84" s="140" t="s">
        <v>794</v>
      </c>
      <c r="F84" s="141">
        <v>4.0006612146011608E-4</v>
      </c>
    </row>
    <row r="85" spans="2:6" x14ac:dyDescent="0.35">
      <c r="B85" s="139" t="s">
        <v>678</v>
      </c>
      <c r="C85" s="139" t="s">
        <v>677</v>
      </c>
      <c r="D85" s="139" t="s">
        <v>774</v>
      </c>
      <c r="E85" s="140" t="s">
        <v>795</v>
      </c>
      <c r="F85" s="141">
        <v>1.099973248967634E-3</v>
      </c>
    </row>
    <row r="86" spans="2:6" x14ac:dyDescent="0.35">
      <c r="B86" s="139" t="s">
        <v>678</v>
      </c>
      <c r="C86" s="139" t="s">
        <v>677</v>
      </c>
      <c r="D86" s="139" t="s">
        <v>774</v>
      </c>
      <c r="E86" s="140" t="s">
        <v>796</v>
      </c>
      <c r="F86" s="141">
        <v>1.0001653036502899E-4</v>
      </c>
    </row>
    <row r="87" spans="2:6" x14ac:dyDescent="0.35">
      <c r="B87" s="139" t="s">
        <v>678</v>
      </c>
      <c r="C87" s="139" t="s">
        <v>677</v>
      </c>
      <c r="D87" s="139" t="s">
        <v>774</v>
      </c>
      <c r="E87" s="140" t="s">
        <v>249</v>
      </c>
      <c r="F87" s="141">
        <v>6.4099958126551657E-2</v>
      </c>
    </row>
    <row r="88" spans="2:6" x14ac:dyDescent="0.35">
      <c r="B88" s="139" t="s">
        <v>678</v>
      </c>
      <c r="C88" s="139" t="s">
        <v>677</v>
      </c>
      <c r="D88" s="139" t="s">
        <v>774</v>
      </c>
      <c r="E88" s="140" t="s">
        <v>250</v>
      </c>
      <c r="F88" s="141">
        <v>9.6700028106835145E-2</v>
      </c>
    </row>
    <row r="89" spans="2:6" x14ac:dyDescent="0.35">
      <c r="B89" s="139" t="s">
        <v>678</v>
      </c>
      <c r="C89" s="139" t="s">
        <v>677</v>
      </c>
      <c r="D89" s="139" t="s">
        <v>774</v>
      </c>
      <c r="E89" s="140" t="s">
        <v>251</v>
      </c>
      <c r="F89" s="141">
        <v>4.3599906762483667E-2</v>
      </c>
    </row>
    <row r="90" spans="2:6" x14ac:dyDescent="0.35">
      <c r="B90" s="139" t="s">
        <v>678</v>
      </c>
      <c r="C90" s="139" t="s">
        <v>677</v>
      </c>
      <c r="D90" s="139" t="s">
        <v>774</v>
      </c>
      <c r="E90" s="140" t="s">
        <v>252</v>
      </c>
      <c r="F90" s="141">
        <v>3.2299916096664563E-2</v>
      </c>
    </row>
    <row r="91" spans="2:6" x14ac:dyDescent="0.35">
      <c r="B91" s="139" t="s">
        <v>678</v>
      </c>
      <c r="C91" s="139" t="s">
        <v>677</v>
      </c>
      <c r="D91" s="139" t="s">
        <v>774</v>
      </c>
      <c r="E91" s="140" t="s">
        <v>253</v>
      </c>
      <c r="F91" s="141">
        <v>1.560007571637231E-2</v>
      </c>
    </row>
    <row r="92" spans="2:6" x14ac:dyDescent="0.35">
      <c r="B92" s="139" t="s">
        <v>678</v>
      </c>
      <c r="C92" s="139" t="s">
        <v>677</v>
      </c>
      <c r="D92" s="139" t="s">
        <v>774</v>
      </c>
      <c r="E92" s="140" t="s">
        <v>254</v>
      </c>
      <c r="F92" s="141">
        <v>8.6400098452142485E-2</v>
      </c>
    </row>
    <row r="93" spans="2:6" x14ac:dyDescent="0.35">
      <c r="B93" s="139" t="s">
        <v>678</v>
      </c>
      <c r="C93" s="139" t="s">
        <v>677</v>
      </c>
      <c r="D93" s="139" t="s">
        <v>774</v>
      </c>
      <c r="E93" s="140" t="s">
        <v>255</v>
      </c>
      <c r="F93" s="141">
        <v>2.9899936537999241E-2</v>
      </c>
    </row>
    <row r="94" spans="2:6" x14ac:dyDescent="0.35">
      <c r="B94" s="139" t="s">
        <v>678</v>
      </c>
      <c r="C94" s="139" t="s">
        <v>677</v>
      </c>
      <c r="D94" s="139" t="s">
        <v>774</v>
      </c>
      <c r="E94" s="140" t="s">
        <v>256</v>
      </c>
      <c r="F94" s="141">
        <v>4.9599959951670838E-2</v>
      </c>
    </row>
    <row r="95" spans="2:6" x14ac:dyDescent="0.35">
      <c r="B95" s="139" t="s">
        <v>678</v>
      </c>
      <c r="C95" s="139" t="s">
        <v>677</v>
      </c>
      <c r="D95" s="139" t="s">
        <v>774</v>
      </c>
      <c r="E95" s="140" t="s">
        <v>257</v>
      </c>
      <c r="F95" s="141">
        <v>1.230005167694556E-2</v>
      </c>
    </row>
    <row r="96" spans="2:6" x14ac:dyDescent="0.35">
      <c r="B96" s="139" t="s">
        <v>678</v>
      </c>
      <c r="C96" s="139" t="s">
        <v>677</v>
      </c>
      <c r="D96" s="139" t="s">
        <v>774</v>
      </c>
      <c r="E96" s="140" t="s">
        <v>258</v>
      </c>
      <c r="F96" s="141">
        <v>3.0700068780919468E-2</v>
      </c>
    </row>
    <row r="97" spans="2:6" x14ac:dyDescent="0.35">
      <c r="B97" s="139" t="s">
        <v>678</v>
      </c>
      <c r="C97" s="139" t="s">
        <v>677</v>
      </c>
      <c r="D97" s="139" t="s">
        <v>774</v>
      </c>
      <c r="E97" s="140" t="s">
        <v>259</v>
      </c>
      <c r="F97" s="141">
        <v>5.0400092194591059E-2</v>
      </c>
    </row>
    <row r="98" spans="2:6" x14ac:dyDescent="0.35">
      <c r="B98" s="173" t="s">
        <v>672</v>
      </c>
      <c r="C98" s="173" t="s">
        <v>671</v>
      </c>
      <c r="D98" s="173" t="s">
        <v>775</v>
      </c>
      <c r="E98" s="174" t="s">
        <v>771</v>
      </c>
      <c r="F98" s="175">
        <v>5.0000132460039023E-2</v>
      </c>
    </row>
    <row r="99" spans="2:6" x14ac:dyDescent="0.35">
      <c r="B99" s="139" t="s">
        <v>672</v>
      </c>
      <c r="C99" s="139" t="s">
        <v>671</v>
      </c>
      <c r="D99" s="139" t="s">
        <v>775</v>
      </c>
      <c r="E99" s="140" t="s">
        <v>792</v>
      </c>
      <c r="F99" s="141">
        <v>2.3000949885657548E-3</v>
      </c>
    </row>
    <row r="100" spans="2:6" x14ac:dyDescent="0.35">
      <c r="B100" s="139" t="s">
        <v>672</v>
      </c>
      <c r="C100" s="139" t="s">
        <v>671</v>
      </c>
      <c r="D100" s="139" t="s">
        <v>775</v>
      </c>
      <c r="E100" s="140" t="s">
        <v>798</v>
      </c>
      <c r="F100" s="141">
        <v>0.1078998872912246</v>
      </c>
    </row>
    <row r="101" spans="2:6" x14ac:dyDescent="0.35">
      <c r="B101" s="139" t="s">
        <v>672</v>
      </c>
      <c r="C101" s="139" t="s">
        <v>671</v>
      </c>
      <c r="D101" s="139" t="s">
        <v>775</v>
      </c>
      <c r="E101" s="140" t="s">
        <v>799</v>
      </c>
      <c r="F101" s="141">
        <v>4.2799899094885831E-2</v>
      </c>
    </row>
    <row r="102" spans="2:6" x14ac:dyDescent="0.35">
      <c r="B102" s="139" t="s">
        <v>672</v>
      </c>
      <c r="C102" s="139" t="s">
        <v>671</v>
      </c>
      <c r="D102" s="139" t="s">
        <v>775</v>
      </c>
      <c r="E102" s="140" t="s">
        <v>800</v>
      </c>
      <c r="F102" s="141">
        <v>2.8100367032050329E-2</v>
      </c>
    </row>
    <row r="103" spans="2:6" x14ac:dyDescent="0.35">
      <c r="B103" s="139" t="s">
        <v>672</v>
      </c>
      <c r="C103" s="139" t="s">
        <v>671</v>
      </c>
      <c r="D103" s="139" t="s">
        <v>775</v>
      </c>
      <c r="E103" s="140" t="s">
        <v>794</v>
      </c>
      <c r="F103" s="141">
        <v>1.9986748108985771E-4</v>
      </c>
    </row>
    <row r="104" spans="2:6" x14ac:dyDescent="0.35">
      <c r="B104" s="139" t="s">
        <v>672</v>
      </c>
      <c r="C104" s="139" t="s">
        <v>671</v>
      </c>
      <c r="D104" s="139" t="s">
        <v>775</v>
      </c>
      <c r="E104" s="140" t="s">
        <v>795</v>
      </c>
      <c r="F104" s="141">
        <v>9.9992611673379445E-4</v>
      </c>
    </row>
    <row r="105" spans="2:6" x14ac:dyDescent="0.35">
      <c r="B105" s="139" t="s">
        <v>672</v>
      </c>
      <c r="C105" s="139" t="s">
        <v>671</v>
      </c>
      <c r="D105" s="139" t="s">
        <v>775</v>
      </c>
      <c r="E105" s="140" t="s">
        <v>796</v>
      </c>
      <c r="F105" s="141">
        <v>1.0008091836605539E-4</v>
      </c>
    </row>
    <row r="106" spans="2:6" x14ac:dyDescent="0.35">
      <c r="B106" s="139" t="s">
        <v>672</v>
      </c>
      <c r="C106" s="139" t="s">
        <v>671</v>
      </c>
      <c r="D106" s="139" t="s">
        <v>775</v>
      </c>
      <c r="E106" s="140" t="s">
        <v>249</v>
      </c>
      <c r="F106" s="141">
        <v>9.4699802870026384E-2</v>
      </c>
    </row>
    <row r="107" spans="2:6" x14ac:dyDescent="0.35">
      <c r="B107" s="139" t="s">
        <v>672</v>
      </c>
      <c r="C107" s="139" t="s">
        <v>671</v>
      </c>
      <c r="D107" s="139" t="s">
        <v>775</v>
      </c>
      <c r="E107" s="140" t="s">
        <v>250</v>
      </c>
      <c r="F107" s="141">
        <v>0.1499000221061087</v>
      </c>
    </row>
    <row r="108" spans="2:6" x14ac:dyDescent="0.35">
      <c r="B108" s="139" t="s">
        <v>672</v>
      </c>
      <c r="C108" s="139" t="s">
        <v>671</v>
      </c>
      <c r="D108" s="139" t="s">
        <v>775</v>
      </c>
      <c r="E108" s="140" t="s">
        <v>251</v>
      </c>
      <c r="F108" s="141">
        <v>6.8200141820548427E-2</v>
      </c>
    </row>
    <row r="109" spans="2:6" x14ac:dyDescent="0.35">
      <c r="B109" s="139" t="s">
        <v>672</v>
      </c>
      <c r="C109" s="139" t="s">
        <v>671</v>
      </c>
      <c r="D109" s="139" t="s">
        <v>775</v>
      </c>
      <c r="E109" s="140" t="s">
        <v>252</v>
      </c>
      <c r="F109" s="141">
        <v>5.0000132460039023E-2</v>
      </c>
    </row>
    <row r="110" spans="2:6" x14ac:dyDescent="0.35">
      <c r="B110" s="139" t="s">
        <v>672</v>
      </c>
      <c r="C110" s="139" t="s">
        <v>671</v>
      </c>
      <c r="D110" s="139" t="s">
        <v>775</v>
      </c>
      <c r="E110" s="140" t="s">
        <v>253</v>
      </c>
      <c r="F110" s="141">
        <v>2.2899985900364739E-2</v>
      </c>
    </row>
    <row r="111" spans="2:6" x14ac:dyDescent="0.35">
      <c r="B111" s="139" t="s">
        <v>672</v>
      </c>
      <c r="C111" s="139" t="s">
        <v>671</v>
      </c>
      <c r="D111" s="139" t="s">
        <v>775</v>
      </c>
      <c r="E111" s="140" t="s">
        <v>254</v>
      </c>
      <c r="F111" s="141">
        <v>0.12080002331296689</v>
      </c>
    </row>
    <row r="112" spans="2:6" x14ac:dyDescent="0.35">
      <c r="B112" s="139" t="s">
        <v>672</v>
      </c>
      <c r="C112" s="139" t="s">
        <v>671</v>
      </c>
      <c r="D112" s="139" t="s">
        <v>775</v>
      </c>
      <c r="E112" s="140" t="s">
        <v>255</v>
      </c>
      <c r="F112" s="141">
        <v>4.7300008153651291E-2</v>
      </c>
    </row>
    <row r="113" spans="2:6" x14ac:dyDescent="0.35">
      <c r="B113" s="139" t="s">
        <v>672</v>
      </c>
      <c r="C113" s="139" t="s">
        <v>671</v>
      </c>
      <c r="D113" s="139" t="s">
        <v>775</v>
      </c>
      <c r="E113" s="140" t="s">
        <v>256</v>
      </c>
      <c r="F113" s="141">
        <v>7.3199772404217406E-2</v>
      </c>
    </row>
    <row r="114" spans="2:6" x14ac:dyDescent="0.35">
      <c r="B114" s="139" t="s">
        <v>672</v>
      </c>
      <c r="C114" s="139" t="s">
        <v>671</v>
      </c>
      <c r="D114" s="139" t="s">
        <v>775</v>
      </c>
      <c r="E114" s="140" t="s">
        <v>257</v>
      </c>
      <c r="F114" s="141">
        <v>1.830009027887548E-2</v>
      </c>
    </row>
    <row r="115" spans="2:6" x14ac:dyDescent="0.35">
      <c r="B115" s="139" t="s">
        <v>672</v>
      </c>
      <c r="C115" s="139" t="s">
        <v>671</v>
      </c>
      <c r="D115" s="139" t="s">
        <v>775</v>
      </c>
      <c r="E115" s="140" t="s">
        <v>258</v>
      </c>
      <c r="F115" s="141">
        <v>4.0999914342508097E-2</v>
      </c>
    </row>
    <row r="116" spans="2:6" x14ac:dyDescent="0.35">
      <c r="B116" s="139" t="s">
        <v>672</v>
      </c>
      <c r="C116" s="139" t="s">
        <v>671</v>
      </c>
      <c r="D116" s="139" t="s">
        <v>775</v>
      </c>
      <c r="E116" s="140" t="s">
        <v>259</v>
      </c>
      <c r="F116" s="141">
        <v>8.1299850967738327E-2</v>
      </c>
    </row>
    <row r="117" spans="2:6" x14ac:dyDescent="0.35">
      <c r="B117" s="173" t="s">
        <v>672</v>
      </c>
      <c r="C117" s="173" t="s">
        <v>671</v>
      </c>
      <c r="D117" s="173" t="s">
        <v>776</v>
      </c>
      <c r="E117" s="174" t="s">
        <v>771</v>
      </c>
      <c r="F117" s="175">
        <v>4.99999418253574E-2</v>
      </c>
    </row>
    <row r="118" spans="2:6" x14ac:dyDescent="0.35">
      <c r="B118" s="139" t="s">
        <v>672</v>
      </c>
      <c r="C118" s="139" t="s">
        <v>671</v>
      </c>
      <c r="D118" s="139" t="s">
        <v>776</v>
      </c>
      <c r="E118" s="140" t="s">
        <v>798</v>
      </c>
      <c r="F118" s="141">
        <v>0.10620013705945799</v>
      </c>
    </row>
    <row r="119" spans="2:6" x14ac:dyDescent="0.35">
      <c r="B119" s="139" t="s">
        <v>672</v>
      </c>
      <c r="C119" s="139" t="s">
        <v>671</v>
      </c>
      <c r="D119" s="139" t="s">
        <v>776</v>
      </c>
      <c r="E119" s="140" t="s">
        <v>799</v>
      </c>
      <c r="F119" s="141">
        <v>3.8700099245940277E-2</v>
      </c>
    </row>
    <row r="120" spans="2:6" x14ac:dyDescent="0.35">
      <c r="B120" s="139" t="s">
        <v>672</v>
      </c>
      <c r="C120" s="139" t="s">
        <v>671</v>
      </c>
      <c r="D120" s="139" t="s">
        <v>776</v>
      </c>
      <c r="E120" s="140" t="s">
        <v>800</v>
      </c>
      <c r="F120" s="141">
        <v>3.6700055033211901E-2</v>
      </c>
    </row>
    <row r="121" spans="2:6" x14ac:dyDescent="0.35">
      <c r="B121" s="139" t="s">
        <v>672</v>
      </c>
      <c r="C121" s="139" t="s">
        <v>671</v>
      </c>
      <c r="D121" s="139" t="s">
        <v>776</v>
      </c>
      <c r="E121" s="140" t="s">
        <v>794</v>
      </c>
      <c r="F121" s="141">
        <v>9.9990575707898147E-4</v>
      </c>
    </row>
    <row r="122" spans="2:6" x14ac:dyDescent="0.35">
      <c r="B122" s="139" t="s">
        <v>672</v>
      </c>
      <c r="C122" s="139" t="s">
        <v>671</v>
      </c>
      <c r="D122" s="139" t="s">
        <v>776</v>
      </c>
      <c r="E122" s="140" t="s">
        <v>795</v>
      </c>
      <c r="F122" s="141">
        <v>2.1999322847160089E-3</v>
      </c>
    </row>
    <row r="123" spans="2:6" x14ac:dyDescent="0.35">
      <c r="B123" s="139" t="s">
        <v>672</v>
      </c>
      <c r="C123" s="139" t="s">
        <v>671</v>
      </c>
      <c r="D123" s="139" t="s">
        <v>776</v>
      </c>
      <c r="E123" s="140" t="s">
        <v>796</v>
      </c>
      <c r="F123" s="141">
        <v>1.9988807198762979E-4</v>
      </c>
    </row>
    <row r="124" spans="2:6" x14ac:dyDescent="0.35">
      <c r="B124" s="139" t="s">
        <v>672</v>
      </c>
      <c r="C124" s="139" t="s">
        <v>671</v>
      </c>
      <c r="D124" s="139" t="s">
        <v>776</v>
      </c>
      <c r="E124" s="140" t="s">
        <v>249</v>
      </c>
      <c r="F124" s="141">
        <v>9.9100038278914851E-2</v>
      </c>
    </row>
    <row r="125" spans="2:6" x14ac:dyDescent="0.35">
      <c r="B125" s="139" t="s">
        <v>672</v>
      </c>
      <c r="C125" s="139" t="s">
        <v>671</v>
      </c>
      <c r="D125" s="139" t="s">
        <v>776</v>
      </c>
      <c r="E125" s="140" t="s">
        <v>250</v>
      </c>
      <c r="F125" s="141">
        <v>0.14110003595192919</v>
      </c>
    </row>
    <row r="126" spans="2:6" x14ac:dyDescent="0.35">
      <c r="B126" s="139" t="s">
        <v>672</v>
      </c>
      <c r="C126" s="139" t="s">
        <v>671</v>
      </c>
      <c r="D126" s="139" t="s">
        <v>776</v>
      </c>
      <c r="E126" s="140" t="s">
        <v>251</v>
      </c>
      <c r="F126" s="141">
        <v>6.6400071671159702E-2</v>
      </c>
    </row>
    <row r="127" spans="2:6" x14ac:dyDescent="0.35">
      <c r="B127" s="139" t="s">
        <v>672</v>
      </c>
      <c r="C127" s="139" t="s">
        <v>671</v>
      </c>
      <c r="D127" s="139" t="s">
        <v>776</v>
      </c>
      <c r="E127" s="140" t="s">
        <v>252</v>
      </c>
      <c r="F127" s="141">
        <v>4.9399812212253667E-2</v>
      </c>
    </row>
    <row r="128" spans="2:6" x14ac:dyDescent="0.35">
      <c r="B128" s="139" t="s">
        <v>672</v>
      </c>
      <c r="C128" s="139" t="s">
        <v>671</v>
      </c>
      <c r="D128" s="139" t="s">
        <v>776</v>
      </c>
      <c r="E128" s="140" t="s">
        <v>253</v>
      </c>
      <c r="F128" s="141">
        <v>2.2699978242683671E-2</v>
      </c>
    </row>
    <row r="129" spans="2:6" x14ac:dyDescent="0.35">
      <c r="B129" s="139" t="s">
        <v>672</v>
      </c>
      <c r="C129" s="139" t="s">
        <v>671</v>
      </c>
      <c r="D129" s="139" t="s">
        <v>776</v>
      </c>
      <c r="E129" s="140" t="s">
        <v>254</v>
      </c>
      <c r="F129" s="141">
        <v>0.1222000253641442</v>
      </c>
    </row>
    <row r="130" spans="2:6" x14ac:dyDescent="0.35">
      <c r="B130" s="139" t="s">
        <v>672</v>
      </c>
      <c r="C130" s="139" t="s">
        <v>671</v>
      </c>
      <c r="D130" s="139" t="s">
        <v>776</v>
      </c>
      <c r="E130" s="140" t="s">
        <v>255</v>
      </c>
      <c r="F130" s="141">
        <v>4.7500061083374741E-2</v>
      </c>
    </row>
    <row r="131" spans="2:6" x14ac:dyDescent="0.35">
      <c r="B131" s="139" t="s">
        <v>672</v>
      </c>
      <c r="C131" s="139" t="s">
        <v>671</v>
      </c>
      <c r="D131" s="139" t="s">
        <v>776</v>
      </c>
      <c r="E131" s="140" t="s">
        <v>256</v>
      </c>
      <c r="F131" s="141">
        <v>7.3199989295865769E-2</v>
      </c>
    </row>
    <row r="132" spans="2:6" x14ac:dyDescent="0.35">
      <c r="B132" s="139" t="s">
        <v>672</v>
      </c>
      <c r="C132" s="139" t="s">
        <v>671</v>
      </c>
      <c r="D132" s="139" t="s">
        <v>776</v>
      </c>
      <c r="E132" s="140" t="s">
        <v>257</v>
      </c>
      <c r="F132" s="141">
        <v>1.8400174058530679E-2</v>
      </c>
    </row>
    <row r="133" spans="2:6" x14ac:dyDescent="0.35">
      <c r="B133" s="139" t="s">
        <v>672</v>
      </c>
      <c r="C133" s="139" t="s">
        <v>671</v>
      </c>
      <c r="D133" s="139" t="s">
        <v>776</v>
      </c>
      <c r="E133" s="140" t="s">
        <v>258</v>
      </c>
      <c r="F133" s="141">
        <v>4.1999997673014287E-2</v>
      </c>
    </row>
    <row r="134" spans="2:6" x14ac:dyDescent="0.35">
      <c r="B134" s="139" t="s">
        <v>672</v>
      </c>
      <c r="C134" s="139" t="s">
        <v>671</v>
      </c>
      <c r="D134" s="139" t="s">
        <v>776</v>
      </c>
      <c r="E134" s="140" t="s">
        <v>259</v>
      </c>
      <c r="F134" s="141">
        <v>8.2999856890379212E-2</v>
      </c>
    </row>
    <row r="135" spans="2:6" x14ac:dyDescent="0.35">
      <c r="B135" s="173" t="s">
        <v>672</v>
      </c>
      <c r="C135" s="173" t="s">
        <v>671</v>
      </c>
      <c r="D135" s="173" t="s">
        <v>777</v>
      </c>
      <c r="E135" s="174" t="s">
        <v>771</v>
      </c>
      <c r="F135" s="175">
        <v>5.000000000000001E-2</v>
      </c>
    </row>
    <row r="136" spans="2:6" x14ac:dyDescent="0.35">
      <c r="B136" s="139" t="s">
        <v>672</v>
      </c>
      <c r="C136" s="139" t="s">
        <v>671</v>
      </c>
      <c r="D136" s="139" t="s">
        <v>777</v>
      </c>
      <c r="E136" s="140" t="s">
        <v>798</v>
      </c>
      <c r="F136" s="141">
        <v>0.104</v>
      </c>
    </row>
    <row r="137" spans="2:6" x14ac:dyDescent="0.35">
      <c r="B137" s="139" t="s">
        <v>672</v>
      </c>
      <c r="C137" s="139" t="s">
        <v>671</v>
      </c>
      <c r="D137" s="139" t="s">
        <v>777</v>
      </c>
      <c r="E137" s="140" t="s">
        <v>799</v>
      </c>
      <c r="F137" s="141">
        <v>3.470020964360588E-2</v>
      </c>
    </row>
    <row r="138" spans="2:6" x14ac:dyDescent="0.35">
      <c r="B138" s="139" t="s">
        <v>672</v>
      </c>
      <c r="C138" s="139" t="s">
        <v>671</v>
      </c>
      <c r="D138" s="139" t="s">
        <v>777</v>
      </c>
      <c r="E138" s="140" t="s">
        <v>800</v>
      </c>
      <c r="F138" s="141">
        <v>3.7999301187980443E-2</v>
      </c>
    </row>
    <row r="139" spans="2:6" x14ac:dyDescent="0.35">
      <c r="B139" s="139" t="s">
        <v>672</v>
      </c>
      <c r="C139" s="139" t="s">
        <v>671</v>
      </c>
      <c r="D139" s="139" t="s">
        <v>777</v>
      </c>
      <c r="E139" s="140" t="s">
        <v>794</v>
      </c>
      <c r="F139" s="141">
        <v>1.199860237596087E-3</v>
      </c>
    </row>
    <row r="140" spans="2:6" x14ac:dyDescent="0.35">
      <c r="B140" s="139" t="s">
        <v>672</v>
      </c>
      <c r="C140" s="139" t="s">
        <v>671</v>
      </c>
      <c r="D140" s="139" t="s">
        <v>777</v>
      </c>
      <c r="E140" s="140" t="s">
        <v>795</v>
      </c>
      <c r="F140" s="141">
        <v>1.900069881201957E-3</v>
      </c>
    </row>
    <row r="141" spans="2:6" x14ac:dyDescent="0.35">
      <c r="B141" s="139" t="s">
        <v>672</v>
      </c>
      <c r="C141" s="139" t="s">
        <v>671</v>
      </c>
      <c r="D141" s="139" t="s">
        <v>777</v>
      </c>
      <c r="E141" s="140" t="s">
        <v>796</v>
      </c>
      <c r="F141" s="141">
        <v>1.9986023759608671E-4</v>
      </c>
    </row>
    <row r="142" spans="2:6" x14ac:dyDescent="0.35">
      <c r="B142" s="139" t="s">
        <v>672</v>
      </c>
      <c r="C142" s="139" t="s">
        <v>671</v>
      </c>
      <c r="D142" s="139" t="s">
        <v>777</v>
      </c>
      <c r="E142" s="140" t="s">
        <v>249</v>
      </c>
      <c r="F142" s="141">
        <v>9.919986023759611E-2</v>
      </c>
    </row>
    <row r="143" spans="2:6" x14ac:dyDescent="0.35">
      <c r="B143" s="139" t="s">
        <v>672</v>
      </c>
      <c r="C143" s="139" t="s">
        <v>671</v>
      </c>
      <c r="D143" s="139" t="s">
        <v>777</v>
      </c>
      <c r="E143" s="140" t="s">
        <v>250</v>
      </c>
      <c r="F143" s="141">
        <v>0.1453997204751922</v>
      </c>
    </row>
    <row r="144" spans="2:6" x14ac:dyDescent="0.35">
      <c r="B144" s="139" t="s">
        <v>672</v>
      </c>
      <c r="C144" s="139" t="s">
        <v>671</v>
      </c>
      <c r="D144" s="139" t="s">
        <v>777</v>
      </c>
      <c r="E144" s="140" t="s">
        <v>251</v>
      </c>
      <c r="F144" s="141">
        <v>6.6700209643605887E-2</v>
      </c>
    </row>
    <row r="145" spans="2:6" x14ac:dyDescent="0.35">
      <c r="B145" s="139" t="s">
        <v>672</v>
      </c>
      <c r="C145" s="139" t="s">
        <v>671</v>
      </c>
      <c r="D145" s="139" t="s">
        <v>777</v>
      </c>
      <c r="E145" s="140" t="s">
        <v>252</v>
      </c>
      <c r="F145" s="141">
        <v>5.0500349406009802E-2</v>
      </c>
    </row>
    <row r="146" spans="2:6" x14ac:dyDescent="0.35">
      <c r="B146" s="139" t="s">
        <v>672</v>
      </c>
      <c r="C146" s="139" t="s">
        <v>671</v>
      </c>
      <c r="D146" s="139" t="s">
        <v>777</v>
      </c>
      <c r="E146" s="140" t="s">
        <v>253</v>
      </c>
      <c r="F146" s="141">
        <v>2.3299790356394141E-2</v>
      </c>
    </row>
    <row r="147" spans="2:6" x14ac:dyDescent="0.35">
      <c r="B147" s="139" t="s">
        <v>672</v>
      </c>
      <c r="C147" s="139" t="s">
        <v>671</v>
      </c>
      <c r="D147" s="139" t="s">
        <v>777</v>
      </c>
      <c r="E147" s="140" t="s">
        <v>254</v>
      </c>
      <c r="F147" s="141">
        <v>0.12480013976240389</v>
      </c>
    </row>
    <row r="148" spans="2:6" x14ac:dyDescent="0.35">
      <c r="B148" s="139" t="s">
        <v>672</v>
      </c>
      <c r="C148" s="139" t="s">
        <v>671</v>
      </c>
      <c r="D148" s="139" t="s">
        <v>777</v>
      </c>
      <c r="E148" s="140" t="s">
        <v>255</v>
      </c>
      <c r="F148" s="141">
        <v>4.9500349406009787E-2</v>
      </c>
    </row>
    <row r="149" spans="2:6" x14ac:dyDescent="0.35">
      <c r="B149" s="139" t="s">
        <v>672</v>
      </c>
      <c r="C149" s="139" t="s">
        <v>671</v>
      </c>
      <c r="D149" s="139" t="s">
        <v>777</v>
      </c>
      <c r="E149" s="140" t="s">
        <v>256</v>
      </c>
      <c r="F149" s="141">
        <v>7.2900069881201984E-2</v>
      </c>
    </row>
    <row r="150" spans="2:6" x14ac:dyDescent="0.35">
      <c r="B150" s="139" t="s">
        <v>672</v>
      </c>
      <c r="C150" s="139" t="s">
        <v>671</v>
      </c>
      <c r="D150" s="139" t="s">
        <v>777</v>
      </c>
      <c r="E150" s="140" t="s">
        <v>257</v>
      </c>
      <c r="F150" s="141">
        <v>1.8700209643605879E-2</v>
      </c>
    </row>
    <row r="151" spans="2:6" x14ac:dyDescent="0.35">
      <c r="B151" s="139" t="s">
        <v>672</v>
      </c>
      <c r="C151" s="139" t="s">
        <v>671</v>
      </c>
      <c r="D151" s="139" t="s">
        <v>777</v>
      </c>
      <c r="E151" s="140" t="s">
        <v>258</v>
      </c>
      <c r="F151" s="141">
        <v>4.2299790356394147E-2</v>
      </c>
    </row>
    <row r="152" spans="2:6" x14ac:dyDescent="0.35">
      <c r="B152" s="139" t="s">
        <v>672</v>
      </c>
      <c r="C152" s="139" t="s">
        <v>671</v>
      </c>
      <c r="D152" s="139" t="s">
        <v>777</v>
      </c>
      <c r="E152" s="140" t="s">
        <v>259</v>
      </c>
      <c r="F152" s="141">
        <v>7.6700209643605882E-2</v>
      </c>
    </row>
    <row r="153" spans="2:6" x14ac:dyDescent="0.35">
      <c r="B153" s="139" t="s">
        <v>672</v>
      </c>
      <c r="C153" s="139" t="s">
        <v>671</v>
      </c>
      <c r="D153" s="139" t="s">
        <v>770</v>
      </c>
      <c r="E153" s="140" t="s">
        <v>249</v>
      </c>
      <c r="F153" s="141">
        <v>0.1208000213378574</v>
      </c>
    </row>
    <row r="154" spans="2:6" x14ac:dyDescent="0.35">
      <c r="B154" s="139" t="s">
        <v>672</v>
      </c>
      <c r="C154" s="139" t="s">
        <v>671</v>
      </c>
      <c r="D154" s="139" t="s">
        <v>770</v>
      </c>
      <c r="E154" s="140" t="s">
        <v>250</v>
      </c>
      <c r="F154" s="141">
        <v>0.20170004354884449</v>
      </c>
    </row>
    <row r="155" spans="2:6" x14ac:dyDescent="0.35">
      <c r="B155" s="139" t="s">
        <v>672</v>
      </c>
      <c r="C155" s="139" t="s">
        <v>671</v>
      </c>
      <c r="D155" s="139" t="s">
        <v>770</v>
      </c>
      <c r="E155" s="140" t="s">
        <v>251</v>
      </c>
      <c r="F155" s="141">
        <v>9.2100005178975472E-2</v>
      </c>
    </row>
    <row r="156" spans="2:6" x14ac:dyDescent="0.35">
      <c r="B156" s="139" t="s">
        <v>672</v>
      </c>
      <c r="C156" s="139" t="s">
        <v>671</v>
      </c>
      <c r="D156" s="139" t="s">
        <v>770</v>
      </c>
      <c r="E156" s="140" t="s">
        <v>252</v>
      </c>
      <c r="F156" s="141">
        <v>5.8900021493346222E-2</v>
      </c>
    </row>
    <row r="157" spans="2:6" x14ac:dyDescent="0.35">
      <c r="B157" s="139" t="s">
        <v>672</v>
      </c>
      <c r="C157" s="139" t="s">
        <v>671</v>
      </c>
      <c r="D157" s="139" t="s">
        <v>770</v>
      </c>
      <c r="E157" s="140" t="s">
        <v>254</v>
      </c>
      <c r="F157" s="141">
        <v>0.18580011044494099</v>
      </c>
    </row>
    <row r="158" spans="2:6" x14ac:dyDescent="0.35">
      <c r="B158" s="139" t="s">
        <v>672</v>
      </c>
      <c r="C158" s="139" t="s">
        <v>671</v>
      </c>
      <c r="D158" s="139" t="s">
        <v>770</v>
      </c>
      <c r="E158" s="140" t="s">
        <v>255</v>
      </c>
      <c r="F158" s="141">
        <v>6.4500012977340371E-2</v>
      </c>
    </row>
    <row r="159" spans="2:6" x14ac:dyDescent="0.35">
      <c r="B159" s="139" t="s">
        <v>672</v>
      </c>
      <c r="C159" s="139" t="s">
        <v>671</v>
      </c>
      <c r="D159" s="139" t="s">
        <v>770</v>
      </c>
      <c r="E159" s="140" t="s">
        <v>256</v>
      </c>
      <c r="F159" s="141">
        <v>0.10069997501413459</v>
      </c>
    </row>
    <row r="160" spans="2:6" x14ac:dyDescent="0.35">
      <c r="B160" s="139" t="s">
        <v>672</v>
      </c>
      <c r="C160" s="139" t="s">
        <v>671</v>
      </c>
      <c r="D160" s="139" t="s">
        <v>770</v>
      </c>
      <c r="E160" s="140" t="s">
        <v>257</v>
      </c>
      <c r="F160" s="141">
        <v>2.2499957240560541E-2</v>
      </c>
    </row>
    <row r="161" spans="2:6" x14ac:dyDescent="0.35">
      <c r="B161" s="139" t="s">
        <v>672</v>
      </c>
      <c r="C161" s="139" t="s">
        <v>671</v>
      </c>
      <c r="D161" s="139" t="s">
        <v>770</v>
      </c>
      <c r="E161" s="140" t="s">
        <v>258</v>
      </c>
      <c r="F161" s="141">
        <v>6.2300084669670477E-2</v>
      </c>
    </row>
    <row r="162" spans="2:6" x14ac:dyDescent="0.35">
      <c r="B162" s="139" t="s">
        <v>672</v>
      </c>
      <c r="C162" s="139" t="s">
        <v>671</v>
      </c>
      <c r="D162" s="139" t="s">
        <v>770</v>
      </c>
      <c r="E162" s="140" t="s">
        <v>259</v>
      </c>
      <c r="F162" s="141">
        <v>9.06997680943296E-2</v>
      </c>
    </row>
    <row r="163" spans="2:6" x14ac:dyDescent="0.35">
      <c r="B163" s="139" t="s">
        <v>672</v>
      </c>
      <c r="C163" s="139" t="s">
        <v>671</v>
      </c>
      <c r="D163" s="139" t="s">
        <v>772</v>
      </c>
      <c r="E163" s="140" t="s">
        <v>249</v>
      </c>
      <c r="F163" s="141">
        <v>0.1237000382530298</v>
      </c>
    </row>
    <row r="164" spans="2:6" x14ac:dyDescent="0.35">
      <c r="B164" s="139" t="s">
        <v>672</v>
      </c>
      <c r="C164" s="139" t="s">
        <v>671</v>
      </c>
      <c r="D164" s="139" t="s">
        <v>772</v>
      </c>
      <c r="E164" s="140" t="s">
        <v>250</v>
      </c>
      <c r="F164" s="141">
        <v>0.19750005855055591</v>
      </c>
    </row>
    <row r="165" spans="2:6" x14ac:dyDescent="0.35">
      <c r="B165" s="139" t="s">
        <v>672</v>
      </c>
      <c r="C165" s="139" t="s">
        <v>671</v>
      </c>
      <c r="D165" s="139" t="s">
        <v>772</v>
      </c>
      <c r="E165" s="140" t="s">
        <v>251</v>
      </c>
      <c r="F165" s="141">
        <v>9.0200086766347595E-2</v>
      </c>
    </row>
    <row r="166" spans="2:6" x14ac:dyDescent="0.35">
      <c r="B166" s="139" t="s">
        <v>672</v>
      </c>
      <c r="C166" s="139" t="s">
        <v>671</v>
      </c>
      <c r="D166" s="139" t="s">
        <v>772</v>
      </c>
      <c r="E166" s="140" t="s">
        <v>252</v>
      </c>
      <c r="F166" s="141">
        <v>6.6299972899456994E-2</v>
      </c>
    </row>
    <row r="167" spans="2:6" x14ac:dyDescent="0.35">
      <c r="B167" s="139" t="s">
        <v>672</v>
      </c>
      <c r="C167" s="139" t="s">
        <v>671</v>
      </c>
      <c r="D167" s="139" t="s">
        <v>772</v>
      </c>
      <c r="E167" s="140" t="s">
        <v>254</v>
      </c>
      <c r="F167" s="141">
        <v>0.17989998449804331</v>
      </c>
    </row>
    <row r="168" spans="2:6" x14ac:dyDescent="0.35">
      <c r="B168" s="139" t="s">
        <v>672</v>
      </c>
      <c r="C168" s="139" t="s">
        <v>671</v>
      </c>
      <c r="D168" s="139" t="s">
        <v>772</v>
      </c>
      <c r="E168" s="140" t="s">
        <v>255</v>
      </c>
      <c r="F168" s="141">
        <v>6.3999995539005275E-2</v>
      </c>
    </row>
    <row r="169" spans="2:6" x14ac:dyDescent="0.35">
      <c r="B169" s="139" t="s">
        <v>672</v>
      </c>
      <c r="C169" s="139" t="s">
        <v>671</v>
      </c>
      <c r="D169" s="139" t="s">
        <v>772</v>
      </c>
      <c r="E169" s="140" t="s">
        <v>256</v>
      </c>
      <c r="F169" s="141">
        <v>0.10319998304822001</v>
      </c>
    </row>
    <row r="170" spans="2:6" x14ac:dyDescent="0.35">
      <c r="B170" s="139" t="s">
        <v>672</v>
      </c>
      <c r="C170" s="139" t="s">
        <v>671</v>
      </c>
      <c r="D170" s="139" t="s">
        <v>772</v>
      </c>
      <c r="E170" s="140" t="s">
        <v>257</v>
      </c>
      <c r="F170" s="141">
        <v>2.379996453509186E-2</v>
      </c>
    </row>
    <row r="171" spans="2:6" x14ac:dyDescent="0.35">
      <c r="B171" s="139" t="s">
        <v>672</v>
      </c>
      <c r="C171" s="139" t="s">
        <v>671</v>
      </c>
      <c r="D171" s="139" t="s">
        <v>772</v>
      </c>
      <c r="E171" s="140" t="s">
        <v>258</v>
      </c>
      <c r="F171" s="141">
        <v>6.0200008698939753E-2</v>
      </c>
    </row>
    <row r="172" spans="2:6" x14ac:dyDescent="0.35">
      <c r="B172" s="139" t="s">
        <v>672</v>
      </c>
      <c r="C172" s="139" t="s">
        <v>671</v>
      </c>
      <c r="D172" s="139" t="s">
        <v>772</v>
      </c>
      <c r="E172" s="140" t="s">
        <v>259</v>
      </c>
      <c r="F172" s="141">
        <v>9.1199907211309522E-2</v>
      </c>
    </row>
    <row r="173" spans="2:6" x14ac:dyDescent="0.35">
      <c r="B173" s="139" t="s">
        <v>672</v>
      </c>
      <c r="C173" s="139" t="s">
        <v>671</v>
      </c>
      <c r="D173" s="139" t="s">
        <v>773</v>
      </c>
      <c r="E173" s="140" t="s">
        <v>249</v>
      </c>
      <c r="F173" s="141">
        <v>0.1244000337203427</v>
      </c>
    </row>
    <row r="174" spans="2:6" x14ac:dyDescent="0.35">
      <c r="B174" s="139" t="s">
        <v>672</v>
      </c>
      <c r="C174" s="139" t="s">
        <v>671</v>
      </c>
      <c r="D174" s="139" t="s">
        <v>773</v>
      </c>
      <c r="E174" s="140" t="s">
        <v>250</v>
      </c>
      <c r="F174" s="141">
        <v>0.1963000155993056</v>
      </c>
    </row>
    <row r="175" spans="2:6" x14ac:dyDescent="0.35">
      <c r="B175" s="139" t="s">
        <v>672</v>
      </c>
      <c r="C175" s="139" t="s">
        <v>671</v>
      </c>
      <c r="D175" s="139" t="s">
        <v>773</v>
      </c>
      <c r="E175" s="140" t="s">
        <v>251</v>
      </c>
      <c r="F175" s="141">
        <v>8.6000003542928458E-2</v>
      </c>
    </row>
    <row r="176" spans="2:6" x14ac:dyDescent="0.35">
      <c r="B176" s="139" t="s">
        <v>672</v>
      </c>
      <c r="C176" s="139" t="s">
        <v>671</v>
      </c>
      <c r="D176" s="139" t="s">
        <v>773</v>
      </c>
      <c r="E176" s="140" t="s">
        <v>252</v>
      </c>
      <c r="F176" s="141">
        <v>6.6800040556110551E-2</v>
      </c>
    </row>
    <row r="177" spans="2:6" x14ac:dyDescent="0.35">
      <c r="B177" s="139" t="s">
        <v>672</v>
      </c>
      <c r="C177" s="139" t="s">
        <v>671</v>
      </c>
      <c r="D177" s="139" t="s">
        <v>773</v>
      </c>
      <c r="E177" s="140" t="s">
        <v>254</v>
      </c>
      <c r="F177" s="141">
        <v>0.1827999992914143</v>
      </c>
    </row>
    <row r="178" spans="2:6" x14ac:dyDescent="0.35">
      <c r="B178" s="139" t="s">
        <v>672</v>
      </c>
      <c r="C178" s="139" t="s">
        <v>671</v>
      </c>
      <c r="D178" s="139" t="s">
        <v>773</v>
      </c>
      <c r="E178" s="140" t="s">
        <v>255</v>
      </c>
      <c r="F178" s="141">
        <v>6.250007164009766E-2</v>
      </c>
    </row>
    <row r="179" spans="2:6" x14ac:dyDescent="0.35">
      <c r="B179" s="139" t="s">
        <v>672</v>
      </c>
      <c r="C179" s="139" t="s">
        <v>671</v>
      </c>
      <c r="D179" s="139" t="s">
        <v>773</v>
      </c>
      <c r="E179" s="140" t="s">
        <v>256</v>
      </c>
      <c r="F179" s="141">
        <v>9.6399957443176906E-2</v>
      </c>
    </row>
    <row r="180" spans="2:6" x14ac:dyDescent="0.35">
      <c r="B180" s="139" t="s">
        <v>672</v>
      </c>
      <c r="C180" s="139" t="s">
        <v>671</v>
      </c>
      <c r="D180" s="139" t="s">
        <v>773</v>
      </c>
      <c r="E180" s="140" t="s">
        <v>257</v>
      </c>
      <c r="F180" s="141">
        <v>2.4300008513448691E-2</v>
      </c>
    </row>
    <row r="181" spans="2:6" x14ac:dyDescent="0.35">
      <c r="B181" s="139" t="s">
        <v>672</v>
      </c>
      <c r="C181" s="139" t="s">
        <v>671</v>
      </c>
      <c r="D181" s="139" t="s">
        <v>773</v>
      </c>
      <c r="E181" s="140" t="s">
        <v>258</v>
      </c>
      <c r="F181" s="141">
        <v>6.0799986995368462E-2</v>
      </c>
    </row>
    <row r="182" spans="2:6" x14ac:dyDescent="0.35">
      <c r="B182" s="139" t="s">
        <v>672</v>
      </c>
      <c r="C182" s="139" t="s">
        <v>671</v>
      </c>
      <c r="D182" s="139" t="s">
        <v>773</v>
      </c>
      <c r="E182" s="140" t="s">
        <v>259</v>
      </c>
      <c r="F182" s="141">
        <v>9.9699882697806635E-2</v>
      </c>
    </row>
    <row r="183" spans="2:6" x14ac:dyDescent="0.35">
      <c r="B183" s="139" t="s">
        <v>672</v>
      </c>
      <c r="C183" s="139" t="s">
        <v>671</v>
      </c>
      <c r="D183" s="139" t="s">
        <v>774</v>
      </c>
      <c r="E183" s="140" t="s">
        <v>771</v>
      </c>
      <c r="F183" s="141">
        <v>5.0000158442584312E-2</v>
      </c>
    </row>
    <row r="184" spans="2:6" x14ac:dyDescent="0.35">
      <c r="B184" s="139" t="s">
        <v>672</v>
      </c>
      <c r="C184" s="139" t="s">
        <v>671</v>
      </c>
      <c r="D184" s="139" t="s">
        <v>774</v>
      </c>
      <c r="E184" s="140" t="s">
        <v>789</v>
      </c>
      <c r="F184" s="141">
        <v>1.229975378022401E-2</v>
      </c>
    </row>
    <row r="185" spans="2:6" x14ac:dyDescent="0.35">
      <c r="B185" s="139" t="s">
        <v>672</v>
      </c>
      <c r="C185" s="139" t="s">
        <v>671</v>
      </c>
      <c r="D185" s="139" t="s">
        <v>774</v>
      </c>
      <c r="E185" s="140" t="s">
        <v>790</v>
      </c>
      <c r="F185" s="141">
        <v>9.2200044421539118E-2</v>
      </c>
    </row>
    <row r="186" spans="2:6" x14ac:dyDescent="0.35">
      <c r="B186" s="139" t="s">
        <v>672</v>
      </c>
      <c r="C186" s="139" t="s">
        <v>671</v>
      </c>
      <c r="D186" s="139" t="s">
        <v>774</v>
      </c>
      <c r="E186" s="140" t="s">
        <v>791</v>
      </c>
      <c r="F186" s="141">
        <v>0.14439996208901079</v>
      </c>
    </row>
    <row r="187" spans="2:6" x14ac:dyDescent="0.35">
      <c r="B187" s="139" t="s">
        <v>672</v>
      </c>
      <c r="C187" s="139" t="s">
        <v>671</v>
      </c>
      <c r="D187" s="139" t="s">
        <v>774</v>
      </c>
      <c r="E187" s="140" t="s">
        <v>792</v>
      </c>
      <c r="F187" s="141">
        <v>5.27999829458164E-2</v>
      </c>
    </row>
    <row r="188" spans="2:6" x14ac:dyDescent="0.35">
      <c r="B188" s="139" t="s">
        <v>672</v>
      </c>
      <c r="C188" s="139" t="s">
        <v>671</v>
      </c>
      <c r="D188" s="139" t="s">
        <v>774</v>
      </c>
      <c r="E188" s="140" t="s">
        <v>793</v>
      </c>
      <c r="F188" s="141">
        <v>1.709998792955586E-2</v>
      </c>
    </row>
    <row r="189" spans="2:6" x14ac:dyDescent="0.35">
      <c r="B189" s="139" t="s">
        <v>672</v>
      </c>
      <c r="C189" s="139" t="s">
        <v>671</v>
      </c>
      <c r="D189" s="139" t="s">
        <v>774</v>
      </c>
      <c r="E189" s="140" t="s">
        <v>798</v>
      </c>
      <c r="F189" s="141">
        <v>6.6700006827435002E-2</v>
      </c>
    </row>
    <row r="190" spans="2:6" x14ac:dyDescent="0.35">
      <c r="B190" s="139" t="s">
        <v>672</v>
      </c>
      <c r="C190" s="139" t="s">
        <v>671</v>
      </c>
      <c r="D190" s="139" t="s">
        <v>774</v>
      </c>
      <c r="E190" s="140" t="s">
        <v>799</v>
      </c>
      <c r="F190" s="141">
        <v>2.9700206465091219E-2</v>
      </c>
    </row>
    <row r="191" spans="2:6" x14ac:dyDescent="0.35">
      <c r="B191" s="139" t="s">
        <v>672</v>
      </c>
      <c r="C191" s="139" t="s">
        <v>671</v>
      </c>
      <c r="D191" s="139" t="s">
        <v>774</v>
      </c>
      <c r="E191" s="140" t="s">
        <v>800</v>
      </c>
      <c r="F191" s="141">
        <v>2.1600045401002341E-2</v>
      </c>
    </row>
    <row r="192" spans="2:6" x14ac:dyDescent="0.35">
      <c r="B192" s="139" t="s">
        <v>672</v>
      </c>
      <c r="C192" s="139" t="s">
        <v>671</v>
      </c>
      <c r="D192" s="139" t="s">
        <v>774</v>
      </c>
      <c r="E192" s="140" t="s">
        <v>794</v>
      </c>
      <c r="F192" s="141">
        <v>3.9985146727915781E-4</v>
      </c>
    </row>
    <row r="193" spans="2:6" x14ac:dyDescent="0.35">
      <c r="B193" s="139" t="s">
        <v>672</v>
      </c>
      <c r="C193" s="139" t="s">
        <v>671</v>
      </c>
      <c r="D193" s="139" t="s">
        <v>774</v>
      </c>
      <c r="E193" s="140" t="s">
        <v>795</v>
      </c>
      <c r="F193" s="141">
        <v>1.099879612443678E-3</v>
      </c>
    </row>
    <row r="194" spans="2:6" x14ac:dyDescent="0.35">
      <c r="B194" s="139" t="s">
        <v>672</v>
      </c>
      <c r="C194" s="139" t="s">
        <v>671</v>
      </c>
      <c r="D194" s="139" t="s">
        <v>774</v>
      </c>
      <c r="E194" s="140" t="s">
        <v>796</v>
      </c>
      <c r="F194" s="141">
        <v>9.9962866819789452E-5</v>
      </c>
    </row>
    <row r="195" spans="2:6" x14ac:dyDescent="0.35">
      <c r="B195" s="139" t="s">
        <v>672</v>
      </c>
      <c r="C195" s="139" t="s">
        <v>671</v>
      </c>
      <c r="D195" s="139" t="s">
        <v>774</v>
      </c>
      <c r="E195" s="140" t="s">
        <v>249</v>
      </c>
      <c r="F195" s="141">
        <v>6.4100108057842511E-2</v>
      </c>
    </row>
    <row r="196" spans="2:6" x14ac:dyDescent="0.35">
      <c r="B196" s="139" t="s">
        <v>672</v>
      </c>
      <c r="C196" s="139" t="s">
        <v>671</v>
      </c>
      <c r="D196" s="139" t="s">
        <v>774</v>
      </c>
      <c r="E196" s="140" t="s">
        <v>250</v>
      </c>
      <c r="F196" s="141">
        <v>9.6700101892985599E-2</v>
      </c>
    </row>
    <row r="197" spans="2:6" x14ac:dyDescent="0.35">
      <c r="B197" s="139" t="s">
        <v>672</v>
      </c>
      <c r="C197" s="139" t="s">
        <v>671</v>
      </c>
      <c r="D197" s="139" t="s">
        <v>774</v>
      </c>
      <c r="E197" s="140" t="s">
        <v>251</v>
      </c>
      <c r="F197" s="141">
        <v>4.3599942269283841E-2</v>
      </c>
    </row>
    <row r="198" spans="2:6" x14ac:dyDescent="0.35">
      <c r="B198" s="139" t="s">
        <v>672</v>
      </c>
      <c r="C198" s="139" t="s">
        <v>671</v>
      </c>
      <c r="D198" s="139" t="s">
        <v>774</v>
      </c>
      <c r="E198" s="140" t="s">
        <v>252</v>
      </c>
      <c r="F198" s="141">
        <v>3.2300105234683733E-2</v>
      </c>
    </row>
    <row r="199" spans="2:6" x14ac:dyDescent="0.35">
      <c r="B199" s="139" t="s">
        <v>672</v>
      </c>
      <c r="C199" s="139" t="s">
        <v>671</v>
      </c>
      <c r="D199" s="139" t="s">
        <v>774</v>
      </c>
      <c r="E199" s="140" t="s">
        <v>253</v>
      </c>
      <c r="F199" s="141">
        <v>1.5599968772407029E-2</v>
      </c>
    </row>
    <row r="200" spans="2:6" x14ac:dyDescent="0.35">
      <c r="B200" s="139" t="s">
        <v>672</v>
      </c>
      <c r="C200" s="139" t="s">
        <v>671</v>
      </c>
      <c r="D200" s="139" t="s">
        <v>774</v>
      </c>
      <c r="E200" s="140" t="s">
        <v>254</v>
      </c>
      <c r="F200" s="141">
        <v>8.639989352658338E-2</v>
      </c>
    </row>
    <row r="201" spans="2:6" x14ac:dyDescent="0.35">
      <c r="B201" s="139" t="s">
        <v>672</v>
      </c>
      <c r="C201" s="139" t="s">
        <v>671</v>
      </c>
      <c r="D201" s="139" t="s">
        <v>774</v>
      </c>
      <c r="E201" s="140" t="s">
        <v>255</v>
      </c>
      <c r="F201" s="141">
        <v>2.9900132198730799E-2</v>
      </c>
    </row>
    <row r="202" spans="2:6" x14ac:dyDescent="0.35">
      <c r="B202" s="139" t="s">
        <v>672</v>
      </c>
      <c r="C202" s="139" t="s">
        <v>671</v>
      </c>
      <c r="D202" s="139" t="s">
        <v>774</v>
      </c>
      <c r="E202" s="140" t="s">
        <v>256</v>
      </c>
      <c r="F202" s="141">
        <v>4.9600018897879163E-2</v>
      </c>
    </row>
    <row r="203" spans="2:6" x14ac:dyDescent="0.35">
      <c r="B203" s="139" t="s">
        <v>672</v>
      </c>
      <c r="C203" s="139" t="s">
        <v>671</v>
      </c>
      <c r="D203" s="139" t="s">
        <v>774</v>
      </c>
      <c r="E203" s="140" t="s">
        <v>257</v>
      </c>
      <c r="F203" s="141">
        <v>1.229975378022401E-2</v>
      </c>
    </row>
    <row r="204" spans="2:6" x14ac:dyDescent="0.35">
      <c r="B204" s="139" t="s">
        <v>672</v>
      </c>
      <c r="C204" s="139" t="s">
        <v>671</v>
      </c>
      <c r="D204" s="139" t="s">
        <v>774</v>
      </c>
      <c r="E204" s="140" t="s">
        <v>258</v>
      </c>
      <c r="F204" s="141">
        <v>3.0700123210715101E-2</v>
      </c>
    </row>
    <row r="205" spans="2:6" x14ac:dyDescent="0.35">
      <c r="B205" s="139" t="s">
        <v>672</v>
      </c>
      <c r="C205" s="139" t="s">
        <v>671</v>
      </c>
      <c r="D205" s="139" t="s">
        <v>774</v>
      </c>
      <c r="E205" s="140" t="s">
        <v>259</v>
      </c>
      <c r="F205" s="141">
        <v>5.0400009909863458E-2</v>
      </c>
    </row>
    <row r="206" spans="2:6" x14ac:dyDescent="0.35">
      <c r="B206" s="173" t="s">
        <v>641</v>
      </c>
      <c r="C206" s="173" t="s">
        <v>640</v>
      </c>
      <c r="D206" s="173" t="s">
        <v>770</v>
      </c>
      <c r="E206" s="174" t="s">
        <v>771</v>
      </c>
      <c r="F206" s="175">
        <v>4.9999872974256947E-2</v>
      </c>
    </row>
    <row r="207" spans="2:6" x14ac:dyDescent="0.35">
      <c r="B207" s="139" t="s">
        <v>641</v>
      </c>
      <c r="C207" s="139" t="s">
        <v>640</v>
      </c>
      <c r="D207" s="139" t="s">
        <v>770</v>
      </c>
      <c r="E207" s="140" t="s">
        <v>789</v>
      </c>
      <c r="F207" s="141">
        <v>3.2200048738800467E-2</v>
      </c>
    </row>
    <row r="208" spans="2:6" x14ac:dyDescent="0.35">
      <c r="B208" s="139" t="s">
        <v>641</v>
      </c>
      <c r="C208" s="139" t="s">
        <v>640</v>
      </c>
      <c r="D208" s="139" t="s">
        <v>770</v>
      </c>
      <c r="E208" s="140" t="s">
        <v>790</v>
      </c>
      <c r="F208" s="141">
        <v>0.1136000991191644</v>
      </c>
    </row>
    <row r="209" spans="2:6" x14ac:dyDescent="0.35">
      <c r="B209" s="139" t="s">
        <v>641</v>
      </c>
      <c r="C209" s="139" t="s">
        <v>640</v>
      </c>
      <c r="D209" s="139" t="s">
        <v>770</v>
      </c>
      <c r="E209" s="140" t="s">
        <v>791</v>
      </c>
      <c r="F209" s="141">
        <v>0.15839992902192329</v>
      </c>
    </row>
    <row r="210" spans="2:6" x14ac:dyDescent="0.35">
      <c r="B210" s="139" t="s">
        <v>641</v>
      </c>
      <c r="C210" s="139" t="s">
        <v>640</v>
      </c>
      <c r="D210" s="139" t="s">
        <v>770</v>
      </c>
      <c r="E210" s="140" t="s">
        <v>792</v>
      </c>
      <c r="F210" s="141">
        <v>7.8000059799811311E-2</v>
      </c>
    </row>
    <row r="211" spans="2:6" x14ac:dyDescent="0.35">
      <c r="B211" s="139" t="s">
        <v>641</v>
      </c>
      <c r="C211" s="139" t="s">
        <v>640</v>
      </c>
      <c r="D211" s="139" t="s">
        <v>770</v>
      </c>
      <c r="E211" s="140" t="s">
        <v>793</v>
      </c>
      <c r="F211" s="141">
        <v>1.1000038498571349E-2</v>
      </c>
    </row>
    <row r="212" spans="2:6" x14ac:dyDescent="0.35">
      <c r="B212" s="139" t="s">
        <v>641</v>
      </c>
      <c r="C212" s="139" t="s">
        <v>640</v>
      </c>
      <c r="D212" s="139" t="s">
        <v>770</v>
      </c>
      <c r="E212" s="140" t="s">
        <v>798</v>
      </c>
      <c r="F212" s="141">
        <v>2.7199924644420739E-2</v>
      </c>
    </row>
    <row r="213" spans="2:6" x14ac:dyDescent="0.35">
      <c r="B213" s="139" t="s">
        <v>641</v>
      </c>
      <c r="C213" s="139" t="s">
        <v>640</v>
      </c>
      <c r="D213" s="139" t="s">
        <v>770</v>
      </c>
      <c r="E213" s="140" t="s">
        <v>799</v>
      </c>
      <c r="F213" s="141">
        <v>1.970012935129125E-2</v>
      </c>
    </row>
    <row r="214" spans="2:6" x14ac:dyDescent="0.35">
      <c r="B214" s="139" t="s">
        <v>641</v>
      </c>
      <c r="C214" s="139" t="s">
        <v>640</v>
      </c>
      <c r="D214" s="139" t="s">
        <v>770</v>
      </c>
      <c r="E214" s="140" t="s">
        <v>794</v>
      </c>
      <c r="F214" s="141">
        <v>1.119995747568971E-2</v>
      </c>
    </row>
    <row r="215" spans="2:6" x14ac:dyDescent="0.35">
      <c r="B215" s="139" t="s">
        <v>641</v>
      </c>
      <c r="C215" s="139" t="s">
        <v>640</v>
      </c>
      <c r="D215" s="139" t="s">
        <v>770</v>
      </c>
      <c r="E215" s="140" t="s">
        <v>795</v>
      </c>
      <c r="F215" s="141">
        <v>1.400019112488721E-3</v>
      </c>
    </row>
    <row r="216" spans="2:6" x14ac:dyDescent="0.35">
      <c r="B216" s="139" t="s">
        <v>641</v>
      </c>
      <c r="C216" s="139" t="s">
        <v>640</v>
      </c>
      <c r="D216" s="139" t="s">
        <v>770</v>
      </c>
      <c r="E216" s="140" t="s">
        <v>796</v>
      </c>
      <c r="F216" s="141">
        <v>2.0011440133842139E-4</v>
      </c>
    </row>
    <row r="217" spans="2:6" x14ac:dyDescent="0.35">
      <c r="B217" s="139" t="s">
        <v>641</v>
      </c>
      <c r="C217" s="139" t="s">
        <v>640</v>
      </c>
      <c r="D217" s="139" t="s">
        <v>770</v>
      </c>
      <c r="E217" s="140" t="s">
        <v>249</v>
      </c>
      <c r="F217" s="141">
        <v>5.6400016181125397E-2</v>
      </c>
    </row>
    <row r="218" spans="2:6" x14ac:dyDescent="0.35">
      <c r="B218" s="139" t="s">
        <v>641</v>
      </c>
      <c r="C218" s="139" t="s">
        <v>640</v>
      </c>
      <c r="D218" s="139" t="s">
        <v>770</v>
      </c>
      <c r="E218" s="140" t="s">
        <v>250</v>
      </c>
      <c r="F218" s="141">
        <v>9.4000026968542358E-2</v>
      </c>
    </row>
    <row r="219" spans="2:6" x14ac:dyDescent="0.35">
      <c r="B219" s="139" t="s">
        <v>641</v>
      </c>
      <c r="C219" s="139" t="s">
        <v>640</v>
      </c>
      <c r="D219" s="139" t="s">
        <v>770</v>
      </c>
      <c r="E219" s="140" t="s">
        <v>251</v>
      </c>
      <c r="F219" s="141">
        <v>4.2999972836033407E-2</v>
      </c>
    </row>
    <row r="220" spans="2:6" x14ac:dyDescent="0.35">
      <c r="B220" s="139" t="s">
        <v>641</v>
      </c>
      <c r="C220" s="139" t="s">
        <v>640</v>
      </c>
      <c r="D220" s="139" t="s">
        <v>770</v>
      </c>
      <c r="E220" s="140" t="s">
        <v>252</v>
      </c>
      <c r="F220" s="141">
        <v>2.749990082220832E-2</v>
      </c>
    </row>
    <row r="221" spans="2:6" x14ac:dyDescent="0.35">
      <c r="B221" s="139" t="s">
        <v>641</v>
      </c>
      <c r="C221" s="139" t="s">
        <v>640</v>
      </c>
      <c r="D221" s="139" t="s">
        <v>770</v>
      </c>
      <c r="E221" s="140" t="s">
        <v>253</v>
      </c>
      <c r="F221" s="141">
        <v>3.0700167849862601E-2</v>
      </c>
    </row>
    <row r="222" spans="2:6" x14ac:dyDescent="0.35">
      <c r="B222" s="139" t="s">
        <v>641</v>
      </c>
      <c r="C222" s="139" t="s">
        <v>640</v>
      </c>
      <c r="D222" s="139" t="s">
        <v>770</v>
      </c>
      <c r="E222" s="140" t="s">
        <v>254</v>
      </c>
      <c r="F222" s="141">
        <v>8.6699955228311171E-2</v>
      </c>
    </row>
    <row r="223" spans="2:6" x14ac:dyDescent="0.35">
      <c r="B223" s="139" t="s">
        <v>641</v>
      </c>
      <c r="C223" s="139" t="s">
        <v>640</v>
      </c>
      <c r="D223" s="139" t="s">
        <v>770</v>
      </c>
      <c r="E223" s="140" t="s">
        <v>255</v>
      </c>
      <c r="F223" s="141">
        <v>3.0100020070067391E-2</v>
      </c>
    </row>
    <row r="224" spans="2:6" x14ac:dyDescent="0.35">
      <c r="B224" s="139" t="s">
        <v>641</v>
      </c>
      <c r="C224" s="139" t="s">
        <v>640</v>
      </c>
      <c r="D224" s="139" t="s">
        <v>770</v>
      </c>
      <c r="E224" s="140" t="s">
        <v>256</v>
      </c>
      <c r="F224" s="141">
        <v>4.689985857149194E-2</v>
      </c>
    </row>
    <row r="225" spans="2:6" x14ac:dyDescent="0.35">
      <c r="B225" s="139" t="s">
        <v>641</v>
      </c>
      <c r="C225" s="139" t="s">
        <v>640</v>
      </c>
      <c r="D225" s="139" t="s">
        <v>770</v>
      </c>
      <c r="E225" s="140" t="s">
        <v>257</v>
      </c>
      <c r="F225" s="141">
        <v>1.0499947919445351E-2</v>
      </c>
    </row>
    <row r="226" spans="2:6" x14ac:dyDescent="0.35">
      <c r="B226" s="139" t="s">
        <v>641</v>
      </c>
      <c r="C226" s="139" t="s">
        <v>640</v>
      </c>
      <c r="D226" s="139" t="s">
        <v>770</v>
      </c>
      <c r="E226" s="140" t="s">
        <v>258</v>
      </c>
      <c r="F226" s="141">
        <v>2.8999977135366249E-2</v>
      </c>
    </row>
    <row r="227" spans="2:6" x14ac:dyDescent="0.35">
      <c r="B227" s="139" t="s">
        <v>641</v>
      </c>
      <c r="C227" s="139" t="s">
        <v>640</v>
      </c>
      <c r="D227" s="139" t="s">
        <v>770</v>
      </c>
      <c r="E227" s="140" t="s">
        <v>259</v>
      </c>
      <c r="F227" s="141">
        <v>4.2299963279789042E-2</v>
      </c>
    </row>
    <row r="228" spans="2:6" x14ac:dyDescent="0.35">
      <c r="B228" s="173" t="s">
        <v>641</v>
      </c>
      <c r="C228" s="173" t="s">
        <v>640</v>
      </c>
      <c r="D228" s="173" t="s">
        <v>772</v>
      </c>
      <c r="E228" s="174" t="s">
        <v>771</v>
      </c>
      <c r="F228" s="175">
        <v>4.9999989253554013E-2</v>
      </c>
    </row>
    <row r="229" spans="2:6" x14ac:dyDescent="0.35">
      <c r="B229" s="139" t="s">
        <v>641</v>
      </c>
      <c r="C229" s="139" t="s">
        <v>640</v>
      </c>
      <c r="D229" s="139" t="s">
        <v>772</v>
      </c>
      <c r="E229" s="140" t="s">
        <v>789</v>
      </c>
      <c r="F229" s="141">
        <v>1.9900053753722838E-2</v>
      </c>
    </row>
    <row r="230" spans="2:6" x14ac:dyDescent="0.35">
      <c r="B230" s="139" t="s">
        <v>641</v>
      </c>
      <c r="C230" s="139" t="s">
        <v>640</v>
      </c>
      <c r="D230" s="139" t="s">
        <v>772</v>
      </c>
      <c r="E230" s="140" t="s">
        <v>790</v>
      </c>
      <c r="F230" s="141">
        <v>0.108899970146373</v>
      </c>
    </row>
    <row r="231" spans="2:6" x14ac:dyDescent="0.35">
      <c r="B231" s="139" t="s">
        <v>641</v>
      </c>
      <c r="C231" s="139" t="s">
        <v>640</v>
      </c>
      <c r="D231" s="139" t="s">
        <v>772</v>
      </c>
      <c r="E231" s="140" t="s">
        <v>791</v>
      </c>
      <c r="F231" s="141">
        <v>0.14990002581296319</v>
      </c>
    </row>
    <row r="232" spans="2:6" x14ac:dyDescent="0.35">
      <c r="B232" s="139" t="s">
        <v>641</v>
      </c>
      <c r="C232" s="139" t="s">
        <v>640</v>
      </c>
      <c r="D232" s="139" t="s">
        <v>772</v>
      </c>
      <c r="E232" s="140" t="s">
        <v>792</v>
      </c>
      <c r="F232" s="141">
        <v>7.2000006018009738E-2</v>
      </c>
    </row>
    <row r="233" spans="2:6" x14ac:dyDescent="0.35">
      <c r="B233" s="139" t="s">
        <v>641</v>
      </c>
      <c r="C233" s="139" t="s">
        <v>640</v>
      </c>
      <c r="D233" s="139" t="s">
        <v>772</v>
      </c>
      <c r="E233" s="140" t="s">
        <v>793</v>
      </c>
      <c r="F233" s="141">
        <v>1.79000326906887E-2</v>
      </c>
    </row>
    <row r="234" spans="2:6" x14ac:dyDescent="0.35">
      <c r="B234" s="139" t="s">
        <v>641</v>
      </c>
      <c r="C234" s="139" t="s">
        <v>640</v>
      </c>
      <c r="D234" s="139" t="s">
        <v>772</v>
      </c>
      <c r="E234" s="140" t="s">
        <v>798</v>
      </c>
      <c r="F234" s="141">
        <v>3.8300011111825148E-2</v>
      </c>
    </row>
    <row r="235" spans="2:6" x14ac:dyDescent="0.35">
      <c r="B235" s="139" t="s">
        <v>641</v>
      </c>
      <c r="C235" s="139" t="s">
        <v>640</v>
      </c>
      <c r="D235" s="139" t="s">
        <v>772</v>
      </c>
      <c r="E235" s="140" t="s">
        <v>799</v>
      </c>
      <c r="F235" s="141">
        <v>2.0900010553009961E-2</v>
      </c>
    </row>
    <row r="236" spans="2:6" x14ac:dyDescent="0.35">
      <c r="B236" s="139" t="s">
        <v>641</v>
      </c>
      <c r="C236" s="139" t="s">
        <v>640</v>
      </c>
      <c r="D236" s="139" t="s">
        <v>772</v>
      </c>
      <c r="E236" s="140" t="s">
        <v>794</v>
      </c>
      <c r="F236" s="141">
        <v>1.0899905237839271E-2</v>
      </c>
    </row>
    <row r="237" spans="2:6" x14ac:dyDescent="0.35">
      <c r="B237" s="139" t="s">
        <v>641</v>
      </c>
      <c r="C237" s="139" t="s">
        <v>640</v>
      </c>
      <c r="D237" s="139" t="s">
        <v>772</v>
      </c>
      <c r="E237" s="140" t="s">
        <v>795</v>
      </c>
      <c r="F237" s="141">
        <v>1.2999975713032059E-3</v>
      </c>
    </row>
    <row r="238" spans="2:6" x14ac:dyDescent="0.35">
      <c r="B238" s="139" t="s">
        <v>641</v>
      </c>
      <c r="C238" s="139" t="s">
        <v>640</v>
      </c>
      <c r="D238" s="139" t="s">
        <v>772</v>
      </c>
      <c r="E238" s="140" t="s">
        <v>796</v>
      </c>
      <c r="F238" s="141">
        <v>2.0009882431731591E-4</v>
      </c>
    </row>
    <row r="239" spans="2:6" x14ac:dyDescent="0.35">
      <c r="B239" s="139" t="s">
        <v>641</v>
      </c>
      <c r="C239" s="139" t="s">
        <v>640</v>
      </c>
      <c r="D239" s="139" t="s">
        <v>772</v>
      </c>
      <c r="E239" s="140" t="s">
        <v>249</v>
      </c>
      <c r="F239" s="141">
        <v>6.039996982397966E-2</v>
      </c>
    </row>
    <row r="240" spans="2:6" x14ac:dyDescent="0.35">
      <c r="B240" s="139" t="s">
        <v>641</v>
      </c>
      <c r="C240" s="139" t="s">
        <v>640</v>
      </c>
      <c r="D240" s="139" t="s">
        <v>772</v>
      </c>
      <c r="E240" s="140" t="s">
        <v>250</v>
      </c>
      <c r="F240" s="141">
        <v>9.6499968512913259E-2</v>
      </c>
    </row>
    <row r="241" spans="2:6" x14ac:dyDescent="0.35">
      <c r="B241" s="139" t="s">
        <v>641</v>
      </c>
      <c r="C241" s="139" t="s">
        <v>640</v>
      </c>
      <c r="D241" s="139" t="s">
        <v>772</v>
      </c>
      <c r="E241" s="140" t="s">
        <v>251</v>
      </c>
      <c r="F241" s="141">
        <v>4.3999926064451592E-2</v>
      </c>
    </row>
    <row r="242" spans="2:6" x14ac:dyDescent="0.35">
      <c r="B242" s="139" t="s">
        <v>641</v>
      </c>
      <c r="C242" s="139" t="s">
        <v>640</v>
      </c>
      <c r="D242" s="139" t="s">
        <v>772</v>
      </c>
      <c r="E242" s="140" t="s">
        <v>252</v>
      </c>
      <c r="F242" s="141">
        <v>3.2399997334881393E-2</v>
      </c>
    </row>
    <row r="243" spans="2:6" x14ac:dyDescent="0.35">
      <c r="B243" s="139" t="s">
        <v>641</v>
      </c>
      <c r="C243" s="139" t="s">
        <v>640</v>
      </c>
      <c r="D243" s="139" t="s">
        <v>772</v>
      </c>
      <c r="E243" s="140" t="s">
        <v>253</v>
      </c>
      <c r="F243" s="141">
        <v>2.149998463258224E-2</v>
      </c>
    </row>
    <row r="244" spans="2:6" x14ac:dyDescent="0.35">
      <c r="B244" s="139" t="s">
        <v>641</v>
      </c>
      <c r="C244" s="139" t="s">
        <v>640</v>
      </c>
      <c r="D244" s="139" t="s">
        <v>772</v>
      </c>
      <c r="E244" s="140" t="s">
        <v>254</v>
      </c>
      <c r="F244" s="141">
        <v>8.7900017645664325E-2</v>
      </c>
    </row>
    <row r="245" spans="2:6" x14ac:dyDescent="0.35">
      <c r="B245" s="139" t="s">
        <v>641</v>
      </c>
      <c r="C245" s="139" t="s">
        <v>640</v>
      </c>
      <c r="D245" s="139" t="s">
        <v>772</v>
      </c>
      <c r="E245" s="140" t="s">
        <v>255</v>
      </c>
      <c r="F245" s="141">
        <v>3.1200049175736849E-2</v>
      </c>
    </row>
    <row r="246" spans="2:6" x14ac:dyDescent="0.35">
      <c r="B246" s="139" t="s">
        <v>641</v>
      </c>
      <c r="C246" s="139" t="s">
        <v>640</v>
      </c>
      <c r="D246" s="139" t="s">
        <v>772</v>
      </c>
      <c r="E246" s="140" t="s">
        <v>256</v>
      </c>
      <c r="F246" s="141">
        <v>5.0399971973268863E-2</v>
      </c>
    </row>
    <row r="247" spans="2:6" x14ac:dyDescent="0.35">
      <c r="B247" s="139" t="s">
        <v>641</v>
      </c>
      <c r="C247" s="139" t="s">
        <v>640</v>
      </c>
      <c r="D247" s="139" t="s">
        <v>772</v>
      </c>
      <c r="E247" s="140" t="s">
        <v>257</v>
      </c>
      <c r="F247" s="141">
        <v>1.160003619403009E-2</v>
      </c>
    </row>
    <row r="248" spans="2:6" x14ac:dyDescent="0.35">
      <c r="B248" s="139" t="s">
        <v>641</v>
      </c>
      <c r="C248" s="139" t="s">
        <v>640</v>
      </c>
      <c r="D248" s="139" t="s">
        <v>772</v>
      </c>
      <c r="E248" s="140" t="s">
        <v>258</v>
      </c>
      <c r="F248" s="141">
        <v>2.929997006040147E-2</v>
      </c>
    </row>
    <row r="249" spans="2:6" x14ac:dyDescent="0.35">
      <c r="B249" s="139" t="s">
        <v>641</v>
      </c>
      <c r="C249" s="139" t="s">
        <v>640</v>
      </c>
      <c r="D249" s="139" t="s">
        <v>772</v>
      </c>
      <c r="E249" s="140" t="s">
        <v>259</v>
      </c>
      <c r="F249" s="141">
        <v>4.460000760848376E-2</v>
      </c>
    </row>
    <row r="250" spans="2:6" x14ac:dyDescent="0.35">
      <c r="B250" s="173" t="s">
        <v>641</v>
      </c>
      <c r="C250" s="173" t="s">
        <v>640</v>
      </c>
      <c r="D250" s="173" t="s">
        <v>773</v>
      </c>
      <c r="E250" s="174" t="s">
        <v>771</v>
      </c>
      <c r="F250" s="175">
        <v>5.0000031096577247E-2</v>
      </c>
    </row>
    <row r="251" spans="2:6" x14ac:dyDescent="0.35">
      <c r="B251" s="139" t="s">
        <v>641</v>
      </c>
      <c r="C251" s="139" t="s">
        <v>640</v>
      </c>
      <c r="D251" s="139" t="s">
        <v>773</v>
      </c>
      <c r="E251" s="140" t="s">
        <v>789</v>
      </c>
      <c r="F251" s="141">
        <v>1.23000179116285E-2</v>
      </c>
    </row>
    <row r="252" spans="2:6" x14ac:dyDescent="0.35">
      <c r="B252" s="139" t="s">
        <v>641</v>
      </c>
      <c r="C252" s="139" t="s">
        <v>640</v>
      </c>
      <c r="D252" s="139" t="s">
        <v>773</v>
      </c>
      <c r="E252" s="140" t="s">
        <v>790</v>
      </c>
      <c r="F252" s="141">
        <v>9.2200029977100473E-2</v>
      </c>
    </row>
    <row r="253" spans="2:6" x14ac:dyDescent="0.35">
      <c r="B253" s="139" t="s">
        <v>641</v>
      </c>
      <c r="C253" s="139" t="s">
        <v>640</v>
      </c>
      <c r="D253" s="139" t="s">
        <v>773</v>
      </c>
      <c r="E253" s="140" t="s">
        <v>791</v>
      </c>
      <c r="F253" s="141">
        <v>0.14439998843207319</v>
      </c>
    </row>
    <row r="254" spans="2:6" x14ac:dyDescent="0.35">
      <c r="B254" s="139" t="s">
        <v>641</v>
      </c>
      <c r="C254" s="139" t="s">
        <v>640</v>
      </c>
      <c r="D254" s="139" t="s">
        <v>773</v>
      </c>
      <c r="E254" s="140" t="s">
        <v>792</v>
      </c>
      <c r="F254" s="141">
        <v>5.2799966913241778E-2</v>
      </c>
    </row>
    <row r="255" spans="2:6" x14ac:dyDescent="0.35">
      <c r="B255" s="139" t="s">
        <v>641</v>
      </c>
      <c r="C255" s="139" t="s">
        <v>640</v>
      </c>
      <c r="D255" s="139" t="s">
        <v>773</v>
      </c>
      <c r="E255" s="140" t="s">
        <v>793</v>
      </c>
      <c r="F255" s="141">
        <v>1.7100007836337468E-2</v>
      </c>
    </row>
    <row r="256" spans="2:6" x14ac:dyDescent="0.35">
      <c r="B256" s="139" t="s">
        <v>641</v>
      </c>
      <c r="C256" s="139" t="s">
        <v>640</v>
      </c>
      <c r="D256" s="139" t="s">
        <v>773</v>
      </c>
      <c r="E256" s="140" t="s">
        <v>798</v>
      </c>
      <c r="F256" s="141">
        <v>4.9700026867442737E-2</v>
      </c>
    </row>
    <row r="257" spans="2:6" x14ac:dyDescent="0.35">
      <c r="B257" s="139" t="s">
        <v>641</v>
      </c>
      <c r="C257" s="139" t="s">
        <v>640</v>
      </c>
      <c r="D257" s="139" t="s">
        <v>773</v>
      </c>
      <c r="E257" s="140" t="s">
        <v>799</v>
      </c>
      <c r="F257" s="141">
        <v>2.3300043410821859E-2</v>
      </c>
    </row>
    <row r="258" spans="2:6" x14ac:dyDescent="0.35">
      <c r="B258" s="139" t="s">
        <v>641</v>
      </c>
      <c r="C258" s="139" t="s">
        <v>640</v>
      </c>
      <c r="D258" s="139" t="s">
        <v>773</v>
      </c>
      <c r="E258" s="140" t="s">
        <v>800</v>
      </c>
      <c r="F258" s="141">
        <v>1.679984812431665E-2</v>
      </c>
    </row>
    <row r="259" spans="2:6" x14ac:dyDescent="0.35">
      <c r="B259" s="139" t="s">
        <v>641</v>
      </c>
      <c r="C259" s="139" t="s">
        <v>640</v>
      </c>
      <c r="D259" s="139" t="s">
        <v>773</v>
      </c>
      <c r="E259" s="140" t="s">
        <v>794</v>
      </c>
      <c r="F259" s="141">
        <v>3.9997972503162519E-4</v>
      </c>
    </row>
    <row r="260" spans="2:6" x14ac:dyDescent="0.35">
      <c r="B260" s="139" t="s">
        <v>641</v>
      </c>
      <c r="C260" s="139" t="s">
        <v>640</v>
      </c>
      <c r="D260" s="139" t="s">
        <v>773</v>
      </c>
      <c r="E260" s="140" t="s">
        <v>795</v>
      </c>
      <c r="F260" s="141">
        <v>1.099963679197758E-3</v>
      </c>
    </row>
    <row r="261" spans="2:6" x14ac:dyDescent="0.35">
      <c r="B261" s="139" t="s">
        <v>641</v>
      </c>
      <c r="C261" s="139" t="s">
        <v>640</v>
      </c>
      <c r="D261" s="139" t="s">
        <v>773</v>
      </c>
      <c r="E261" s="140" t="s">
        <v>796</v>
      </c>
      <c r="F261" s="141">
        <v>1.0005323734027239E-4</v>
      </c>
    </row>
    <row r="262" spans="2:6" x14ac:dyDescent="0.35">
      <c r="B262" s="139" t="s">
        <v>641</v>
      </c>
      <c r="C262" s="139" t="s">
        <v>640</v>
      </c>
      <c r="D262" s="139" t="s">
        <v>773</v>
      </c>
      <c r="E262" s="140" t="s">
        <v>249</v>
      </c>
      <c r="F262" s="141">
        <v>6.4900033833076062E-2</v>
      </c>
    </row>
    <row r="263" spans="2:6" x14ac:dyDescent="0.35">
      <c r="B263" s="139" t="s">
        <v>641</v>
      </c>
      <c r="C263" s="139" t="s">
        <v>640</v>
      </c>
      <c r="D263" s="139" t="s">
        <v>773</v>
      </c>
      <c r="E263" s="140" t="s">
        <v>250</v>
      </c>
      <c r="F263" s="141">
        <v>0.1024999937806845</v>
      </c>
    </row>
    <row r="264" spans="2:6" x14ac:dyDescent="0.35">
      <c r="B264" s="139" t="s">
        <v>641</v>
      </c>
      <c r="C264" s="139" t="s">
        <v>640</v>
      </c>
      <c r="D264" s="139" t="s">
        <v>773</v>
      </c>
      <c r="E264" s="140" t="s">
        <v>251</v>
      </c>
      <c r="F264" s="141">
        <v>4.4899959201290633E-2</v>
      </c>
    </row>
    <row r="265" spans="2:6" x14ac:dyDescent="0.35">
      <c r="B265" s="139" t="s">
        <v>641</v>
      </c>
      <c r="C265" s="139" t="s">
        <v>640</v>
      </c>
      <c r="D265" s="139" t="s">
        <v>773</v>
      </c>
      <c r="E265" s="140" t="s">
        <v>252</v>
      </c>
      <c r="F265" s="141">
        <v>3.4899999626841073E-2</v>
      </c>
    </row>
    <row r="266" spans="2:6" x14ac:dyDescent="0.35">
      <c r="B266" s="139" t="s">
        <v>641</v>
      </c>
      <c r="C266" s="139" t="s">
        <v>640</v>
      </c>
      <c r="D266" s="139" t="s">
        <v>773</v>
      </c>
      <c r="E266" s="140" t="s">
        <v>253</v>
      </c>
      <c r="F266" s="141">
        <v>1.7900045027843869E-2</v>
      </c>
    </row>
    <row r="267" spans="2:6" x14ac:dyDescent="0.35">
      <c r="B267" s="139" t="s">
        <v>641</v>
      </c>
      <c r="C267" s="139" t="s">
        <v>640</v>
      </c>
      <c r="D267" s="139" t="s">
        <v>773</v>
      </c>
      <c r="E267" s="140" t="s">
        <v>254</v>
      </c>
      <c r="F267" s="141">
        <v>9.5400023260239789E-2</v>
      </c>
    </row>
    <row r="268" spans="2:6" x14ac:dyDescent="0.35">
      <c r="B268" s="139" t="s">
        <v>641</v>
      </c>
      <c r="C268" s="139" t="s">
        <v>640</v>
      </c>
      <c r="D268" s="139" t="s">
        <v>773</v>
      </c>
      <c r="E268" s="140" t="s">
        <v>255</v>
      </c>
      <c r="F268" s="141">
        <v>3.2600019031105272E-2</v>
      </c>
    </row>
    <row r="269" spans="2:6" x14ac:dyDescent="0.35">
      <c r="B269" s="139" t="s">
        <v>641</v>
      </c>
      <c r="C269" s="139" t="s">
        <v>640</v>
      </c>
      <c r="D269" s="139" t="s">
        <v>773</v>
      </c>
      <c r="E269" s="140" t="s">
        <v>256</v>
      </c>
      <c r="F269" s="141">
        <v>5.0299957584268612E-2</v>
      </c>
    </row>
    <row r="270" spans="2:6" x14ac:dyDescent="0.35">
      <c r="B270" s="139" t="s">
        <v>641</v>
      </c>
      <c r="C270" s="139" t="s">
        <v>640</v>
      </c>
      <c r="D270" s="139" t="s">
        <v>773</v>
      </c>
      <c r="E270" s="140" t="s">
        <v>257</v>
      </c>
      <c r="F270" s="141">
        <v>1.269999763666012E-2</v>
      </c>
    </row>
    <row r="271" spans="2:6" x14ac:dyDescent="0.35">
      <c r="B271" s="139" t="s">
        <v>641</v>
      </c>
      <c r="C271" s="139" t="s">
        <v>640</v>
      </c>
      <c r="D271" s="139" t="s">
        <v>773</v>
      </c>
      <c r="E271" s="140" t="s">
        <v>258</v>
      </c>
      <c r="F271" s="141">
        <v>3.1700006343701757E-2</v>
      </c>
    </row>
    <row r="272" spans="2:6" x14ac:dyDescent="0.35">
      <c r="B272" s="139" t="s">
        <v>641</v>
      </c>
      <c r="C272" s="139" t="s">
        <v>640</v>
      </c>
      <c r="D272" s="139" t="s">
        <v>773</v>
      </c>
      <c r="E272" s="140" t="s">
        <v>259</v>
      </c>
      <c r="F272" s="141">
        <v>5.2000007463178538E-2</v>
      </c>
    </row>
    <row r="273" spans="2:6" x14ac:dyDescent="0.35">
      <c r="B273" s="173" t="s">
        <v>641</v>
      </c>
      <c r="C273" s="173" t="s">
        <v>640</v>
      </c>
      <c r="D273" s="173" t="s">
        <v>774</v>
      </c>
      <c r="E273" s="174" t="s">
        <v>771</v>
      </c>
      <c r="F273" s="175">
        <v>5.0000010649470773E-2</v>
      </c>
    </row>
    <row r="274" spans="2:6" x14ac:dyDescent="0.35">
      <c r="B274" s="139" t="s">
        <v>641</v>
      </c>
      <c r="C274" s="139" t="s">
        <v>640</v>
      </c>
      <c r="D274" s="139" t="s">
        <v>774</v>
      </c>
      <c r="E274" s="140" t="s">
        <v>789</v>
      </c>
      <c r="F274" s="141">
        <v>1.2300032225298499E-2</v>
      </c>
    </row>
    <row r="275" spans="2:6" x14ac:dyDescent="0.35">
      <c r="B275" s="139" t="s">
        <v>641</v>
      </c>
      <c r="C275" s="139" t="s">
        <v>640</v>
      </c>
      <c r="D275" s="139" t="s">
        <v>774</v>
      </c>
      <c r="E275" s="140" t="s">
        <v>790</v>
      </c>
      <c r="F275" s="141">
        <v>9.2200029435137179E-2</v>
      </c>
    </row>
    <row r="276" spans="2:6" x14ac:dyDescent="0.35">
      <c r="B276" s="139" t="s">
        <v>641</v>
      </c>
      <c r="C276" s="139" t="s">
        <v>640</v>
      </c>
      <c r="D276" s="139" t="s">
        <v>774</v>
      </c>
      <c r="E276" s="140" t="s">
        <v>791</v>
      </c>
      <c r="F276" s="141">
        <v>0.14440000775281481</v>
      </c>
    </row>
    <row r="277" spans="2:6" x14ac:dyDescent="0.35">
      <c r="B277" s="139" t="s">
        <v>641</v>
      </c>
      <c r="C277" s="139" t="s">
        <v>640</v>
      </c>
      <c r="D277" s="139" t="s">
        <v>774</v>
      </c>
      <c r="E277" s="140" t="s">
        <v>792</v>
      </c>
      <c r="F277" s="141">
        <v>5.2799969499915771E-2</v>
      </c>
    </row>
    <row r="278" spans="2:6" x14ac:dyDescent="0.35">
      <c r="B278" s="139" t="s">
        <v>641</v>
      </c>
      <c r="C278" s="139" t="s">
        <v>640</v>
      </c>
      <c r="D278" s="139" t="s">
        <v>774</v>
      </c>
      <c r="E278" s="140" t="s">
        <v>793</v>
      </c>
      <c r="F278" s="141">
        <v>1.709996168320423E-2</v>
      </c>
    </row>
    <row r="279" spans="2:6" x14ac:dyDescent="0.35">
      <c r="B279" s="139" t="s">
        <v>641</v>
      </c>
      <c r="C279" s="139" t="s">
        <v>640</v>
      </c>
      <c r="D279" s="139" t="s">
        <v>774</v>
      </c>
      <c r="E279" s="140" t="s">
        <v>798</v>
      </c>
      <c r="F279" s="141">
        <v>6.6699978211182856E-2</v>
      </c>
    </row>
    <row r="280" spans="2:6" x14ac:dyDescent="0.35">
      <c r="B280" s="139" t="s">
        <v>641</v>
      </c>
      <c r="C280" s="139" t="s">
        <v>640</v>
      </c>
      <c r="D280" s="139" t="s">
        <v>774</v>
      </c>
      <c r="E280" s="140" t="s">
        <v>799</v>
      </c>
      <c r="F280" s="141">
        <v>2.969998949962184E-2</v>
      </c>
    </row>
    <row r="281" spans="2:6" x14ac:dyDescent="0.35">
      <c r="B281" s="139" t="s">
        <v>641</v>
      </c>
      <c r="C281" s="139" t="s">
        <v>640</v>
      </c>
      <c r="D281" s="139" t="s">
        <v>774</v>
      </c>
      <c r="E281" s="140" t="s">
        <v>800</v>
      </c>
      <c r="F281" s="141">
        <v>2.1600215034113461E-2</v>
      </c>
    </row>
    <row r="282" spans="2:6" x14ac:dyDescent="0.35">
      <c r="B282" s="139" t="s">
        <v>641</v>
      </c>
      <c r="C282" s="139" t="s">
        <v>640</v>
      </c>
      <c r="D282" s="139" t="s">
        <v>774</v>
      </c>
      <c r="E282" s="140" t="s">
        <v>794</v>
      </c>
      <c r="F282" s="141">
        <v>3.9999412149214429E-4</v>
      </c>
    </row>
    <row r="283" spans="2:6" x14ac:dyDescent="0.35">
      <c r="B283" s="139" t="s">
        <v>641</v>
      </c>
      <c r="C283" s="139" t="s">
        <v>640</v>
      </c>
      <c r="D283" s="139" t="s">
        <v>774</v>
      </c>
      <c r="E283" s="140" t="s">
        <v>795</v>
      </c>
      <c r="F283" s="141">
        <v>1.0999838341033969E-3</v>
      </c>
    </row>
    <row r="284" spans="2:6" x14ac:dyDescent="0.35">
      <c r="B284" s="139" t="s">
        <v>641</v>
      </c>
      <c r="C284" s="139" t="s">
        <v>640</v>
      </c>
      <c r="D284" s="139" t="s">
        <v>774</v>
      </c>
      <c r="E284" s="140" t="s">
        <v>796</v>
      </c>
      <c r="F284" s="141">
        <v>9.9998530373036085E-5</v>
      </c>
    </row>
    <row r="285" spans="2:6" x14ac:dyDescent="0.35">
      <c r="B285" s="139" t="s">
        <v>641</v>
      </c>
      <c r="C285" s="139" t="s">
        <v>640</v>
      </c>
      <c r="D285" s="139" t="s">
        <v>774</v>
      </c>
      <c r="E285" s="140" t="s">
        <v>249</v>
      </c>
      <c r="F285" s="141">
        <v>6.4100016421483913E-2</v>
      </c>
    </row>
    <row r="286" spans="2:6" x14ac:dyDescent="0.35">
      <c r="B286" s="139" t="s">
        <v>641</v>
      </c>
      <c r="C286" s="139" t="s">
        <v>640</v>
      </c>
      <c r="D286" s="139" t="s">
        <v>774</v>
      </c>
      <c r="E286" s="140" t="s">
        <v>250</v>
      </c>
      <c r="F286" s="141">
        <v>9.6699963301923805E-2</v>
      </c>
    </row>
    <row r="287" spans="2:6" x14ac:dyDescent="0.35">
      <c r="B287" s="139" t="s">
        <v>641</v>
      </c>
      <c r="C287" s="139" t="s">
        <v>640</v>
      </c>
      <c r="D287" s="139" t="s">
        <v>774</v>
      </c>
      <c r="E287" s="140" t="s">
        <v>251</v>
      </c>
      <c r="F287" s="141">
        <v>4.3599998210888932E-2</v>
      </c>
    </row>
    <row r="288" spans="2:6" x14ac:dyDescent="0.35">
      <c r="B288" s="139" t="s">
        <v>641</v>
      </c>
      <c r="C288" s="139" t="s">
        <v>640</v>
      </c>
      <c r="D288" s="139" t="s">
        <v>774</v>
      </c>
      <c r="E288" s="140" t="s">
        <v>252</v>
      </c>
      <c r="F288" s="141">
        <v>3.2299951289320783E-2</v>
      </c>
    </row>
    <row r="289" spans="2:6" x14ac:dyDescent="0.35">
      <c r="B289" s="139" t="s">
        <v>641</v>
      </c>
      <c r="C289" s="139" t="s">
        <v>640</v>
      </c>
      <c r="D289" s="139" t="s">
        <v>774</v>
      </c>
      <c r="E289" s="140" t="s">
        <v>253</v>
      </c>
      <c r="F289" s="141">
        <v>1.55999837276087E-2</v>
      </c>
    </row>
    <row r="290" spans="2:6" x14ac:dyDescent="0.35">
      <c r="B290" s="139" t="s">
        <v>641</v>
      </c>
      <c r="C290" s="139" t="s">
        <v>640</v>
      </c>
      <c r="D290" s="139" t="s">
        <v>774</v>
      </c>
      <c r="E290" s="140" t="s">
        <v>254</v>
      </c>
      <c r="F290" s="141">
        <v>8.6400008178793564E-2</v>
      </c>
    </row>
    <row r="291" spans="2:6" x14ac:dyDescent="0.35">
      <c r="B291" s="139" t="s">
        <v>641</v>
      </c>
      <c r="C291" s="139" t="s">
        <v>640</v>
      </c>
      <c r="D291" s="139" t="s">
        <v>774</v>
      </c>
      <c r="E291" s="140" t="s">
        <v>255</v>
      </c>
      <c r="F291" s="141">
        <v>2.9899986560367919E-2</v>
      </c>
    </row>
    <row r="292" spans="2:6" x14ac:dyDescent="0.35">
      <c r="B292" s="139" t="s">
        <v>641</v>
      </c>
      <c r="C292" s="139" t="s">
        <v>640</v>
      </c>
      <c r="D292" s="139" t="s">
        <v>774</v>
      </c>
      <c r="E292" s="140" t="s">
        <v>256</v>
      </c>
      <c r="F292" s="141">
        <v>4.9599910033271091E-2</v>
      </c>
    </row>
    <row r="293" spans="2:6" x14ac:dyDescent="0.35">
      <c r="B293" s="139" t="s">
        <v>641</v>
      </c>
      <c r="C293" s="139" t="s">
        <v>640</v>
      </c>
      <c r="D293" s="139" t="s">
        <v>774</v>
      </c>
      <c r="E293" s="140" t="s">
        <v>257</v>
      </c>
      <c r="F293" s="141">
        <v>1.2300032225298499E-2</v>
      </c>
    </row>
    <row r="294" spans="2:6" x14ac:dyDescent="0.35">
      <c r="B294" s="139" t="s">
        <v>641</v>
      </c>
      <c r="C294" s="139" t="s">
        <v>640</v>
      </c>
      <c r="D294" s="139" t="s">
        <v>774</v>
      </c>
      <c r="E294" s="140" t="s">
        <v>258</v>
      </c>
      <c r="F294" s="141">
        <v>3.0699974803352209E-2</v>
      </c>
    </row>
    <row r="295" spans="2:6" x14ac:dyDescent="0.35">
      <c r="B295" s="139" t="s">
        <v>641</v>
      </c>
      <c r="C295" s="139" t="s">
        <v>640</v>
      </c>
      <c r="D295" s="139" t="s">
        <v>774</v>
      </c>
      <c r="E295" s="140" t="s">
        <v>259</v>
      </c>
      <c r="F295" s="141">
        <v>5.040000477096291E-2</v>
      </c>
    </row>
    <row r="296" spans="2:6" x14ac:dyDescent="0.35">
      <c r="B296" s="173" t="s">
        <v>641</v>
      </c>
      <c r="C296" s="173">
        <v>501007</v>
      </c>
      <c r="D296" s="173" t="s">
        <v>775</v>
      </c>
      <c r="E296" s="174" t="s">
        <v>771</v>
      </c>
      <c r="F296" s="175">
        <v>5.0000060428713522E-2</v>
      </c>
    </row>
    <row r="297" spans="2:6" x14ac:dyDescent="0.35">
      <c r="B297" s="139" t="s">
        <v>641</v>
      </c>
      <c r="C297" s="139" t="s">
        <v>640</v>
      </c>
      <c r="D297" s="139" t="s">
        <v>775</v>
      </c>
      <c r="E297" s="140" t="s">
        <v>792</v>
      </c>
      <c r="F297" s="141">
        <v>2.3000511226916398E-3</v>
      </c>
    </row>
    <row r="298" spans="2:6" x14ac:dyDescent="0.35">
      <c r="B298" s="139" t="s">
        <v>641</v>
      </c>
      <c r="C298" s="139" t="s">
        <v>640</v>
      </c>
      <c r="D298" s="139" t="s">
        <v>775</v>
      </c>
      <c r="E298" s="140" t="s">
        <v>798</v>
      </c>
      <c r="F298" s="141">
        <v>0.1078998994331921</v>
      </c>
    </row>
    <row r="299" spans="2:6" x14ac:dyDescent="0.35">
      <c r="B299" s="139" t="s">
        <v>641</v>
      </c>
      <c r="C299" s="139" t="s">
        <v>640</v>
      </c>
      <c r="D299" s="139" t="s">
        <v>775</v>
      </c>
      <c r="E299" s="140" t="s">
        <v>799</v>
      </c>
      <c r="F299" s="141">
        <v>4.279991206950752E-2</v>
      </c>
    </row>
    <row r="300" spans="2:6" x14ac:dyDescent="0.35">
      <c r="B300" s="139" t="s">
        <v>641</v>
      </c>
      <c r="C300" s="139" t="s">
        <v>640</v>
      </c>
      <c r="D300" s="139" t="s">
        <v>775</v>
      </c>
      <c r="E300" s="140" t="s">
        <v>800</v>
      </c>
      <c r="F300" s="141">
        <v>2.8099754645994499E-2</v>
      </c>
    </row>
    <row r="301" spans="2:6" x14ac:dyDescent="0.35">
      <c r="B301" s="139" t="s">
        <v>641</v>
      </c>
      <c r="C301" s="139" t="s">
        <v>640</v>
      </c>
      <c r="D301" s="139" t="s">
        <v>775</v>
      </c>
      <c r="E301" s="140" t="s">
        <v>794</v>
      </c>
      <c r="F301" s="141">
        <v>2.0008618477408591E-4</v>
      </c>
    </row>
    <row r="302" spans="2:6" x14ac:dyDescent="0.35">
      <c r="B302" s="139" t="s">
        <v>641</v>
      </c>
      <c r="C302" s="139" t="s">
        <v>640</v>
      </c>
      <c r="D302" s="139" t="s">
        <v>775</v>
      </c>
      <c r="E302" s="140" t="s">
        <v>795</v>
      </c>
      <c r="F302" s="141">
        <v>1.0000280657802799E-3</v>
      </c>
    </row>
    <row r="303" spans="2:6" x14ac:dyDescent="0.35">
      <c r="B303" s="139" t="s">
        <v>641</v>
      </c>
      <c r="C303" s="139" t="s">
        <v>640</v>
      </c>
      <c r="D303" s="139" t="s">
        <v>775</v>
      </c>
      <c r="E303" s="140" t="s">
        <v>796</v>
      </c>
      <c r="F303" s="141">
        <v>1.0004309238704299E-4</v>
      </c>
    </row>
    <row r="304" spans="2:6" x14ac:dyDescent="0.35">
      <c r="B304" s="139" t="s">
        <v>641</v>
      </c>
      <c r="C304" s="139" t="s">
        <v>640</v>
      </c>
      <c r="D304" s="139" t="s">
        <v>775</v>
      </c>
      <c r="E304" s="140" t="s">
        <v>249</v>
      </c>
      <c r="F304" s="141">
        <v>9.4700119823424619E-2</v>
      </c>
    </row>
    <row r="305" spans="2:6" x14ac:dyDescent="0.35">
      <c r="B305" s="139" t="s">
        <v>641</v>
      </c>
      <c r="C305" s="139" t="s">
        <v>640</v>
      </c>
      <c r="D305" s="139" t="s">
        <v>775</v>
      </c>
      <c r="E305" s="140" t="s">
        <v>250</v>
      </c>
      <c r="F305" s="141">
        <v>0.14990000390772351</v>
      </c>
    </row>
    <row r="306" spans="2:6" x14ac:dyDescent="0.35">
      <c r="B306" s="139" t="s">
        <v>641</v>
      </c>
      <c r="C306" s="139" t="s">
        <v>640</v>
      </c>
      <c r="D306" s="139" t="s">
        <v>775</v>
      </c>
      <c r="E306" s="140" t="s">
        <v>251</v>
      </c>
      <c r="F306" s="141">
        <v>6.819998036738241E-2</v>
      </c>
    </row>
    <row r="307" spans="2:6" x14ac:dyDescent="0.35">
      <c r="B307" s="139" t="s">
        <v>641</v>
      </c>
      <c r="C307" s="139" t="s">
        <v>640</v>
      </c>
      <c r="D307" s="139" t="s">
        <v>775</v>
      </c>
      <c r="E307" s="140" t="s">
        <v>252</v>
      </c>
      <c r="F307" s="141">
        <v>5.0000060428713522E-2</v>
      </c>
    </row>
    <row r="308" spans="2:6" x14ac:dyDescent="0.35">
      <c r="B308" s="139" t="s">
        <v>641</v>
      </c>
      <c r="C308" s="139" t="s">
        <v>640</v>
      </c>
      <c r="D308" s="139" t="s">
        <v>775</v>
      </c>
      <c r="E308" s="140" t="s">
        <v>253</v>
      </c>
      <c r="F308" s="141">
        <v>2.2900065276439209E-2</v>
      </c>
    </row>
    <row r="309" spans="2:6" x14ac:dyDescent="0.35">
      <c r="B309" s="139" t="s">
        <v>641</v>
      </c>
      <c r="C309" s="139" t="s">
        <v>640</v>
      </c>
      <c r="D309" s="139" t="s">
        <v>775</v>
      </c>
      <c r="E309" s="140" t="s">
        <v>254</v>
      </c>
      <c r="F309" s="141">
        <v>0.1208000869099186</v>
      </c>
    </row>
    <row r="310" spans="2:6" x14ac:dyDescent="0.35">
      <c r="B310" s="139" t="s">
        <v>641</v>
      </c>
      <c r="C310" s="139" t="s">
        <v>640</v>
      </c>
      <c r="D310" s="139" t="s">
        <v>775</v>
      </c>
      <c r="E310" s="140" t="s">
        <v>255</v>
      </c>
      <c r="F310" s="141">
        <v>4.7299971222503748E-2</v>
      </c>
    </row>
    <row r="311" spans="2:6" x14ac:dyDescent="0.35">
      <c r="B311" s="139" t="s">
        <v>641</v>
      </c>
      <c r="C311" s="139" t="s">
        <v>640</v>
      </c>
      <c r="D311" s="139" t="s">
        <v>775</v>
      </c>
      <c r="E311" s="140" t="s">
        <v>256</v>
      </c>
      <c r="F311" s="141">
        <v>7.3199986410253756E-2</v>
      </c>
    </row>
    <row r="312" spans="2:6" x14ac:dyDescent="0.35">
      <c r="B312" s="139" t="s">
        <v>641</v>
      </c>
      <c r="C312" s="139" t="s">
        <v>640</v>
      </c>
      <c r="D312" s="139" t="s">
        <v>775</v>
      </c>
      <c r="E312" s="140" t="s">
        <v>257</v>
      </c>
      <c r="F312" s="141">
        <v>1.8299963031055931E-2</v>
      </c>
    </row>
    <row r="313" spans="2:6" x14ac:dyDescent="0.35">
      <c r="B313" s="139" t="s">
        <v>641</v>
      </c>
      <c r="C313" s="139" t="s">
        <v>640</v>
      </c>
      <c r="D313" s="139" t="s">
        <v>775</v>
      </c>
      <c r="E313" s="140" t="s">
        <v>258</v>
      </c>
      <c r="F313" s="141">
        <v>4.0999942122721053E-2</v>
      </c>
    </row>
    <row r="314" spans="2:6" x14ac:dyDescent="0.35">
      <c r="B314" s="139" t="s">
        <v>641</v>
      </c>
      <c r="C314" s="139" t="s">
        <v>640</v>
      </c>
      <c r="D314" s="139" t="s">
        <v>775</v>
      </c>
      <c r="E314" s="140" t="s">
        <v>259</v>
      </c>
      <c r="F314" s="141">
        <v>8.1299985456822946E-2</v>
      </c>
    </row>
    <row r="315" spans="2:6" x14ac:dyDescent="0.35">
      <c r="B315" s="173" t="s">
        <v>641</v>
      </c>
      <c r="C315" s="173" t="s">
        <v>640</v>
      </c>
      <c r="D315" s="173" t="s">
        <v>776</v>
      </c>
      <c r="E315" s="174" t="s">
        <v>771</v>
      </c>
      <c r="F315" s="175">
        <v>5.000490931788535E-2</v>
      </c>
    </row>
    <row r="316" spans="2:6" x14ac:dyDescent="0.35">
      <c r="B316" s="139" t="s">
        <v>641</v>
      </c>
      <c r="C316" s="139" t="s">
        <v>640</v>
      </c>
      <c r="D316" s="139" t="s">
        <v>776</v>
      </c>
      <c r="E316" s="140" t="s">
        <v>798</v>
      </c>
      <c r="F316" s="141">
        <v>0.1061955591713072</v>
      </c>
    </row>
    <row r="317" spans="2:6" x14ac:dyDescent="0.35">
      <c r="B317" s="139" t="s">
        <v>641</v>
      </c>
      <c r="C317" s="139" t="s">
        <v>640</v>
      </c>
      <c r="D317" s="139" t="s">
        <v>776</v>
      </c>
      <c r="E317" s="140" t="s">
        <v>799</v>
      </c>
      <c r="F317" s="141">
        <v>3.8699451559059093E-2</v>
      </c>
    </row>
    <row r="318" spans="2:6" x14ac:dyDescent="0.35">
      <c r="B318" s="139" t="s">
        <v>641</v>
      </c>
      <c r="C318" s="139" t="s">
        <v>640</v>
      </c>
      <c r="D318" s="139" t="s">
        <v>776</v>
      </c>
      <c r="E318" s="140" t="s">
        <v>800</v>
      </c>
      <c r="F318" s="141">
        <v>3.6721697782390983E-2</v>
      </c>
    </row>
    <row r="319" spans="2:6" x14ac:dyDescent="0.35">
      <c r="B319" s="139" t="s">
        <v>641</v>
      </c>
      <c r="C319" s="139" t="s">
        <v>640</v>
      </c>
      <c r="D319" s="139" t="s">
        <v>776</v>
      </c>
      <c r="E319" s="140" t="s">
        <v>794</v>
      </c>
      <c r="F319" s="141">
        <v>9.9589019959883869E-4</v>
      </c>
    </row>
    <row r="320" spans="2:6" x14ac:dyDescent="0.35">
      <c r="B320" s="139" t="s">
        <v>641</v>
      </c>
      <c r="C320" s="139" t="s">
        <v>640</v>
      </c>
      <c r="D320" s="139" t="s">
        <v>776</v>
      </c>
      <c r="E320" s="140" t="s">
        <v>795</v>
      </c>
      <c r="F320" s="141">
        <v>2.2021797371410941E-3</v>
      </c>
    </row>
    <row r="321" spans="2:6" x14ac:dyDescent="0.35">
      <c r="B321" s="139" t="s">
        <v>641</v>
      </c>
      <c r="C321" s="139" t="s">
        <v>640</v>
      </c>
      <c r="D321" s="139" t="s">
        <v>776</v>
      </c>
      <c r="E321" s="140" t="s">
        <v>796</v>
      </c>
      <c r="F321" s="141">
        <v>1.9637271541385551E-4</v>
      </c>
    </row>
    <row r="322" spans="2:6" x14ac:dyDescent="0.35">
      <c r="B322" s="139" t="s">
        <v>641</v>
      </c>
      <c r="C322" s="139" t="s">
        <v>640</v>
      </c>
      <c r="D322" s="139" t="s">
        <v>776</v>
      </c>
      <c r="E322" s="140" t="s">
        <v>249</v>
      </c>
      <c r="F322" s="141">
        <v>9.9098088171349241E-2</v>
      </c>
    </row>
    <row r="323" spans="2:6" x14ac:dyDescent="0.35">
      <c r="B323" s="139" t="s">
        <v>641</v>
      </c>
      <c r="C323" s="139" t="s">
        <v>640</v>
      </c>
      <c r="D323" s="139" t="s">
        <v>776</v>
      </c>
      <c r="E323" s="140" t="s">
        <v>250</v>
      </c>
      <c r="F323" s="141">
        <v>0.14109379602485519</v>
      </c>
    </row>
    <row r="324" spans="2:6" x14ac:dyDescent="0.35">
      <c r="B324" s="139" t="s">
        <v>641</v>
      </c>
      <c r="C324" s="139" t="s">
        <v>640</v>
      </c>
      <c r="D324" s="139" t="s">
        <v>776</v>
      </c>
      <c r="E324" s="140" t="s">
        <v>251</v>
      </c>
      <c r="F324" s="141">
        <v>6.6402031054942287E-2</v>
      </c>
    </row>
    <row r="325" spans="2:6" x14ac:dyDescent="0.35">
      <c r="B325" s="139" t="s">
        <v>641</v>
      </c>
      <c r="C325" s="139" t="s">
        <v>640</v>
      </c>
      <c r="D325" s="139" t="s">
        <v>776</v>
      </c>
      <c r="E325" s="140" t="s">
        <v>252</v>
      </c>
      <c r="F325" s="141">
        <v>4.940176454911422E-2</v>
      </c>
    </row>
    <row r="326" spans="2:6" x14ac:dyDescent="0.35">
      <c r="B326" s="139" t="s">
        <v>641</v>
      </c>
      <c r="C326" s="139" t="s">
        <v>640</v>
      </c>
      <c r="D326" s="139" t="s">
        <v>776</v>
      </c>
      <c r="E326" s="140" t="s">
        <v>253</v>
      </c>
      <c r="F326" s="141">
        <v>2.269507525282987E-2</v>
      </c>
    </row>
    <row r="327" spans="2:6" x14ac:dyDescent="0.35">
      <c r="B327" s="139" t="s">
        <v>641</v>
      </c>
      <c r="C327" s="139" t="s">
        <v>640</v>
      </c>
      <c r="D327" s="139" t="s">
        <v>776</v>
      </c>
      <c r="E327" s="140" t="s">
        <v>254</v>
      </c>
      <c r="F327" s="141">
        <v>0.12219993547753639</v>
      </c>
    </row>
    <row r="328" spans="2:6" x14ac:dyDescent="0.35">
      <c r="B328" s="139" t="s">
        <v>641</v>
      </c>
      <c r="C328" s="139" t="s">
        <v>640</v>
      </c>
      <c r="D328" s="139" t="s">
        <v>776</v>
      </c>
      <c r="E328" s="140" t="s">
        <v>255</v>
      </c>
      <c r="F328" s="141">
        <v>4.749414388509391E-2</v>
      </c>
    </row>
    <row r="329" spans="2:6" x14ac:dyDescent="0.35">
      <c r="B329" s="139" t="s">
        <v>641</v>
      </c>
      <c r="C329" s="139" t="s">
        <v>640</v>
      </c>
      <c r="D329" s="139" t="s">
        <v>776</v>
      </c>
      <c r="E329" s="140" t="s">
        <v>256</v>
      </c>
      <c r="F329" s="141">
        <v>7.3204942981779417E-2</v>
      </c>
    </row>
    <row r="330" spans="2:6" x14ac:dyDescent="0.35">
      <c r="B330" s="139" t="s">
        <v>641</v>
      </c>
      <c r="C330" s="139" t="s">
        <v>640</v>
      </c>
      <c r="D330" s="139" t="s">
        <v>776</v>
      </c>
      <c r="E330" s="140" t="s">
        <v>257</v>
      </c>
      <c r="F330" s="141">
        <v>1.840292875878417E-2</v>
      </c>
    </row>
    <row r="331" spans="2:6" x14ac:dyDescent="0.35">
      <c r="B331" s="139" t="s">
        <v>641</v>
      </c>
      <c r="C331" s="139" t="s">
        <v>640</v>
      </c>
      <c r="D331" s="139" t="s">
        <v>776</v>
      </c>
      <c r="E331" s="140" t="s">
        <v>258</v>
      </c>
      <c r="F331" s="141">
        <v>4.1995707853505961E-2</v>
      </c>
    </row>
    <row r="332" spans="2:6" x14ac:dyDescent="0.35">
      <c r="B332" s="139" t="s">
        <v>641</v>
      </c>
      <c r="C332" s="139" t="s">
        <v>640</v>
      </c>
      <c r="D332" s="139" t="s">
        <v>776</v>
      </c>
      <c r="E332" s="140" t="s">
        <v>259</v>
      </c>
      <c r="F332" s="141">
        <v>8.2995525507413084E-2</v>
      </c>
    </row>
    <row r="333" spans="2:6" x14ac:dyDescent="0.35">
      <c r="B333" s="173" t="s">
        <v>641</v>
      </c>
      <c r="C333" s="173" t="s">
        <v>640</v>
      </c>
      <c r="D333" s="173" t="s">
        <v>777</v>
      </c>
      <c r="E333" s="174" t="s">
        <v>771</v>
      </c>
      <c r="F333" s="175">
        <v>4.9999856636093673E-2</v>
      </c>
    </row>
    <row r="334" spans="2:6" x14ac:dyDescent="0.35">
      <c r="B334" s="139" t="s">
        <v>641</v>
      </c>
      <c r="C334" s="139" t="s">
        <v>640</v>
      </c>
      <c r="D334" s="139" t="s">
        <v>777</v>
      </c>
      <c r="E334" s="140" t="s">
        <v>798</v>
      </c>
      <c r="F334" s="141">
        <v>0.1039998269206658</v>
      </c>
    </row>
    <row r="335" spans="2:6" x14ac:dyDescent="0.35">
      <c r="B335" s="139" t="s">
        <v>641</v>
      </c>
      <c r="C335" s="139" t="s">
        <v>640</v>
      </c>
      <c r="D335" s="139" t="s">
        <v>777</v>
      </c>
      <c r="E335" s="140" t="s">
        <v>799</v>
      </c>
      <c r="F335" s="141">
        <v>3.4699799890052917E-2</v>
      </c>
    </row>
    <row r="336" spans="2:6" x14ac:dyDescent="0.35">
      <c r="B336" s="139" t="s">
        <v>641</v>
      </c>
      <c r="C336" s="139" t="s">
        <v>640</v>
      </c>
      <c r="D336" s="139" t="s">
        <v>777</v>
      </c>
      <c r="E336" s="140" t="s">
        <v>800</v>
      </c>
      <c r="F336" s="141">
        <v>3.8000297675601889E-2</v>
      </c>
    </row>
    <row r="337" spans="2:6" x14ac:dyDescent="0.35">
      <c r="B337" s="139" t="s">
        <v>641</v>
      </c>
      <c r="C337" s="139" t="s">
        <v>640</v>
      </c>
      <c r="D337" s="139" t="s">
        <v>777</v>
      </c>
      <c r="E337" s="140" t="s">
        <v>794</v>
      </c>
      <c r="F337" s="141">
        <v>1.2000862268731209E-3</v>
      </c>
    </row>
    <row r="338" spans="2:6" x14ac:dyDescent="0.35">
      <c r="B338" s="139" t="s">
        <v>641</v>
      </c>
      <c r="C338" s="139" t="s">
        <v>640</v>
      </c>
      <c r="D338" s="139" t="s">
        <v>777</v>
      </c>
      <c r="E338" s="140" t="s">
        <v>795</v>
      </c>
      <c r="F338" s="141">
        <v>1.8999627514505171E-3</v>
      </c>
    </row>
    <row r="339" spans="2:6" x14ac:dyDescent="0.35">
      <c r="B339" s="139" t="s">
        <v>641</v>
      </c>
      <c r="C339" s="139" t="s">
        <v>640</v>
      </c>
      <c r="D339" s="139" t="s">
        <v>777</v>
      </c>
      <c r="E339" s="140" t="s">
        <v>796</v>
      </c>
      <c r="F339" s="141">
        <v>1.999274839295578E-4</v>
      </c>
    </row>
    <row r="340" spans="2:6" x14ac:dyDescent="0.35">
      <c r="B340" s="139" t="s">
        <v>641</v>
      </c>
      <c r="C340" s="139" t="s">
        <v>640</v>
      </c>
      <c r="D340" s="139" t="s">
        <v>777</v>
      </c>
      <c r="E340" s="140" t="s">
        <v>249</v>
      </c>
      <c r="F340" s="141">
        <v>9.9200003336469098E-2</v>
      </c>
    </row>
    <row r="341" spans="2:6" x14ac:dyDescent="0.35">
      <c r="B341" s="139" t="s">
        <v>641</v>
      </c>
      <c r="C341" s="139" t="s">
        <v>640</v>
      </c>
      <c r="D341" s="139" t="s">
        <v>777</v>
      </c>
      <c r="E341" s="140" t="s">
        <v>250</v>
      </c>
      <c r="F341" s="141">
        <v>0.14540019513130961</v>
      </c>
    </row>
    <row r="342" spans="2:6" x14ac:dyDescent="0.35">
      <c r="B342" s="139" t="s">
        <v>641</v>
      </c>
      <c r="C342" s="139" t="s">
        <v>640</v>
      </c>
      <c r="D342" s="139" t="s">
        <v>777</v>
      </c>
      <c r="E342" s="140" t="s">
        <v>251</v>
      </c>
      <c r="F342" s="141">
        <v>6.6699927092937095E-2</v>
      </c>
    </row>
    <row r="343" spans="2:6" x14ac:dyDescent="0.35">
      <c r="B343" s="139" t="s">
        <v>641</v>
      </c>
      <c r="C343" s="139" t="s">
        <v>640</v>
      </c>
      <c r="D343" s="139" t="s">
        <v>777</v>
      </c>
      <c r="E343" s="140" t="s">
        <v>252</v>
      </c>
      <c r="F343" s="141">
        <v>5.0500066338389389E-2</v>
      </c>
    </row>
    <row r="344" spans="2:6" x14ac:dyDescent="0.35">
      <c r="B344" s="139" t="s">
        <v>641</v>
      </c>
      <c r="C344" s="139" t="s">
        <v>640</v>
      </c>
      <c r="D344" s="139" t="s">
        <v>777</v>
      </c>
      <c r="E344" s="140" t="s">
        <v>253</v>
      </c>
      <c r="F344" s="141">
        <v>2.3300023381349819E-2</v>
      </c>
    </row>
    <row r="345" spans="2:6" x14ac:dyDescent="0.35">
      <c r="B345" s="139" t="s">
        <v>641</v>
      </c>
      <c r="C345" s="139" t="s">
        <v>640</v>
      </c>
      <c r="D345" s="139" t="s">
        <v>777</v>
      </c>
      <c r="E345" s="140" t="s">
        <v>254</v>
      </c>
      <c r="F345" s="141">
        <v>0.1248001050987764</v>
      </c>
    </row>
    <row r="346" spans="2:6" x14ac:dyDescent="0.35">
      <c r="B346" s="139" t="s">
        <v>641</v>
      </c>
      <c r="C346" s="139" t="s">
        <v>640</v>
      </c>
      <c r="D346" s="139" t="s">
        <v>777</v>
      </c>
      <c r="E346" s="140" t="s">
        <v>255</v>
      </c>
      <c r="F346" s="141">
        <v>4.9499907595445827E-2</v>
      </c>
    </row>
    <row r="347" spans="2:6" x14ac:dyDescent="0.35">
      <c r="B347" s="139" t="s">
        <v>641</v>
      </c>
      <c r="C347" s="139" t="s">
        <v>640</v>
      </c>
      <c r="D347" s="139" t="s">
        <v>777</v>
      </c>
      <c r="E347" s="140" t="s">
        <v>256</v>
      </c>
      <c r="F347" s="141">
        <v>7.2900025049584372E-2</v>
      </c>
    </row>
    <row r="348" spans="2:6" x14ac:dyDescent="0.35">
      <c r="B348" s="139" t="s">
        <v>641</v>
      </c>
      <c r="C348" s="139" t="s">
        <v>640</v>
      </c>
      <c r="D348" s="139" t="s">
        <v>777</v>
      </c>
      <c r="E348" s="140" t="s">
        <v>257</v>
      </c>
      <c r="F348" s="141">
        <v>1.8700127281082671E-2</v>
      </c>
    </row>
    <row r="349" spans="2:6" x14ac:dyDescent="0.35">
      <c r="B349" s="139" t="s">
        <v>641</v>
      </c>
      <c r="C349" s="139" t="s">
        <v>640</v>
      </c>
      <c r="D349" s="139" t="s">
        <v>777</v>
      </c>
      <c r="E349" s="140" t="s">
        <v>258</v>
      </c>
      <c r="F349" s="141">
        <v>4.229991155750288E-2</v>
      </c>
    </row>
    <row r="350" spans="2:6" x14ac:dyDescent="0.35">
      <c r="B350" s="139" t="s">
        <v>641</v>
      </c>
      <c r="C350" s="139" t="s">
        <v>640</v>
      </c>
      <c r="D350" s="139" t="s">
        <v>777</v>
      </c>
      <c r="E350" s="140" t="s">
        <v>259</v>
      </c>
      <c r="F350" s="141">
        <v>7.6699950552485407E-2</v>
      </c>
    </row>
  </sheetData>
  <mergeCells count="7">
    <mergeCell ref="AN2:AT2"/>
    <mergeCell ref="C2:E2"/>
    <mergeCell ref="F2:G2"/>
    <mergeCell ref="H2:N2"/>
    <mergeCell ref="P2:V2"/>
    <mergeCell ref="X2:AD2"/>
    <mergeCell ref="AF2:AL2"/>
  </mergeCells>
  <conditionalFormatting sqref="C4:E6 D7:E14">
    <cfRule type="cellIs" dxfId="71" priority="1" operator="equal">
      <formula>506330</formula>
    </cfRule>
    <cfRule type="cellIs" dxfId="70" priority="2" operator="equal">
      <formula>509353</formula>
    </cfRule>
    <cfRule type="cellIs" dxfId="69" priority="3" operator="equal">
      <formula>505008</formula>
    </cfRule>
    <cfRule type="cellIs" dxfId="68" priority="4" operator="equal">
      <formula>506435</formula>
    </cfRule>
    <cfRule type="cellIs" dxfId="67" priority="5" operator="equal">
      <formula>506018</formula>
    </cfRule>
    <cfRule type="cellIs" dxfId="66" priority="6" operator="equal">
      <formula>462005</formula>
    </cfRule>
    <cfRule type="cellIs" dxfId="65" priority="7" operator="equal">
      <formula>421001</formula>
    </cfRule>
    <cfRule type="cellIs" dxfId="64" priority="8" operator="equal">
      <formula>506016</formula>
    </cfRule>
    <cfRule type="cellIs" dxfId="63" priority="9" operator="equal">
      <formula>504101</formula>
    </cfRule>
    <cfRule type="cellIs" dxfId="62" priority="10" operator="equal">
      <formula>501016</formula>
    </cfRule>
    <cfRule type="cellIs" dxfId="61" priority="11" operator="equal">
      <formula>501007</formula>
    </cfRule>
    <cfRule type="cellIs" dxfId="60" priority="12" operator="equal">
      <formula>506331</formula>
    </cfRule>
    <cfRule type="cellIs" dxfId="59" priority="13" operator="equal">
      <formula>506037</formula>
    </cfRule>
    <cfRule type="cellIs" dxfId="58" priority="14" operator="equal">
      <formula>506036</formula>
    </cfRule>
    <cfRule type="cellIs" dxfId="57" priority="15" operator="equal">
      <formula>506035</formula>
    </cfRule>
    <cfRule type="cellIs" dxfId="56" priority="16" operator="equal">
      <formula>506034</formula>
    </cfRule>
    <cfRule type="cellIs" dxfId="55" priority="17" operator="equal">
      <formula>506033</formula>
    </cfRule>
    <cfRule type="cellIs" dxfId="54" priority="18" operator="equal">
      <formula>506006</formula>
    </cfRule>
  </conditionalFormatting>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D59F-A8FB-4B50-B90D-2BED208454EF}">
  <dimension ref="B2:AU91"/>
  <sheetViews>
    <sheetView showGridLines="0" workbookViewId="0">
      <selection activeCell="C4" sqref="C4:E14"/>
    </sheetView>
  </sheetViews>
  <sheetFormatPr defaultColWidth="8.796875" defaultRowHeight="14.5" x14ac:dyDescent="0.35"/>
  <cols>
    <col min="1" max="1" width="3.5" style="32" customWidth="1"/>
    <col min="2" max="2" width="30.19921875" style="32" bestFit="1" customWidth="1"/>
    <col min="3" max="7" width="8.796875" style="32" customWidth="1"/>
    <col min="8" max="9" width="9.19921875" style="32" customWidth="1"/>
    <col min="10" max="10" width="10.19921875" style="32" customWidth="1"/>
    <col min="11" max="11" width="9.19921875" style="32" customWidth="1"/>
    <col min="12" max="14" width="8.796875" style="32" customWidth="1"/>
    <col min="15" max="15" width="3.5" style="32" customWidth="1"/>
    <col min="16" max="22" width="8.796875" style="32" customWidth="1"/>
    <col min="23" max="23" width="3.5" style="32" customWidth="1"/>
    <col min="24" max="30" width="11.5" style="32" customWidth="1"/>
    <col min="31" max="31" width="3.5" style="32" customWidth="1"/>
    <col min="32" max="38" width="11.5" style="32" bestFit="1" customWidth="1"/>
    <col min="39" max="39" width="3.5" style="32" customWidth="1"/>
    <col min="40" max="46" width="11.5" style="32" customWidth="1"/>
    <col min="47" max="47" width="11.19921875" style="32" bestFit="1" customWidth="1"/>
    <col min="48" max="16384" width="8.796875" style="32"/>
  </cols>
  <sheetData>
    <row r="2" spans="2:47" x14ac:dyDescent="0.35">
      <c r="C2" s="354" t="s">
        <v>761</v>
      </c>
      <c r="D2" s="355"/>
      <c r="E2" s="356"/>
      <c r="F2" s="354" t="s">
        <v>174</v>
      </c>
      <c r="G2" s="356"/>
      <c r="H2" s="354" t="s">
        <v>762</v>
      </c>
      <c r="I2" s="355"/>
      <c r="J2" s="355"/>
      <c r="K2" s="355"/>
      <c r="L2" s="355"/>
      <c r="M2" s="355"/>
      <c r="N2" s="356"/>
      <c r="P2" s="354" t="s">
        <v>179</v>
      </c>
      <c r="Q2" s="355"/>
      <c r="R2" s="355"/>
      <c r="S2" s="355"/>
      <c r="T2" s="355"/>
      <c r="U2" s="355"/>
      <c r="V2" s="356"/>
      <c r="X2" s="354" t="s">
        <v>111</v>
      </c>
      <c r="Y2" s="355"/>
      <c r="Z2" s="355"/>
      <c r="AA2" s="355"/>
      <c r="AB2" s="355"/>
      <c r="AC2" s="355"/>
      <c r="AD2" s="356"/>
      <c r="AF2" s="354" t="s">
        <v>778</v>
      </c>
      <c r="AG2" s="355"/>
      <c r="AH2" s="355"/>
      <c r="AI2" s="355"/>
      <c r="AJ2" s="355"/>
      <c r="AK2" s="355"/>
      <c r="AL2" s="356"/>
      <c r="AN2" s="354" t="s">
        <v>802</v>
      </c>
      <c r="AO2" s="355"/>
      <c r="AP2" s="355"/>
      <c r="AQ2" s="355"/>
      <c r="AR2" s="355"/>
      <c r="AS2" s="355"/>
      <c r="AT2" s="356"/>
    </row>
    <row r="3" spans="2:47" x14ac:dyDescent="0.35">
      <c r="C3" s="148"/>
      <c r="D3" s="147"/>
      <c r="E3" s="149"/>
      <c r="F3" s="148"/>
      <c r="G3" s="149"/>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12">
        <v>2015</v>
      </c>
      <c r="Y3" s="113">
        <v>2016</v>
      </c>
      <c r="Z3" s="113">
        <v>2017</v>
      </c>
      <c r="AA3" s="113">
        <v>2018</v>
      </c>
      <c r="AB3" s="113">
        <v>2019</v>
      </c>
      <c r="AC3" s="113">
        <v>2020</v>
      </c>
      <c r="AD3" s="114">
        <v>2021</v>
      </c>
      <c r="AF3" s="112">
        <v>2015</v>
      </c>
      <c r="AG3" s="113">
        <v>2016</v>
      </c>
      <c r="AH3" s="113">
        <v>2017</v>
      </c>
      <c r="AI3" s="113">
        <v>2018</v>
      </c>
      <c r="AJ3" s="113">
        <v>2019</v>
      </c>
      <c r="AK3" s="113">
        <v>2020</v>
      </c>
      <c r="AL3" s="114">
        <v>2021</v>
      </c>
      <c r="AN3" s="112">
        <v>2015</v>
      </c>
      <c r="AO3" s="113">
        <v>2016</v>
      </c>
      <c r="AP3" s="113">
        <v>2017</v>
      </c>
      <c r="AQ3" s="113">
        <v>2018</v>
      </c>
      <c r="AR3" s="113">
        <v>2019</v>
      </c>
      <c r="AS3" s="113">
        <v>2020</v>
      </c>
      <c r="AT3" s="114">
        <v>2021</v>
      </c>
    </row>
    <row r="4" spans="2:47" x14ac:dyDescent="0.35">
      <c r="C4" s="110"/>
      <c r="E4" s="111"/>
      <c r="F4" s="110" t="s">
        <v>166</v>
      </c>
      <c r="G4" s="111"/>
      <c r="H4" s="110">
        <v>114.86</v>
      </c>
      <c r="I4" s="32">
        <v>118.93</v>
      </c>
      <c r="J4" s="32">
        <v>124.66</v>
      </c>
      <c r="K4" s="32">
        <v>131.43</v>
      </c>
      <c r="L4" s="32">
        <v>139.72</v>
      </c>
      <c r="M4" s="32">
        <v>153.54</v>
      </c>
      <c r="N4" s="111">
        <v>162.04</v>
      </c>
      <c r="P4" s="115">
        <v>1808.6073086844729</v>
      </c>
      <c r="Q4" s="116">
        <v>1716.0991294168352</v>
      </c>
      <c r="R4" s="116">
        <v>1724.469607843123</v>
      </c>
      <c r="S4" s="116">
        <v>1730.61679653684</v>
      </c>
      <c r="T4" s="116">
        <v>1721.1275563680847</v>
      </c>
      <c r="U4" s="116">
        <v>1723.2891829425666</v>
      </c>
      <c r="V4" s="117">
        <v>1724.4882681564245</v>
      </c>
      <c r="X4" s="154">
        <v>207736.63547549854</v>
      </c>
      <c r="Y4" s="155">
        <v>204095.66946154422</v>
      </c>
      <c r="Z4" s="155">
        <v>214972.38131372372</v>
      </c>
      <c r="AA4" s="155">
        <v>227454.96556883689</v>
      </c>
      <c r="AB4" s="155">
        <v>240475.94217574879</v>
      </c>
      <c r="AC4" s="155">
        <v>264593.82114900165</v>
      </c>
      <c r="AD4" s="156">
        <v>279436.07897206699</v>
      </c>
      <c r="AE4" s="116"/>
      <c r="AF4" s="154">
        <v>207736.63547549854</v>
      </c>
      <c r="AG4" s="155">
        <v>142965.64946154389</v>
      </c>
      <c r="AH4" s="155">
        <v>189541.74131372402</v>
      </c>
      <c r="AI4" s="155">
        <v>227454.96556883689</v>
      </c>
      <c r="AJ4" s="155">
        <v>240475.94217574879</v>
      </c>
      <c r="AK4" s="155">
        <v>264593.82114900165</v>
      </c>
      <c r="AL4" s="156">
        <v>279436.07897206699</v>
      </c>
      <c r="AM4" s="116"/>
      <c r="AN4" s="154">
        <v>0</v>
      </c>
      <c r="AO4" s="155">
        <v>0</v>
      </c>
      <c r="AP4" s="155">
        <v>0</v>
      </c>
      <c r="AQ4" s="155">
        <v>0</v>
      </c>
      <c r="AR4" s="155">
        <v>240475.94217574879</v>
      </c>
      <c r="AS4" s="155">
        <v>264593.82114900165</v>
      </c>
      <c r="AT4" s="156">
        <v>279436.07897206699</v>
      </c>
    </row>
    <row r="5" spans="2:47" x14ac:dyDescent="0.35">
      <c r="C5" s="110"/>
      <c r="E5" s="111"/>
      <c r="F5" s="110" t="s">
        <v>166</v>
      </c>
      <c r="G5" s="111"/>
      <c r="H5" s="110"/>
      <c r="M5" s="32">
        <v>145.94999999999999</v>
      </c>
      <c r="N5" s="111">
        <v>127.96</v>
      </c>
      <c r="P5" s="115"/>
      <c r="Q5" s="116"/>
      <c r="R5" s="116"/>
      <c r="S5" s="116"/>
      <c r="T5" s="116"/>
      <c r="U5" s="116">
        <v>1723.2891829425666</v>
      </c>
      <c r="V5" s="117">
        <v>1724.4882681564245</v>
      </c>
      <c r="X5" s="115">
        <v>0</v>
      </c>
      <c r="Y5" s="116">
        <v>0</v>
      </c>
      <c r="Z5" s="116">
        <v>0</v>
      </c>
      <c r="AA5" s="116">
        <v>0</v>
      </c>
      <c r="AB5" s="116">
        <v>0</v>
      </c>
      <c r="AC5" s="116">
        <v>251514.05625046758</v>
      </c>
      <c r="AD5" s="117">
        <v>220665.51879329607</v>
      </c>
      <c r="AE5" s="116"/>
      <c r="AF5" s="115">
        <v>0</v>
      </c>
      <c r="AG5" s="116">
        <v>0</v>
      </c>
      <c r="AH5" s="116">
        <v>0</v>
      </c>
      <c r="AI5" s="116">
        <v>0</v>
      </c>
      <c r="AJ5" s="116">
        <v>0</v>
      </c>
      <c r="AK5" s="116">
        <v>251514.05625046758</v>
      </c>
      <c r="AL5" s="117">
        <v>220665.51879329607</v>
      </c>
      <c r="AM5" s="116"/>
      <c r="AN5" s="115">
        <v>0</v>
      </c>
      <c r="AO5" s="116">
        <v>0</v>
      </c>
      <c r="AP5" s="116">
        <v>0</v>
      </c>
      <c r="AQ5" s="116">
        <v>0</v>
      </c>
      <c r="AR5" s="116">
        <v>0</v>
      </c>
      <c r="AS5" s="116">
        <v>251514.05625046758</v>
      </c>
      <c r="AT5" s="117">
        <v>220665.51879329607</v>
      </c>
    </row>
    <row r="6" spans="2:47" x14ac:dyDescent="0.35">
      <c r="C6" s="110"/>
      <c r="E6" s="111"/>
      <c r="F6" s="110" t="s">
        <v>166</v>
      </c>
      <c r="G6" s="111"/>
      <c r="H6" s="110"/>
      <c r="L6" s="32">
        <v>146.80000000000001</v>
      </c>
      <c r="M6" s="32">
        <v>169.41</v>
      </c>
      <c r="N6" s="111">
        <v>173.35</v>
      </c>
      <c r="P6" s="115"/>
      <c r="Q6" s="116"/>
      <c r="R6" s="116"/>
      <c r="S6" s="116"/>
      <c r="T6" s="116">
        <v>1721.1275563680847</v>
      </c>
      <c r="U6" s="116">
        <v>1723.2891829425666</v>
      </c>
      <c r="V6" s="117">
        <v>1724.4882681564245</v>
      </c>
      <c r="X6" s="115">
        <v>0</v>
      </c>
      <c r="Y6" s="116">
        <v>0</v>
      </c>
      <c r="Z6" s="116">
        <v>0</v>
      </c>
      <c r="AA6" s="116">
        <v>0</v>
      </c>
      <c r="AB6" s="116">
        <v>252661.52527483486</v>
      </c>
      <c r="AC6" s="116">
        <v>291942.42048230022</v>
      </c>
      <c r="AD6" s="117">
        <v>298940.04128491617</v>
      </c>
      <c r="AE6" s="116"/>
      <c r="AF6" s="115">
        <v>0</v>
      </c>
      <c r="AG6" s="116">
        <v>0</v>
      </c>
      <c r="AH6" s="116">
        <v>0</v>
      </c>
      <c r="AI6" s="116">
        <v>0</v>
      </c>
      <c r="AJ6" s="116">
        <v>252661.52527483486</v>
      </c>
      <c r="AK6" s="116">
        <v>291942.42048230022</v>
      </c>
      <c r="AL6" s="117">
        <v>298940.04128491617</v>
      </c>
      <c r="AM6" s="116"/>
      <c r="AN6" s="115">
        <v>0</v>
      </c>
      <c r="AO6" s="116">
        <v>0</v>
      </c>
      <c r="AP6" s="116">
        <v>0</v>
      </c>
      <c r="AQ6" s="116">
        <v>0</v>
      </c>
      <c r="AR6" s="116">
        <v>252661.52527483486</v>
      </c>
      <c r="AS6" s="116">
        <v>291942.42048230022</v>
      </c>
      <c r="AT6" s="117">
        <v>298940.04128491617</v>
      </c>
    </row>
    <row r="7" spans="2:47" x14ac:dyDescent="0.35">
      <c r="C7" s="110"/>
      <c r="E7" s="111"/>
      <c r="F7" s="110" t="s">
        <v>166</v>
      </c>
      <c r="G7" s="111"/>
      <c r="H7" s="110">
        <v>87.27</v>
      </c>
      <c r="I7" s="32">
        <v>89.93</v>
      </c>
      <c r="J7" s="32">
        <v>95.67</v>
      </c>
      <c r="K7" s="32">
        <v>101.59</v>
      </c>
      <c r="L7" s="32">
        <v>95.54</v>
      </c>
      <c r="M7" s="32">
        <v>107.63</v>
      </c>
      <c r="N7" s="111">
        <v>109.47</v>
      </c>
      <c r="P7" s="115">
        <v>1808.6073086844729</v>
      </c>
      <c r="Q7" s="116">
        <v>1716.0991294168352</v>
      </c>
      <c r="R7" s="116">
        <v>1724.469607843123</v>
      </c>
      <c r="S7" s="116">
        <v>1730.61679653684</v>
      </c>
      <c r="T7" s="116">
        <v>1721.1275563680847</v>
      </c>
      <c r="U7" s="116">
        <v>1723.2891829425666</v>
      </c>
      <c r="V7" s="117">
        <v>1724.4882681564245</v>
      </c>
      <c r="X7" s="115">
        <v>157837.15982889393</v>
      </c>
      <c r="Y7" s="116">
        <v>154328.794708456</v>
      </c>
      <c r="Z7" s="116">
        <v>164980.00738235158</v>
      </c>
      <c r="AA7" s="116">
        <v>175813.36036017758</v>
      </c>
      <c r="AB7" s="116">
        <v>164436.52673540683</v>
      </c>
      <c r="AC7" s="116">
        <v>185477.61476010844</v>
      </c>
      <c r="AD7" s="117">
        <v>188779.7307150838</v>
      </c>
      <c r="AE7" s="116"/>
      <c r="AF7" s="115">
        <v>157837.15982889393</v>
      </c>
      <c r="AG7" s="116">
        <v>154328.794708456</v>
      </c>
      <c r="AH7" s="116">
        <v>164980.00738235158</v>
      </c>
      <c r="AI7" s="116">
        <v>175813.36036017758</v>
      </c>
      <c r="AJ7" s="116">
        <v>164436.52673540683</v>
      </c>
      <c r="AK7" s="116">
        <v>185477.61476010844</v>
      </c>
      <c r="AL7" s="117">
        <v>188779.7307150838</v>
      </c>
      <c r="AM7" s="116"/>
      <c r="AN7" s="115">
        <v>0</v>
      </c>
      <c r="AO7" s="116">
        <v>0</v>
      </c>
      <c r="AP7" s="116">
        <v>0</v>
      </c>
      <c r="AQ7" s="116">
        <v>0</v>
      </c>
      <c r="AR7" s="116">
        <v>0</v>
      </c>
      <c r="AS7" s="116">
        <v>0</v>
      </c>
      <c r="AT7" s="117">
        <v>0</v>
      </c>
    </row>
    <row r="8" spans="2:47" x14ac:dyDescent="0.35">
      <c r="C8" s="110"/>
      <c r="E8" s="111"/>
      <c r="F8" s="110" t="s">
        <v>166</v>
      </c>
      <c r="G8" s="111"/>
      <c r="H8" s="110">
        <v>126.63</v>
      </c>
      <c r="I8" s="32">
        <v>130.97999999999999</v>
      </c>
      <c r="J8" s="32">
        <v>136.01</v>
      </c>
      <c r="K8" s="32">
        <v>137.91</v>
      </c>
      <c r="L8" s="32">
        <v>146.80000000000001</v>
      </c>
      <c r="N8" s="111"/>
      <c r="P8" s="115">
        <v>1808.6073086844729</v>
      </c>
      <c r="Q8" s="116">
        <v>1716.0991294168352</v>
      </c>
      <c r="R8" s="116">
        <v>1724.469607843123</v>
      </c>
      <c r="S8" s="116">
        <v>1730.61679653684</v>
      </c>
      <c r="T8" s="116">
        <v>1721.1275563680847</v>
      </c>
      <c r="U8" s="116"/>
      <c r="V8" s="117"/>
      <c r="X8" s="115">
        <v>0</v>
      </c>
      <c r="Y8" s="116">
        <v>224774.66397101706</v>
      </c>
      <c r="Z8" s="116">
        <v>234545.11136274313</v>
      </c>
      <c r="AA8" s="116">
        <v>238669.36241039558</v>
      </c>
      <c r="AB8" s="116">
        <v>252661.52527483486</v>
      </c>
      <c r="AC8" s="116">
        <v>0</v>
      </c>
      <c r="AD8" s="117">
        <v>0</v>
      </c>
      <c r="AE8" s="116"/>
      <c r="AF8" s="115">
        <v>0</v>
      </c>
      <c r="AG8" s="116">
        <v>224774.66397101706</v>
      </c>
      <c r="AH8" s="116">
        <v>234545.11136274313</v>
      </c>
      <c r="AI8" s="116">
        <v>238669.36241039558</v>
      </c>
      <c r="AJ8" s="116">
        <v>252661.52527483486</v>
      </c>
      <c r="AK8" s="116">
        <v>0</v>
      </c>
      <c r="AL8" s="117">
        <v>0</v>
      </c>
      <c r="AM8" s="116"/>
      <c r="AN8" s="115">
        <v>0</v>
      </c>
      <c r="AO8" s="116">
        <v>0</v>
      </c>
      <c r="AP8" s="116">
        <v>0</v>
      </c>
      <c r="AQ8" s="116">
        <v>0</v>
      </c>
      <c r="AR8" s="116">
        <v>0</v>
      </c>
      <c r="AS8" s="116">
        <v>0</v>
      </c>
      <c r="AT8" s="117">
        <v>0</v>
      </c>
    </row>
    <row r="9" spans="2:47" x14ac:dyDescent="0.35">
      <c r="B9" s="157"/>
      <c r="C9" s="110"/>
      <c r="E9" s="111"/>
      <c r="F9" s="110" t="s">
        <v>167</v>
      </c>
      <c r="G9" s="111"/>
      <c r="H9" s="110">
        <v>283.49</v>
      </c>
      <c r="I9" s="32">
        <v>300.02</v>
      </c>
      <c r="J9" s="32">
        <v>335.8</v>
      </c>
      <c r="K9" s="32">
        <v>336.1</v>
      </c>
      <c r="L9" s="32">
        <v>345.38</v>
      </c>
      <c r="M9" s="32">
        <v>367.68</v>
      </c>
      <c r="N9" s="111"/>
      <c r="P9" s="115">
        <v>1796.5210526315814</v>
      </c>
      <c r="Q9" s="116">
        <v>1700.4862704495281</v>
      </c>
      <c r="R9" s="116">
        <v>1710.2124637681156</v>
      </c>
      <c r="S9" s="116">
        <v>1716.3733333333346</v>
      </c>
      <c r="T9" s="116">
        <v>1706.9692753623196</v>
      </c>
      <c r="U9" s="116">
        <v>1708.7565697930768</v>
      </c>
      <c r="V9" s="117"/>
      <c r="X9" s="115">
        <v>509295.75321052701</v>
      </c>
      <c r="Y9" s="116">
        <v>510179.89086026739</v>
      </c>
      <c r="Z9" s="116">
        <v>574289.34533333324</v>
      </c>
      <c r="AA9" s="116">
        <v>576873.07733333379</v>
      </c>
      <c r="AB9" s="116">
        <v>589553.04832463793</v>
      </c>
      <c r="AC9" s="116">
        <v>628275.6155815185</v>
      </c>
      <c r="AD9" s="117"/>
      <c r="AE9" s="118"/>
      <c r="AF9" s="158">
        <v>509295.75321052701</v>
      </c>
      <c r="AG9" s="159">
        <v>510179.89086026739</v>
      </c>
      <c r="AH9" s="159">
        <v>574289.34533333324</v>
      </c>
      <c r="AI9" s="159">
        <v>576873.07733333379</v>
      </c>
      <c r="AJ9" s="159">
        <v>589553.04832463793</v>
      </c>
      <c r="AK9" s="159">
        <v>628275.6155815185</v>
      </c>
      <c r="AL9" s="160">
        <v>0</v>
      </c>
      <c r="AM9" s="118"/>
      <c r="AN9" s="158">
        <v>0</v>
      </c>
      <c r="AO9" s="159">
        <v>0</v>
      </c>
      <c r="AP9" s="159">
        <v>0</v>
      </c>
      <c r="AQ9" s="159">
        <v>0</v>
      </c>
      <c r="AR9" s="159">
        <v>0</v>
      </c>
      <c r="AS9" s="159">
        <v>0</v>
      </c>
      <c r="AT9" s="160">
        <v>0</v>
      </c>
    </row>
    <row r="10" spans="2:47" x14ac:dyDescent="0.35">
      <c r="B10" s="157"/>
      <c r="C10" s="110"/>
      <c r="E10" s="111"/>
      <c r="F10" s="110" t="s">
        <v>167</v>
      </c>
      <c r="G10" s="111"/>
      <c r="H10" s="110">
        <v>177.94</v>
      </c>
      <c r="I10" s="32">
        <v>185.71</v>
      </c>
      <c r="J10" s="32">
        <v>192.83</v>
      </c>
      <c r="K10" s="32">
        <v>201.53</v>
      </c>
      <c r="L10" s="32">
        <v>211.52</v>
      </c>
      <c r="M10" s="32">
        <v>222.66</v>
      </c>
      <c r="N10" s="111">
        <v>226.74</v>
      </c>
      <c r="P10" s="115">
        <v>1796.5210526315814</v>
      </c>
      <c r="Q10" s="116">
        <v>1700.4862704495281</v>
      </c>
      <c r="R10" s="116">
        <v>1710.2124637681156</v>
      </c>
      <c r="S10" s="116">
        <v>1716.3733333333346</v>
      </c>
      <c r="T10" s="116">
        <v>1706.9692753623196</v>
      </c>
      <c r="U10" s="116">
        <v>1708.7565697930768</v>
      </c>
      <c r="V10" s="117">
        <v>142.33333333333334</v>
      </c>
      <c r="X10" s="115">
        <v>319672.95610526361</v>
      </c>
      <c r="Y10" s="116">
        <v>315797.30528518185</v>
      </c>
      <c r="Z10" s="116">
        <v>329780.26938840578</v>
      </c>
      <c r="AA10" s="116">
        <v>345900.71786666691</v>
      </c>
      <c r="AB10" s="116">
        <v>361058.14112463786</v>
      </c>
      <c r="AC10" s="116">
        <v>380471.73783012648</v>
      </c>
      <c r="AD10" s="117">
        <v>32272.660000000003</v>
      </c>
      <c r="AE10" s="118"/>
      <c r="AF10" s="158">
        <v>319672.95610526361</v>
      </c>
      <c r="AG10" s="159">
        <v>315797.30528518185</v>
      </c>
      <c r="AH10" s="159">
        <v>329780.26938840578</v>
      </c>
      <c r="AI10" s="159">
        <v>345900.71786666691</v>
      </c>
      <c r="AJ10" s="159">
        <v>361058.14112463786</v>
      </c>
      <c r="AK10" s="159">
        <v>380471.73783012648</v>
      </c>
      <c r="AL10" s="160">
        <v>32272.660000000003</v>
      </c>
      <c r="AM10" s="118"/>
      <c r="AN10" s="158">
        <v>0</v>
      </c>
      <c r="AO10" s="159">
        <v>0</v>
      </c>
      <c r="AP10" s="159">
        <v>0</v>
      </c>
      <c r="AQ10" s="159">
        <v>0</v>
      </c>
      <c r="AR10" s="159">
        <v>0</v>
      </c>
      <c r="AS10" s="159">
        <v>0</v>
      </c>
      <c r="AT10" s="160">
        <v>0</v>
      </c>
    </row>
    <row r="11" spans="2:47" x14ac:dyDescent="0.35">
      <c r="B11" s="157"/>
      <c r="C11" s="110"/>
      <c r="E11" s="111"/>
      <c r="F11" s="110" t="s">
        <v>166</v>
      </c>
      <c r="G11" s="111" t="s">
        <v>167</v>
      </c>
      <c r="H11" s="110">
        <v>89.33</v>
      </c>
      <c r="I11" s="32">
        <v>92.95</v>
      </c>
      <c r="J11" s="32">
        <v>107.49</v>
      </c>
      <c r="K11" s="32">
        <v>119.77</v>
      </c>
      <c r="L11" s="32">
        <v>147.65</v>
      </c>
      <c r="M11" s="32">
        <v>161.5</v>
      </c>
      <c r="N11" s="111">
        <v>175.22</v>
      </c>
      <c r="P11" s="115">
        <v>1808.6073086844729</v>
      </c>
      <c r="Q11" s="116">
        <v>1716.0991294168352</v>
      </c>
      <c r="R11" s="116">
        <v>1724.469607843123</v>
      </c>
      <c r="S11" s="116">
        <v>1716.3733333333346</v>
      </c>
      <c r="T11" s="116">
        <v>1706.9692753623196</v>
      </c>
      <c r="U11" s="116">
        <v>1708.7565697930768</v>
      </c>
      <c r="V11" s="117">
        <v>142.33333333333334</v>
      </c>
      <c r="X11" s="115">
        <v>161562.89088478396</v>
      </c>
      <c r="Y11" s="116">
        <v>159511.41407929483</v>
      </c>
      <c r="Z11" s="116">
        <v>185363.23814705727</v>
      </c>
      <c r="AA11" s="116">
        <v>205570.03413333348</v>
      </c>
      <c r="AB11" s="116">
        <v>252034.01350724651</v>
      </c>
      <c r="AC11" s="116">
        <v>275964.18602158187</v>
      </c>
      <c r="AD11" s="117">
        <v>24939.646666666667</v>
      </c>
      <c r="AE11" s="118"/>
      <c r="AF11" s="115">
        <v>161562.89088478396</v>
      </c>
      <c r="AG11" s="116">
        <v>159511.41407929483</v>
      </c>
      <c r="AH11" s="116">
        <v>185363.23814705727</v>
      </c>
      <c r="AI11" s="116">
        <v>205570.03413333348</v>
      </c>
      <c r="AJ11" s="116">
        <v>252034.01350724651</v>
      </c>
      <c r="AK11" s="116">
        <v>275964.18602158187</v>
      </c>
      <c r="AL11" s="117">
        <v>24939.646666666667</v>
      </c>
      <c r="AM11" s="118"/>
      <c r="AN11" s="115">
        <v>0</v>
      </c>
      <c r="AO11" s="116">
        <v>0</v>
      </c>
      <c r="AP11" s="116">
        <v>0</v>
      </c>
      <c r="AQ11" s="116">
        <v>0</v>
      </c>
      <c r="AR11" s="116">
        <v>0</v>
      </c>
      <c r="AS11" s="116">
        <v>0</v>
      </c>
      <c r="AT11" s="117">
        <v>0</v>
      </c>
    </row>
    <row r="12" spans="2:47" x14ac:dyDescent="0.35">
      <c r="B12" s="111"/>
      <c r="C12" s="110"/>
      <c r="E12" s="111"/>
      <c r="F12" s="110" t="s">
        <v>166</v>
      </c>
      <c r="G12" s="111" t="s">
        <v>167</v>
      </c>
      <c r="H12" s="110">
        <v>112.02</v>
      </c>
      <c r="I12" s="32">
        <v>152.13999999999999</v>
      </c>
      <c r="J12" s="32">
        <v>161.85</v>
      </c>
      <c r="K12" s="32">
        <v>136.6</v>
      </c>
      <c r="L12" s="32">
        <v>212.15</v>
      </c>
      <c r="M12" s="32">
        <v>227.14</v>
      </c>
      <c r="N12" s="111">
        <v>376.06</v>
      </c>
      <c r="P12" s="115">
        <v>1808.6073086844729</v>
      </c>
      <c r="Q12" s="116">
        <v>1716.0991294168352</v>
      </c>
      <c r="R12" s="116">
        <v>1724.469607843123</v>
      </c>
      <c r="S12" s="116">
        <v>1730.61679653684</v>
      </c>
      <c r="T12" s="116">
        <v>1706.9692753623196</v>
      </c>
      <c r="U12" s="116">
        <v>1723.2891829425666</v>
      </c>
      <c r="V12" s="117">
        <v>1708.1764705882354</v>
      </c>
      <c r="X12" s="115">
        <v>0</v>
      </c>
      <c r="Y12" s="116">
        <v>0</v>
      </c>
      <c r="Z12" s="116">
        <v>0</v>
      </c>
      <c r="AA12" s="116">
        <v>0</v>
      </c>
      <c r="AB12" s="116">
        <v>362133.53176811611</v>
      </c>
      <c r="AC12" s="116">
        <v>391427.90501357458</v>
      </c>
      <c r="AD12" s="117">
        <v>642376.84352941182</v>
      </c>
      <c r="AE12" s="118"/>
      <c r="AF12" s="115">
        <v>0</v>
      </c>
      <c r="AG12" s="116">
        <v>0</v>
      </c>
      <c r="AH12" s="116">
        <v>0</v>
      </c>
      <c r="AI12" s="116">
        <v>0</v>
      </c>
      <c r="AJ12" s="116">
        <v>362133.53176811611</v>
      </c>
      <c r="AK12" s="116">
        <v>391427.90501357458</v>
      </c>
      <c r="AL12" s="117">
        <v>642376.84352941182</v>
      </c>
      <c r="AM12" s="118"/>
      <c r="AN12" s="115">
        <v>0</v>
      </c>
      <c r="AO12" s="116">
        <v>0</v>
      </c>
      <c r="AP12" s="116">
        <v>0</v>
      </c>
      <c r="AQ12" s="116">
        <v>0</v>
      </c>
      <c r="AR12" s="116">
        <f>+AJ12*F98</f>
        <v>0</v>
      </c>
      <c r="AS12" s="116">
        <f>+AK12*F117</f>
        <v>0</v>
      </c>
      <c r="AT12" s="117">
        <f>+AL12*F135</f>
        <v>0</v>
      </c>
    </row>
    <row r="13" spans="2:47" x14ac:dyDescent="0.35">
      <c r="C13" s="110"/>
      <c r="E13" s="111"/>
      <c r="F13" s="110" t="s">
        <v>167</v>
      </c>
      <c r="G13" s="111"/>
      <c r="H13" s="110">
        <v>194.08</v>
      </c>
      <c r="I13" s="32">
        <v>195.29</v>
      </c>
      <c r="J13" s="32">
        <v>196.87</v>
      </c>
      <c r="N13" s="111"/>
      <c r="P13" s="115">
        <v>1796.5210526315814</v>
      </c>
      <c r="Q13" s="116">
        <v>1700.4862704495281</v>
      </c>
      <c r="R13" s="116">
        <v>1710.2124637681156</v>
      </c>
      <c r="S13" s="116"/>
      <c r="T13" s="116"/>
      <c r="U13" s="116"/>
      <c r="V13" s="117"/>
      <c r="X13" s="115">
        <v>348668.80589473731</v>
      </c>
      <c r="Y13" s="116">
        <v>332087.96375608834</v>
      </c>
      <c r="Z13" s="116">
        <v>336689.52774202893</v>
      </c>
      <c r="AA13" s="116">
        <v>0</v>
      </c>
      <c r="AB13" s="116">
        <v>0</v>
      </c>
      <c r="AC13" s="116">
        <v>0</v>
      </c>
      <c r="AD13" s="117">
        <v>0</v>
      </c>
      <c r="AE13" s="118"/>
      <c r="AF13" s="115">
        <v>348668.80589473731</v>
      </c>
      <c r="AG13" s="116">
        <v>296740.473756088</v>
      </c>
      <c r="AH13" s="116">
        <v>336689.52774202893</v>
      </c>
      <c r="AI13" s="116">
        <v>0</v>
      </c>
      <c r="AJ13" s="116">
        <v>0</v>
      </c>
      <c r="AK13" s="116">
        <v>0</v>
      </c>
      <c r="AL13" s="117">
        <v>0</v>
      </c>
      <c r="AM13" s="118"/>
      <c r="AN13" s="115">
        <v>0</v>
      </c>
      <c r="AO13" s="116">
        <v>0</v>
      </c>
      <c r="AP13" s="116">
        <v>0</v>
      </c>
      <c r="AQ13" s="116">
        <v>0</v>
      </c>
      <c r="AR13" s="116">
        <f>+AJ13*F99</f>
        <v>0</v>
      </c>
      <c r="AS13" s="116">
        <f>+AK13*F118</f>
        <v>0</v>
      </c>
      <c r="AT13" s="117">
        <f>+AL13*F136</f>
        <v>0</v>
      </c>
    </row>
    <row r="14" spans="2:47" x14ac:dyDescent="0.35">
      <c r="C14" s="119"/>
      <c r="D14" s="120"/>
      <c r="E14" s="121"/>
      <c r="F14" s="119" t="s">
        <v>166</v>
      </c>
      <c r="G14" s="121"/>
      <c r="H14" s="119">
        <v>105.36</v>
      </c>
      <c r="I14" s="120">
        <v>105.62</v>
      </c>
      <c r="J14" s="120">
        <v>112.86</v>
      </c>
      <c r="K14" s="120">
        <v>119.59</v>
      </c>
      <c r="L14" s="120">
        <v>140.94999999999999</v>
      </c>
      <c r="M14" s="120">
        <v>145.94999999999999</v>
      </c>
      <c r="N14" s="121">
        <v>127.96</v>
      </c>
      <c r="P14" s="122">
        <v>1808.6073086844729</v>
      </c>
      <c r="Q14" s="123">
        <v>1716.0991294168352</v>
      </c>
      <c r="R14" s="123">
        <v>1724.469607843123</v>
      </c>
      <c r="S14" s="123">
        <v>1730.61679653684</v>
      </c>
      <c r="T14" s="123">
        <v>1721.1275563680847</v>
      </c>
      <c r="U14" s="123">
        <v>1723.2891829425666</v>
      </c>
      <c r="V14" s="124">
        <v>1724.4882681564245</v>
      </c>
      <c r="X14" s="122">
        <v>190554.86604299606</v>
      </c>
      <c r="Y14" s="123">
        <v>181254.39004900615</v>
      </c>
      <c r="Z14" s="123">
        <v>194623.63994117486</v>
      </c>
      <c r="AA14" s="123">
        <v>206964.4626978407</v>
      </c>
      <c r="AB14" s="123">
        <v>242592.92907008153</v>
      </c>
      <c r="AC14" s="123">
        <v>251514.05625046758</v>
      </c>
      <c r="AD14" s="124">
        <v>220665.51879329607</v>
      </c>
      <c r="AE14" s="116"/>
      <c r="AF14" s="122">
        <v>190554.86604299606</v>
      </c>
      <c r="AG14" s="123">
        <v>181254.39004900615</v>
      </c>
      <c r="AH14" s="123">
        <v>194623.63994117486</v>
      </c>
      <c r="AI14" s="123">
        <v>206964.4626978407</v>
      </c>
      <c r="AJ14" s="123">
        <v>242592.92907008153</v>
      </c>
      <c r="AK14" s="123">
        <v>251514.05625046758</v>
      </c>
      <c r="AL14" s="124">
        <v>220665.51879329607</v>
      </c>
      <c r="AM14" s="116"/>
      <c r="AN14" s="122">
        <v>0</v>
      </c>
      <c r="AO14" s="123">
        <v>0</v>
      </c>
      <c r="AP14" s="123">
        <v>0</v>
      </c>
      <c r="AQ14" s="123">
        <v>0</v>
      </c>
      <c r="AR14" s="123">
        <v>242592.92907008153</v>
      </c>
      <c r="AS14" s="123">
        <v>251514.05625046758</v>
      </c>
      <c r="AT14" s="124">
        <v>220665.51879329607</v>
      </c>
    </row>
    <row r="15" spans="2:47" ht="15" thickBot="1" x14ac:dyDescent="0.4">
      <c r="B15" s="157" t="s">
        <v>779</v>
      </c>
      <c r="X15" s="133">
        <f>SUM(X4:X14)</f>
        <v>1895329.0674427005</v>
      </c>
      <c r="Y15" s="134">
        <f t="shared" ref="Y15:AL15" si="0">SUM(Y4:Y14)</f>
        <v>2082030.0921708557</v>
      </c>
      <c r="Z15" s="134">
        <f t="shared" si="0"/>
        <v>2235243.5206108186</v>
      </c>
      <c r="AA15" s="134">
        <f t="shared" si="0"/>
        <v>1977245.9803705849</v>
      </c>
      <c r="AB15" s="134">
        <f t="shared" si="0"/>
        <v>2717607.1832555453</v>
      </c>
      <c r="AC15" s="134">
        <f t="shared" si="0"/>
        <v>2921181.4133391469</v>
      </c>
      <c r="AD15" s="161">
        <f t="shared" si="0"/>
        <v>1908076.0387547377</v>
      </c>
      <c r="AF15" s="133">
        <f t="shared" si="0"/>
        <v>1895329.0674427005</v>
      </c>
      <c r="AG15" s="134">
        <f t="shared" si="0"/>
        <v>1985552.582170855</v>
      </c>
      <c r="AH15" s="134">
        <f t="shared" si="0"/>
        <v>2209812.880610819</v>
      </c>
      <c r="AI15" s="134">
        <f t="shared" si="0"/>
        <v>1977245.9803705849</v>
      </c>
      <c r="AJ15" s="134">
        <f>SUM(AJ4:AJ14)</f>
        <v>2717607.1832555453</v>
      </c>
      <c r="AK15" s="134">
        <f t="shared" si="0"/>
        <v>2921181.4133391469</v>
      </c>
      <c r="AL15" s="161">
        <f t="shared" si="0"/>
        <v>1908076.0387547377</v>
      </c>
      <c r="AN15" s="133">
        <f t="shared" ref="AN15:AQ15" si="1">SUM(AN4:AN14)</f>
        <v>0</v>
      </c>
      <c r="AO15" s="134">
        <f t="shared" si="1"/>
        <v>0</v>
      </c>
      <c r="AP15" s="134">
        <f t="shared" si="1"/>
        <v>0</v>
      </c>
      <c r="AQ15" s="134">
        <f t="shared" si="1"/>
        <v>0</v>
      </c>
      <c r="AR15" s="134">
        <f>SUM(AR4:AR14)</f>
        <v>735730.39652066515</v>
      </c>
      <c r="AS15" s="134">
        <f t="shared" ref="AS15:AT15" si="2">SUM(AS4:AS14)</f>
        <v>1059564.3541322371</v>
      </c>
      <c r="AT15" s="161">
        <f t="shared" si="2"/>
        <v>1019707.1578435753</v>
      </c>
      <c r="AU15" s="161">
        <f>SUM(AN15:AT15)</f>
        <v>2815001.9084964776</v>
      </c>
    </row>
    <row r="16" spans="2:47" ht="15" thickTop="1" x14ac:dyDescent="0.35"/>
    <row r="18" spans="2:10" x14ac:dyDescent="0.35">
      <c r="B18" s="32">
        <v>2019</v>
      </c>
    </row>
    <row r="19" spans="2:10" x14ac:dyDescent="0.35">
      <c r="B19" s="98" t="s">
        <v>382</v>
      </c>
      <c r="C19" s="98"/>
      <c r="F19" s="98" t="s">
        <v>383</v>
      </c>
      <c r="G19" s="98"/>
      <c r="H19" s="98"/>
      <c r="I19" s="98"/>
      <c r="J19" s="98"/>
    </row>
    <row r="20" spans="2:10" ht="30" x14ac:dyDescent="0.35">
      <c r="B20" s="99" t="s">
        <v>803</v>
      </c>
      <c r="C20" s="99" t="s">
        <v>804</v>
      </c>
      <c r="F20" s="101" t="s">
        <v>805</v>
      </c>
      <c r="G20" s="101" t="s">
        <v>385</v>
      </c>
      <c r="H20" s="101" t="s">
        <v>803</v>
      </c>
      <c r="I20" s="101" t="s">
        <v>385</v>
      </c>
      <c r="J20" s="177" t="s">
        <v>806</v>
      </c>
    </row>
    <row r="21" spans="2:10" x14ac:dyDescent="0.35">
      <c r="B21" s="103" t="s">
        <v>805</v>
      </c>
      <c r="C21" s="103" t="s">
        <v>385</v>
      </c>
      <c r="F21" s="102" t="s">
        <v>807</v>
      </c>
      <c r="G21" s="102" t="s">
        <v>808</v>
      </c>
      <c r="H21" s="102" t="s">
        <v>798</v>
      </c>
      <c r="I21" s="102" t="s">
        <v>809</v>
      </c>
      <c r="J21" s="178">
        <v>28308.880000000001</v>
      </c>
    </row>
    <row r="22" spans="2:10" x14ac:dyDescent="0.35">
      <c r="B22" s="103" t="s">
        <v>810</v>
      </c>
      <c r="C22" s="103" t="s">
        <v>385</v>
      </c>
      <c r="F22" s="102" t="s">
        <v>385</v>
      </c>
      <c r="G22" s="102" t="s">
        <v>385</v>
      </c>
      <c r="H22" s="102" t="s">
        <v>799</v>
      </c>
      <c r="I22" s="102" t="s">
        <v>811</v>
      </c>
      <c r="J22" s="178">
        <v>11203.12</v>
      </c>
    </row>
    <row r="23" spans="2:10" x14ac:dyDescent="0.35">
      <c r="B23" s="103" t="s">
        <v>812</v>
      </c>
      <c r="C23" s="103" t="s">
        <v>385</v>
      </c>
      <c r="F23" s="102" t="s">
        <v>385</v>
      </c>
      <c r="G23" s="102" t="s">
        <v>385</v>
      </c>
      <c r="H23" s="102" t="s">
        <v>800</v>
      </c>
      <c r="I23" s="102" t="s">
        <v>813</v>
      </c>
      <c r="J23" s="178">
        <v>7348.19</v>
      </c>
    </row>
    <row r="24" spans="2:10" x14ac:dyDescent="0.35">
      <c r="B24" s="103" t="s">
        <v>814</v>
      </c>
      <c r="C24" s="103" t="s">
        <v>385</v>
      </c>
      <c r="F24" s="102" t="s">
        <v>385</v>
      </c>
      <c r="G24" s="102" t="s">
        <v>385</v>
      </c>
      <c r="H24" s="102" t="s">
        <v>249</v>
      </c>
      <c r="I24" s="102" t="s">
        <v>815</v>
      </c>
      <c r="J24" s="178">
        <v>49621.17</v>
      </c>
    </row>
    <row r="25" spans="2:10" x14ac:dyDescent="0.35">
      <c r="B25" s="103" t="s">
        <v>816</v>
      </c>
      <c r="C25" s="103" t="s">
        <v>385</v>
      </c>
      <c r="F25" s="102" t="s">
        <v>385</v>
      </c>
      <c r="G25" s="102" t="s">
        <v>385</v>
      </c>
      <c r="H25" s="102" t="s">
        <v>250</v>
      </c>
      <c r="I25" s="102" t="s">
        <v>817</v>
      </c>
      <c r="J25" s="178">
        <v>298038.11</v>
      </c>
    </row>
    <row r="26" spans="2:10" x14ac:dyDescent="0.35">
      <c r="B26" s="103" t="s">
        <v>818</v>
      </c>
      <c r="C26" s="103" t="s">
        <v>385</v>
      </c>
      <c r="F26" s="102" t="s">
        <v>385</v>
      </c>
      <c r="G26" s="102" t="s">
        <v>385</v>
      </c>
      <c r="H26" s="102" t="s">
        <v>251</v>
      </c>
      <c r="I26" s="102" t="s">
        <v>819</v>
      </c>
      <c r="J26" s="178">
        <v>111946.42</v>
      </c>
    </row>
    <row r="27" spans="2:10" x14ac:dyDescent="0.35">
      <c r="B27" s="103" t="s">
        <v>820</v>
      </c>
      <c r="C27" s="103" t="s">
        <v>385</v>
      </c>
      <c r="F27" s="102" t="s">
        <v>385</v>
      </c>
      <c r="G27" s="102" t="s">
        <v>385</v>
      </c>
      <c r="H27" s="102" t="s">
        <v>252</v>
      </c>
      <c r="I27" s="102" t="s">
        <v>821</v>
      </c>
      <c r="J27" s="178">
        <v>17075.64</v>
      </c>
    </row>
    <row r="28" spans="2:10" x14ac:dyDescent="0.35">
      <c r="B28" s="103" t="s">
        <v>822</v>
      </c>
      <c r="C28" s="103" t="s">
        <v>385</v>
      </c>
      <c r="F28" s="102" t="s">
        <v>385</v>
      </c>
      <c r="G28" s="102" t="s">
        <v>385</v>
      </c>
      <c r="H28" s="102" t="s">
        <v>254</v>
      </c>
      <c r="I28" s="102" t="s">
        <v>823</v>
      </c>
      <c r="J28" s="178">
        <v>60907.16</v>
      </c>
    </row>
    <row r="29" spans="2:10" x14ac:dyDescent="0.35">
      <c r="B29" s="103" t="s">
        <v>824</v>
      </c>
      <c r="C29" s="103" t="s">
        <v>385</v>
      </c>
      <c r="F29" s="102" t="s">
        <v>385</v>
      </c>
      <c r="G29" s="102" t="s">
        <v>385</v>
      </c>
      <c r="H29" s="102" t="s">
        <v>255</v>
      </c>
      <c r="I29" s="102" t="s">
        <v>825</v>
      </c>
      <c r="J29" s="178">
        <v>16172.13</v>
      </c>
    </row>
    <row r="30" spans="2:10" x14ac:dyDescent="0.35">
      <c r="B30" s="103" t="s">
        <v>826</v>
      </c>
      <c r="C30" s="103" t="s">
        <v>385</v>
      </c>
      <c r="F30" s="102" t="s">
        <v>385</v>
      </c>
      <c r="G30" s="102" t="s">
        <v>385</v>
      </c>
      <c r="H30" s="102" t="s">
        <v>258</v>
      </c>
      <c r="I30" s="102" t="s">
        <v>827</v>
      </c>
      <c r="J30" s="178">
        <v>21479.83</v>
      </c>
    </row>
    <row r="31" spans="2:10" x14ac:dyDescent="0.35">
      <c r="B31" s="103" t="s">
        <v>828</v>
      </c>
      <c r="C31" s="103" t="s">
        <v>385</v>
      </c>
      <c r="F31" s="102" t="s">
        <v>385</v>
      </c>
      <c r="G31" s="102" t="s">
        <v>385</v>
      </c>
      <c r="H31" s="102" t="s">
        <v>259</v>
      </c>
      <c r="I31" s="102" t="s">
        <v>829</v>
      </c>
      <c r="J31" s="178">
        <v>133312.10999999999</v>
      </c>
    </row>
    <row r="32" spans="2:10" x14ac:dyDescent="0.35">
      <c r="B32" s="103" t="s">
        <v>830</v>
      </c>
      <c r="C32" s="103" t="s">
        <v>385</v>
      </c>
      <c r="F32" s="102" t="s">
        <v>385</v>
      </c>
      <c r="G32" s="102" t="s">
        <v>385</v>
      </c>
      <c r="H32" s="179" t="s">
        <v>831</v>
      </c>
      <c r="I32" s="179" t="s">
        <v>385</v>
      </c>
      <c r="J32" s="180">
        <v>755412.76</v>
      </c>
    </row>
    <row r="33" spans="2:10" x14ac:dyDescent="0.35">
      <c r="B33" s="103" t="s">
        <v>480</v>
      </c>
      <c r="C33" s="103" t="s">
        <v>385</v>
      </c>
      <c r="F33" s="102" t="s">
        <v>832</v>
      </c>
      <c r="G33" s="102" t="s">
        <v>833</v>
      </c>
      <c r="H33" s="102" t="s">
        <v>254</v>
      </c>
      <c r="I33" s="102" t="s">
        <v>823</v>
      </c>
      <c r="J33" s="178">
        <v>2381.5500000000002</v>
      </c>
    </row>
    <row r="34" spans="2:10" x14ac:dyDescent="0.35">
      <c r="B34" s="103" t="s">
        <v>834</v>
      </c>
      <c r="C34" s="103" t="s">
        <v>385</v>
      </c>
      <c r="F34" s="102" t="s">
        <v>385</v>
      </c>
      <c r="G34" s="102" t="s">
        <v>385</v>
      </c>
      <c r="H34" s="102" t="s">
        <v>256</v>
      </c>
      <c r="I34" s="102" t="s">
        <v>835</v>
      </c>
      <c r="J34" s="178">
        <v>120114.17</v>
      </c>
    </row>
    <row r="35" spans="2:10" x14ac:dyDescent="0.35">
      <c r="B35" s="103" t="s">
        <v>836</v>
      </c>
      <c r="C35" s="103" t="s">
        <v>385</v>
      </c>
      <c r="F35" s="102" t="s">
        <v>385</v>
      </c>
      <c r="G35" s="102" t="s">
        <v>385</v>
      </c>
      <c r="H35" s="102" t="s">
        <v>257</v>
      </c>
      <c r="I35" s="102" t="s">
        <v>837</v>
      </c>
      <c r="J35" s="178">
        <v>29997.79</v>
      </c>
    </row>
    <row r="36" spans="2:10" x14ac:dyDescent="0.35">
      <c r="B36" s="103" t="s">
        <v>838</v>
      </c>
      <c r="C36" s="103" t="s">
        <v>385</v>
      </c>
      <c r="F36" s="102" t="s">
        <v>385</v>
      </c>
      <c r="G36" s="102" t="s">
        <v>385</v>
      </c>
      <c r="H36" s="179" t="s">
        <v>831</v>
      </c>
      <c r="I36" s="179" t="s">
        <v>385</v>
      </c>
      <c r="J36" s="180">
        <v>152493.51</v>
      </c>
    </row>
    <row r="37" spans="2:10" x14ac:dyDescent="0.35">
      <c r="B37" s="103" t="s">
        <v>839</v>
      </c>
      <c r="C37" s="103" t="s">
        <v>385</v>
      </c>
    </row>
    <row r="38" spans="2:10" x14ac:dyDescent="0.35">
      <c r="B38" s="103" t="s">
        <v>840</v>
      </c>
      <c r="C38" s="103" t="s">
        <v>385</v>
      </c>
    </row>
    <row r="39" spans="2:10" x14ac:dyDescent="0.35">
      <c r="B39" s="103" t="s">
        <v>841</v>
      </c>
      <c r="C39" s="103" t="s">
        <v>385</v>
      </c>
    </row>
    <row r="40" spans="2:10" x14ac:dyDescent="0.35">
      <c r="B40" s="103" t="s">
        <v>842</v>
      </c>
      <c r="C40" s="103" t="s">
        <v>385</v>
      </c>
    </row>
    <row r="41" spans="2:10" x14ac:dyDescent="0.35">
      <c r="B41" s="103" t="s">
        <v>843</v>
      </c>
      <c r="C41" s="103" t="s">
        <v>844</v>
      </c>
    </row>
    <row r="43" spans="2:10" x14ac:dyDescent="0.35">
      <c r="B43" s="32">
        <v>2020</v>
      </c>
    </row>
    <row r="44" spans="2:10" x14ac:dyDescent="0.35">
      <c r="B44" s="98" t="s">
        <v>382</v>
      </c>
      <c r="C44" s="98"/>
      <c r="F44" s="98" t="s">
        <v>383</v>
      </c>
      <c r="G44" s="98"/>
      <c r="H44" s="98"/>
      <c r="I44" s="98"/>
      <c r="J44" s="98"/>
    </row>
    <row r="45" spans="2:10" ht="30" x14ac:dyDescent="0.35">
      <c r="B45" s="99" t="s">
        <v>803</v>
      </c>
      <c r="C45" s="99" t="s">
        <v>845</v>
      </c>
      <c r="F45" s="101" t="s">
        <v>805</v>
      </c>
      <c r="G45" s="101" t="s">
        <v>385</v>
      </c>
      <c r="H45" s="101" t="s">
        <v>803</v>
      </c>
      <c r="I45" s="101" t="s">
        <v>385</v>
      </c>
      <c r="J45" s="177" t="s">
        <v>846</v>
      </c>
    </row>
    <row r="46" spans="2:10" x14ac:dyDescent="0.35">
      <c r="B46" s="103" t="s">
        <v>805</v>
      </c>
      <c r="C46" s="103" t="s">
        <v>385</v>
      </c>
      <c r="F46" s="102" t="s">
        <v>807</v>
      </c>
      <c r="G46" s="102" t="s">
        <v>808</v>
      </c>
      <c r="H46" s="102" t="s">
        <v>798</v>
      </c>
      <c r="I46" s="102" t="s">
        <v>809</v>
      </c>
      <c r="J46" s="178">
        <v>44274.76</v>
      </c>
    </row>
    <row r="47" spans="2:10" x14ac:dyDescent="0.35">
      <c r="B47" s="103" t="s">
        <v>810</v>
      </c>
      <c r="C47" s="103" t="s">
        <v>385</v>
      </c>
      <c r="F47" s="102" t="s">
        <v>385</v>
      </c>
      <c r="G47" s="102" t="s">
        <v>385</v>
      </c>
      <c r="H47" s="102" t="s">
        <v>799</v>
      </c>
      <c r="I47" s="102" t="s">
        <v>811</v>
      </c>
      <c r="J47" s="178">
        <v>16144.34</v>
      </c>
    </row>
    <row r="48" spans="2:10" x14ac:dyDescent="0.35">
      <c r="B48" s="103" t="s">
        <v>812</v>
      </c>
      <c r="C48" s="103" t="s">
        <v>385</v>
      </c>
      <c r="F48" s="102" t="s">
        <v>385</v>
      </c>
      <c r="G48" s="102" t="s">
        <v>385</v>
      </c>
      <c r="H48" s="102" t="s">
        <v>800</v>
      </c>
      <c r="I48" s="102" t="s">
        <v>813</v>
      </c>
      <c r="J48" s="178">
        <v>15300.37</v>
      </c>
    </row>
    <row r="49" spans="2:10" x14ac:dyDescent="0.35">
      <c r="B49" s="103" t="s">
        <v>814</v>
      </c>
      <c r="C49" s="103" t="s">
        <v>385</v>
      </c>
      <c r="F49" s="102" t="s">
        <v>385</v>
      </c>
      <c r="G49" s="102" t="s">
        <v>385</v>
      </c>
      <c r="H49" s="102" t="s">
        <v>249</v>
      </c>
      <c r="I49" s="102" t="s">
        <v>815</v>
      </c>
      <c r="J49" s="178">
        <v>50624.13</v>
      </c>
    </row>
    <row r="50" spans="2:10" x14ac:dyDescent="0.35">
      <c r="B50" s="103" t="s">
        <v>816</v>
      </c>
      <c r="C50" s="103" t="s">
        <v>385</v>
      </c>
      <c r="F50" s="102" t="s">
        <v>385</v>
      </c>
      <c r="G50" s="102" t="s">
        <v>385</v>
      </c>
      <c r="H50" s="102" t="s">
        <v>250</v>
      </c>
      <c r="I50" s="102" t="s">
        <v>817</v>
      </c>
      <c r="J50" s="178">
        <v>439732.75</v>
      </c>
    </row>
    <row r="51" spans="2:10" x14ac:dyDescent="0.35">
      <c r="B51" s="103" t="s">
        <v>818</v>
      </c>
      <c r="C51" s="103" t="s">
        <v>385</v>
      </c>
      <c r="F51" s="102" t="s">
        <v>385</v>
      </c>
      <c r="G51" s="102" t="s">
        <v>385</v>
      </c>
      <c r="H51" s="102" t="s">
        <v>251</v>
      </c>
      <c r="I51" s="102" t="s">
        <v>819</v>
      </c>
      <c r="J51" s="178">
        <v>115964.73</v>
      </c>
    </row>
    <row r="52" spans="2:10" x14ac:dyDescent="0.35">
      <c r="B52" s="103" t="s">
        <v>820</v>
      </c>
      <c r="C52" s="103" t="s">
        <v>385</v>
      </c>
      <c r="F52" s="102" t="s">
        <v>385</v>
      </c>
      <c r="G52" s="102" t="s">
        <v>385</v>
      </c>
      <c r="H52" s="102" t="s">
        <v>252</v>
      </c>
      <c r="I52" s="102" t="s">
        <v>821</v>
      </c>
      <c r="J52" s="178">
        <v>25242.48</v>
      </c>
    </row>
    <row r="53" spans="2:10" x14ac:dyDescent="0.35">
      <c r="B53" s="103" t="s">
        <v>822</v>
      </c>
      <c r="C53" s="103" t="s">
        <v>385</v>
      </c>
      <c r="F53" s="102" t="s">
        <v>385</v>
      </c>
      <c r="G53" s="102" t="s">
        <v>385</v>
      </c>
      <c r="H53" s="102" t="s">
        <v>253</v>
      </c>
      <c r="I53" s="102" t="s">
        <v>847</v>
      </c>
      <c r="J53" s="178">
        <v>9628.0499999999993</v>
      </c>
    </row>
    <row r="54" spans="2:10" x14ac:dyDescent="0.35">
      <c r="B54" s="103" t="s">
        <v>824</v>
      </c>
      <c r="C54" s="103" t="s">
        <v>385</v>
      </c>
      <c r="F54" s="102" t="s">
        <v>385</v>
      </c>
      <c r="G54" s="102" t="s">
        <v>385</v>
      </c>
      <c r="H54" s="102" t="s">
        <v>254</v>
      </c>
      <c r="I54" s="102" t="s">
        <v>823</v>
      </c>
      <c r="J54" s="178">
        <v>62424.47</v>
      </c>
    </row>
    <row r="55" spans="2:10" x14ac:dyDescent="0.35">
      <c r="B55" s="103" t="s">
        <v>826</v>
      </c>
      <c r="C55" s="103" t="s">
        <v>385</v>
      </c>
      <c r="F55" s="102" t="s">
        <v>385</v>
      </c>
      <c r="G55" s="102" t="s">
        <v>385</v>
      </c>
      <c r="H55" s="102" t="s">
        <v>255</v>
      </c>
      <c r="I55" s="102" t="s">
        <v>825</v>
      </c>
      <c r="J55" s="178">
        <v>24259.13</v>
      </c>
    </row>
    <row r="56" spans="2:10" x14ac:dyDescent="0.35">
      <c r="B56" s="103" t="s">
        <v>828</v>
      </c>
      <c r="C56" s="103" t="s">
        <v>385</v>
      </c>
      <c r="F56" s="102" t="s">
        <v>385</v>
      </c>
      <c r="G56" s="102" t="s">
        <v>385</v>
      </c>
      <c r="H56" s="102" t="s">
        <v>258</v>
      </c>
      <c r="I56" s="102" t="s">
        <v>827</v>
      </c>
      <c r="J56" s="178">
        <v>21463.77</v>
      </c>
    </row>
    <row r="57" spans="2:10" x14ac:dyDescent="0.35">
      <c r="B57" s="103" t="s">
        <v>830</v>
      </c>
      <c r="C57" s="103" t="s">
        <v>385</v>
      </c>
      <c r="F57" s="102" t="s">
        <v>385</v>
      </c>
      <c r="G57" s="102" t="s">
        <v>385</v>
      </c>
      <c r="H57" s="102" t="s">
        <v>259</v>
      </c>
      <c r="I57" s="102" t="s">
        <v>829</v>
      </c>
      <c r="J57" s="178">
        <v>144991.35</v>
      </c>
    </row>
    <row r="58" spans="2:10" x14ac:dyDescent="0.35">
      <c r="B58" s="103" t="s">
        <v>480</v>
      </c>
      <c r="C58" s="103" t="s">
        <v>385</v>
      </c>
      <c r="F58" s="102" t="s">
        <v>385</v>
      </c>
      <c r="G58" s="102" t="s">
        <v>385</v>
      </c>
      <c r="H58" s="179" t="s">
        <v>831</v>
      </c>
      <c r="I58" s="179" t="s">
        <v>385</v>
      </c>
      <c r="J58" s="180">
        <v>970050.33</v>
      </c>
    </row>
    <row r="59" spans="2:10" x14ac:dyDescent="0.35">
      <c r="B59" s="103" t="s">
        <v>834</v>
      </c>
      <c r="C59" s="103" t="s">
        <v>385</v>
      </c>
      <c r="F59" s="102" t="s">
        <v>832</v>
      </c>
      <c r="G59" s="102" t="s">
        <v>833</v>
      </c>
      <c r="H59" s="102" t="s">
        <v>256</v>
      </c>
      <c r="I59" s="102" t="s">
        <v>835</v>
      </c>
      <c r="J59" s="178">
        <v>127745.44</v>
      </c>
    </row>
    <row r="60" spans="2:10" x14ac:dyDescent="0.35">
      <c r="B60" s="103" t="s">
        <v>836</v>
      </c>
      <c r="C60" s="103" t="s">
        <v>385</v>
      </c>
      <c r="F60" s="102" t="s">
        <v>385</v>
      </c>
      <c r="G60" s="102" t="s">
        <v>385</v>
      </c>
      <c r="H60" s="102" t="s">
        <v>257</v>
      </c>
      <c r="I60" s="102" t="s">
        <v>837</v>
      </c>
      <c r="J60" s="178">
        <v>32060.52</v>
      </c>
    </row>
    <row r="61" spans="2:10" x14ac:dyDescent="0.35">
      <c r="B61" s="103" t="s">
        <v>838</v>
      </c>
      <c r="C61" s="103" t="s">
        <v>385</v>
      </c>
      <c r="F61" s="102" t="s">
        <v>385</v>
      </c>
      <c r="G61" s="102" t="s">
        <v>385</v>
      </c>
      <c r="H61" s="179" t="s">
        <v>831</v>
      </c>
      <c r="I61" s="179" t="s">
        <v>385</v>
      </c>
      <c r="J61" s="180">
        <v>159805.96</v>
      </c>
    </row>
    <row r="62" spans="2:10" x14ac:dyDescent="0.35">
      <c r="B62" s="103" t="s">
        <v>839</v>
      </c>
      <c r="C62" s="103" t="s">
        <v>385</v>
      </c>
    </row>
    <row r="63" spans="2:10" x14ac:dyDescent="0.35">
      <c r="B63" s="103" t="s">
        <v>840</v>
      </c>
      <c r="C63" s="103" t="s">
        <v>385</v>
      </c>
    </row>
    <row r="64" spans="2:10" x14ac:dyDescent="0.35">
      <c r="B64" s="103" t="s">
        <v>841</v>
      </c>
      <c r="C64" s="103" t="s">
        <v>385</v>
      </c>
    </row>
    <row r="65" spans="2:10" x14ac:dyDescent="0.35">
      <c r="B65" s="103" t="s">
        <v>842</v>
      </c>
      <c r="C65" s="103" t="s">
        <v>385</v>
      </c>
    </row>
    <row r="66" spans="2:10" x14ac:dyDescent="0.35">
      <c r="B66" s="103" t="s">
        <v>843</v>
      </c>
      <c r="C66" s="103" t="s">
        <v>848</v>
      </c>
    </row>
    <row r="68" spans="2:10" x14ac:dyDescent="0.35">
      <c r="B68" s="32">
        <v>2021</v>
      </c>
    </row>
    <row r="69" spans="2:10" x14ac:dyDescent="0.35">
      <c r="B69" s="98" t="s">
        <v>382</v>
      </c>
      <c r="C69" s="98"/>
      <c r="F69" s="98" t="s">
        <v>383</v>
      </c>
      <c r="G69" s="98"/>
      <c r="H69" s="98"/>
      <c r="I69" s="98"/>
      <c r="J69" s="98"/>
    </row>
    <row r="70" spans="2:10" ht="30" x14ac:dyDescent="0.35">
      <c r="B70" s="99" t="s">
        <v>803</v>
      </c>
      <c r="C70" s="99" t="s">
        <v>804</v>
      </c>
      <c r="F70" s="101" t="s">
        <v>805</v>
      </c>
      <c r="G70" s="101" t="s">
        <v>385</v>
      </c>
      <c r="H70" s="101" t="s">
        <v>803</v>
      </c>
      <c r="I70" s="101" t="s">
        <v>385</v>
      </c>
      <c r="J70" s="177" t="s">
        <v>849</v>
      </c>
    </row>
    <row r="71" spans="2:10" x14ac:dyDescent="0.35">
      <c r="B71" s="103" t="s">
        <v>805</v>
      </c>
      <c r="C71" s="103" t="s">
        <v>385</v>
      </c>
      <c r="F71" s="102" t="s">
        <v>807</v>
      </c>
      <c r="G71" s="102" t="s">
        <v>808</v>
      </c>
      <c r="H71" s="102" t="s">
        <v>798</v>
      </c>
      <c r="I71" s="102" t="s">
        <v>809</v>
      </c>
      <c r="J71" s="178">
        <v>35694.769999999997</v>
      </c>
    </row>
    <row r="72" spans="2:10" x14ac:dyDescent="0.35">
      <c r="B72" s="103" t="s">
        <v>810</v>
      </c>
      <c r="C72" s="103" t="s">
        <v>385</v>
      </c>
      <c r="F72" s="102" t="s">
        <v>385</v>
      </c>
      <c r="G72" s="102" t="s">
        <v>385</v>
      </c>
      <c r="H72" s="102" t="s">
        <v>799</v>
      </c>
      <c r="I72" s="102" t="s">
        <v>811</v>
      </c>
      <c r="J72" s="178">
        <v>11886.56</v>
      </c>
    </row>
    <row r="73" spans="2:10" x14ac:dyDescent="0.35">
      <c r="B73" s="103" t="s">
        <v>812</v>
      </c>
      <c r="C73" s="103" t="s">
        <v>385</v>
      </c>
      <c r="F73" s="102" t="s">
        <v>385</v>
      </c>
      <c r="G73" s="102" t="s">
        <v>385</v>
      </c>
      <c r="H73" s="102" t="s">
        <v>800</v>
      </c>
      <c r="I73" s="102" t="s">
        <v>813</v>
      </c>
      <c r="J73" s="178">
        <v>13043.67</v>
      </c>
    </row>
    <row r="74" spans="2:10" x14ac:dyDescent="0.35">
      <c r="B74" s="103" t="s">
        <v>814</v>
      </c>
      <c r="C74" s="103" t="s">
        <v>385</v>
      </c>
      <c r="F74" s="102" t="s">
        <v>385</v>
      </c>
      <c r="G74" s="102" t="s">
        <v>385</v>
      </c>
      <c r="H74" s="102" t="s">
        <v>249</v>
      </c>
      <c r="I74" s="102" t="s">
        <v>815</v>
      </c>
      <c r="J74" s="178">
        <v>37377.910000000003</v>
      </c>
    </row>
    <row r="75" spans="2:10" x14ac:dyDescent="0.35">
      <c r="B75" s="103" t="s">
        <v>816</v>
      </c>
      <c r="C75" s="103" t="s">
        <v>385</v>
      </c>
      <c r="F75" s="102" t="s">
        <v>385</v>
      </c>
      <c r="G75" s="102" t="s">
        <v>385</v>
      </c>
      <c r="H75" s="102" t="s">
        <v>250</v>
      </c>
      <c r="I75" s="102" t="s">
        <v>817</v>
      </c>
      <c r="J75" s="178">
        <v>359412.93</v>
      </c>
    </row>
    <row r="76" spans="2:10" x14ac:dyDescent="0.35">
      <c r="B76" s="103" t="s">
        <v>818</v>
      </c>
      <c r="C76" s="103" t="s">
        <v>385</v>
      </c>
      <c r="F76" s="102" t="s">
        <v>385</v>
      </c>
      <c r="G76" s="102" t="s">
        <v>385</v>
      </c>
      <c r="H76" s="102" t="s">
        <v>251</v>
      </c>
      <c r="I76" s="102" t="s">
        <v>819</v>
      </c>
      <c r="J76" s="178">
        <v>95788.23</v>
      </c>
    </row>
    <row r="77" spans="2:10" x14ac:dyDescent="0.35">
      <c r="B77" s="103" t="s">
        <v>820</v>
      </c>
      <c r="C77" s="103" t="s">
        <v>385</v>
      </c>
      <c r="F77" s="102" t="s">
        <v>385</v>
      </c>
      <c r="G77" s="102" t="s">
        <v>385</v>
      </c>
      <c r="H77" s="102" t="s">
        <v>252</v>
      </c>
      <c r="I77" s="102" t="s">
        <v>821</v>
      </c>
      <c r="J77" s="178">
        <v>19004.38</v>
      </c>
    </row>
    <row r="78" spans="2:10" x14ac:dyDescent="0.35">
      <c r="B78" s="103" t="s">
        <v>822</v>
      </c>
      <c r="C78" s="103" t="s">
        <v>385</v>
      </c>
      <c r="F78" s="102" t="s">
        <v>385</v>
      </c>
      <c r="G78" s="102" t="s">
        <v>385</v>
      </c>
      <c r="H78" s="102" t="s">
        <v>253</v>
      </c>
      <c r="I78" s="102" t="s">
        <v>847</v>
      </c>
      <c r="J78" s="178">
        <v>5085.3999999999996</v>
      </c>
    </row>
    <row r="79" spans="2:10" x14ac:dyDescent="0.35">
      <c r="B79" s="103" t="s">
        <v>824</v>
      </c>
      <c r="C79" s="103" t="s">
        <v>385</v>
      </c>
      <c r="F79" s="102" t="s">
        <v>385</v>
      </c>
      <c r="G79" s="102" t="s">
        <v>385</v>
      </c>
      <c r="H79" s="102" t="s">
        <v>254</v>
      </c>
      <c r="I79" s="102" t="s">
        <v>823</v>
      </c>
      <c r="J79" s="178">
        <v>47020.26</v>
      </c>
    </row>
    <row r="80" spans="2:10" x14ac:dyDescent="0.35">
      <c r="B80" s="103" t="s">
        <v>826</v>
      </c>
      <c r="C80" s="103" t="s">
        <v>385</v>
      </c>
      <c r="F80" s="102" t="s">
        <v>385</v>
      </c>
      <c r="G80" s="102" t="s">
        <v>385</v>
      </c>
      <c r="H80" s="102" t="s">
        <v>255</v>
      </c>
      <c r="I80" s="102" t="s">
        <v>825</v>
      </c>
      <c r="J80" s="178">
        <v>18653.810000000001</v>
      </c>
    </row>
    <row r="81" spans="2:10" x14ac:dyDescent="0.35">
      <c r="B81" s="103" t="s">
        <v>828</v>
      </c>
      <c r="C81" s="103" t="s">
        <v>385</v>
      </c>
      <c r="F81" s="102" t="s">
        <v>385</v>
      </c>
      <c r="G81" s="102" t="s">
        <v>385</v>
      </c>
      <c r="H81" s="102" t="s">
        <v>256</v>
      </c>
      <c r="I81" s="102" t="s">
        <v>835</v>
      </c>
      <c r="J81" s="178">
        <v>65008.69</v>
      </c>
    </row>
    <row r="82" spans="2:10" x14ac:dyDescent="0.35">
      <c r="B82" s="103" t="s">
        <v>830</v>
      </c>
      <c r="C82" s="103" t="s">
        <v>385</v>
      </c>
      <c r="F82" s="102" t="s">
        <v>385</v>
      </c>
      <c r="G82" s="102" t="s">
        <v>385</v>
      </c>
      <c r="H82" s="102" t="s">
        <v>257</v>
      </c>
      <c r="I82" s="102" t="s">
        <v>837</v>
      </c>
      <c r="J82" s="178">
        <v>16683.27</v>
      </c>
    </row>
    <row r="83" spans="2:10" x14ac:dyDescent="0.35">
      <c r="B83" s="103" t="s">
        <v>480</v>
      </c>
      <c r="C83" s="103" t="s">
        <v>385</v>
      </c>
      <c r="F83" s="102" t="s">
        <v>385</v>
      </c>
      <c r="G83" s="102" t="s">
        <v>385</v>
      </c>
      <c r="H83" s="102" t="s">
        <v>258</v>
      </c>
      <c r="I83" s="102" t="s">
        <v>827</v>
      </c>
      <c r="J83" s="178">
        <v>15918.92</v>
      </c>
    </row>
    <row r="84" spans="2:10" x14ac:dyDescent="0.35">
      <c r="B84" s="103" t="s">
        <v>834</v>
      </c>
      <c r="C84" s="103" t="s">
        <v>385</v>
      </c>
      <c r="F84" s="102" t="s">
        <v>385</v>
      </c>
      <c r="G84" s="102" t="s">
        <v>385</v>
      </c>
      <c r="H84" s="102" t="s">
        <v>259</v>
      </c>
      <c r="I84" s="102" t="s">
        <v>829</v>
      </c>
      <c r="J84" s="178">
        <v>110238.42</v>
      </c>
    </row>
    <row r="85" spans="2:10" x14ac:dyDescent="0.35">
      <c r="B85" s="103" t="s">
        <v>836</v>
      </c>
      <c r="C85" s="103" t="s">
        <v>385</v>
      </c>
      <c r="F85" s="102" t="s">
        <v>385</v>
      </c>
      <c r="G85" s="102" t="s">
        <v>385</v>
      </c>
      <c r="H85" s="179" t="s">
        <v>831</v>
      </c>
      <c r="I85" s="179" t="s">
        <v>385</v>
      </c>
      <c r="J85" s="180">
        <v>850817.22</v>
      </c>
    </row>
    <row r="86" spans="2:10" x14ac:dyDescent="0.35">
      <c r="B86" s="103" t="s">
        <v>838</v>
      </c>
      <c r="C86" s="103" t="s">
        <v>385</v>
      </c>
      <c r="F86" s="102" t="s">
        <v>832</v>
      </c>
      <c r="G86" s="102" t="s">
        <v>833</v>
      </c>
      <c r="H86" s="102" t="s">
        <v>253</v>
      </c>
      <c r="I86" s="102" t="s">
        <v>847</v>
      </c>
      <c r="J86" s="178">
        <v>3680.73</v>
      </c>
    </row>
    <row r="87" spans="2:10" x14ac:dyDescent="0.35">
      <c r="B87" s="103" t="s">
        <v>839</v>
      </c>
      <c r="C87" s="103" t="s">
        <v>385</v>
      </c>
      <c r="F87" s="102" t="s">
        <v>385</v>
      </c>
      <c r="G87" s="102" t="s">
        <v>385</v>
      </c>
      <c r="H87" s="102" t="s">
        <v>256</v>
      </c>
      <c r="I87" s="102" t="s">
        <v>835</v>
      </c>
      <c r="J87" s="178">
        <v>39730.93</v>
      </c>
    </row>
    <row r="88" spans="2:10" x14ac:dyDescent="0.35">
      <c r="B88" s="103" t="s">
        <v>840</v>
      </c>
      <c r="C88" s="103" t="s">
        <v>385</v>
      </c>
      <c r="F88" s="102" t="s">
        <v>385</v>
      </c>
      <c r="G88" s="102" t="s">
        <v>385</v>
      </c>
      <c r="H88" s="102" t="s">
        <v>257</v>
      </c>
      <c r="I88" s="102" t="s">
        <v>837</v>
      </c>
      <c r="J88" s="178">
        <v>10196.450000000001</v>
      </c>
    </row>
    <row r="89" spans="2:10" x14ac:dyDescent="0.35">
      <c r="B89" s="103" t="s">
        <v>841</v>
      </c>
      <c r="C89" s="103" t="s">
        <v>385</v>
      </c>
      <c r="F89" s="102" t="s">
        <v>385</v>
      </c>
      <c r="G89" s="102" t="s">
        <v>385</v>
      </c>
      <c r="H89" s="179" t="s">
        <v>831</v>
      </c>
      <c r="I89" s="179" t="s">
        <v>385</v>
      </c>
      <c r="J89" s="180">
        <v>53608.11</v>
      </c>
    </row>
    <row r="90" spans="2:10" x14ac:dyDescent="0.35">
      <c r="B90" s="103" t="s">
        <v>842</v>
      </c>
      <c r="C90" s="103" t="s">
        <v>385</v>
      </c>
    </row>
    <row r="91" spans="2:10" x14ac:dyDescent="0.35">
      <c r="B91" s="103" t="s">
        <v>843</v>
      </c>
      <c r="C91" s="103" t="s">
        <v>844</v>
      </c>
    </row>
  </sheetData>
  <mergeCells count="7">
    <mergeCell ref="AN2:AT2"/>
    <mergeCell ref="C2:E2"/>
    <mergeCell ref="F2:G2"/>
    <mergeCell ref="H2:N2"/>
    <mergeCell ref="P2:V2"/>
    <mergeCell ref="X2:AD2"/>
    <mergeCell ref="AF2:AL2"/>
  </mergeCells>
  <conditionalFormatting sqref="C4:E6 D7:E14">
    <cfRule type="cellIs" dxfId="53" priority="1" operator="equal">
      <formula>506330</formula>
    </cfRule>
    <cfRule type="cellIs" dxfId="52" priority="2" operator="equal">
      <formula>509353</formula>
    </cfRule>
    <cfRule type="cellIs" dxfId="51" priority="3" operator="equal">
      <formula>505008</formula>
    </cfRule>
    <cfRule type="cellIs" dxfId="50" priority="4" operator="equal">
      <formula>506435</formula>
    </cfRule>
    <cfRule type="cellIs" dxfId="49" priority="5" operator="equal">
      <formula>506018</formula>
    </cfRule>
    <cfRule type="cellIs" dxfId="48" priority="6" operator="equal">
      <formula>462005</formula>
    </cfRule>
    <cfRule type="cellIs" dxfId="47" priority="7" operator="equal">
      <formula>421001</formula>
    </cfRule>
    <cfRule type="cellIs" dxfId="46" priority="8" operator="equal">
      <formula>506016</formula>
    </cfRule>
    <cfRule type="cellIs" dxfId="45" priority="9" operator="equal">
      <formula>504101</formula>
    </cfRule>
    <cfRule type="cellIs" dxfId="44" priority="10" operator="equal">
      <formula>501016</formula>
    </cfRule>
    <cfRule type="cellIs" dxfId="43" priority="11" operator="equal">
      <formula>501007</formula>
    </cfRule>
    <cfRule type="cellIs" dxfId="42" priority="12" operator="equal">
      <formula>506331</formula>
    </cfRule>
    <cfRule type="cellIs" dxfId="41" priority="13" operator="equal">
      <formula>506037</formula>
    </cfRule>
    <cfRule type="cellIs" dxfId="40" priority="14" operator="equal">
      <formula>506036</formula>
    </cfRule>
    <cfRule type="cellIs" dxfId="39" priority="15" operator="equal">
      <formula>506035</formula>
    </cfRule>
    <cfRule type="cellIs" dxfId="38" priority="16" operator="equal">
      <formula>506034</formula>
    </cfRule>
    <cfRule type="cellIs" dxfId="37" priority="17" operator="equal">
      <formula>506033</formula>
    </cfRule>
    <cfRule type="cellIs" dxfId="36" priority="18" operator="equal">
      <formula>506006</formula>
    </cfRule>
  </conditionalFormatting>
  <pageMargins left="0.7" right="0.7"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1BBF8-10D7-4BF8-8909-421E1804ECBA}">
  <dimension ref="B2:AU17"/>
  <sheetViews>
    <sheetView showGridLines="0" workbookViewId="0">
      <selection activeCell="C3" sqref="C3:E14"/>
    </sheetView>
  </sheetViews>
  <sheetFormatPr defaultColWidth="8.796875" defaultRowHeight="14.5" x14ac:dyDescent="0.35"/>
  <cols>
    <col min="1" max="1" width="3.5" style="32" customWidth="1"/>
    <col min="2" max="2" width="26.5" style="32" bestFit="1" customWidth="1"/>
    <col min="3" max="4" width="9.796875" style="32" bestFit="1" customWidth="1"/>
    <col min="5" max="5" width="11.5" style="32" bestFit="1" customWidth="1"/>
    <col min="6" max="8" width="9.796875" style="32" bestFit="1" customWidth="1"/>
    <col min="9" max="9" width="11.5" style="32" bestFit="1" customWidth="1"/>
    <col min="10" max="14" width="8.796875" style="32"/>
    <col min="15" max="15" width="3.5" style="32" customWidth="1"/>
    <col min="16" max="22" width="8.796875" style="32"/>
    <col min="23" max="23" width="3.5" style="32" customWidth="1"/>
    <col min="24" max="30" width="11.5" style="32" customWidth="1"/>
    <col min="31" max="31" width="3.5" style="32" customWidth="1"/>
    <col min="32" max="38" width="11.5" style="32" customWidth="1"/>
    <col min="39" max="39" width="3.5" style="32" customWidth="1"/>
    <col min="40" max="45" width="11.5" style="32" bestFit="1" customWidth="1"/>
    <col min="46" max="46" width="9.796875" style="32" bestFit="1" customWidth="1"/>
    <col min="47" max="47" width="12.19921875" style="32" bestFit="1" customWidth="1"/>
    <col min="48" max="16384" width="8.796875" style="32"/>
  </cols>
  <sheetData>
    <row r="2" spans="2:47" x14ac:dyDescent="0.35">
      <c r="C2" s="354" t="s">
        <v>761</v>
      </c>
      <c r="D2" s="355"/>
      <c r="E2" s="356"/>
      <c r="F2" s="354" t="s">
        <v>174</v>
      </c>
      <c r="G2" s="356"/>
      <c r="H2" s="354" t="s">
        <v>762</v>
      </c>
      <c r="I2" s="355"/>
      <c r="J2" s="355"/>
      <c r="K2" s="355"/>
      <c r="L2" s="355"/>
      <c r="M2" s="355"/>
      <c r="N2" s="356"/>
      <c r="P2" s="354" t="s">
        <v>179</v>
      </c>
      <c r="Q2" s="355"/>
      <c r="R2" s="355"/>
      <c r="S2" s="355"/>
      <c r="T2" s="355"/>
      <c r="U2" s="355"/>
      <c r="V2" s="356"/>
      <c r="X2" s="357" t="s">
        <v>111</v>
      </c>
      <c r="Y2" s="358"/>
      <c r="Z2" s="358"/>
      <c r="AA2" s="358"/>
      <c r="AB2" s="358"/>
      <c r="AC2" s="358"/>
      <c r="AD2" s="359"/>
      <c r="AF2" s="354" t="s">
        <v>778</v>
      </c>
      <c r="AG2" s="355"/>
      <c r="AH2" s="355"/>
      <c r="AI2" s="355"/>
      <c r="AJ2" s="355"/>
      <c r="AK2" s="355"/>
      <c r="AL2" s="356"/>
      <c r="AN2" s="354" t="s">
        <v>850</v>
      </c>
      <c r="AO2" s="355"/>
      <c r="AP2" s="355"/>
      <c r="AQ2" s="355"/>
      <c r="AR2" s="355"/>
      <c r="AS2" s="355"/>
      <c r="AT2" s="356"/>
    </row>
    <row r="3" spans="2:47" x14ac:dyDescent="0.35">
      <c r="C3" s="148"/>
      <c r="D3" s="147"/>
      <c r="E3" s="149"/>
      <c r="F3" s="148"/>
      <c r="G3" s="149"/>
      <c r="H3" s="112">
        <v>2015</v>
      </c>
      <c r="I3" s="113">
        <v>2016</v>
      </c>
      <c r="J3" s="113">
        <v>2017</v>
      </c>
      <c r="K3" s="113">
        <v>2018</v>
      </c>
      <c r="L3" s="113">
        <v>2019</v>
      </c>
      <c r="M3" s="113">
        <v>2020</v>
      </c>
      <c r="N3" s="114">
        <v>2021</v>
      </c>
      <c r="P3" s="112">
        <v>2015</v>
      </c>
      <c r="Q3" s="113">
        <v>2016</v>
      </c>
      <c r="R3" s="113">
        <v>2017</v>
      </c>
      <c r="S3" s="113">
        <v>2018</v>
      </c>
      <c r="T3" s="113">
        <v>2019</v>
      </c>
      <c r="U3" s="113">
        <v>2020</v>
      </c>
      <c r="V3" s="114">
        <v>2021</v>
      </c>
      <c r="X3" s="150">
        <v>2015</v>
      </c>
      <c r="Y3" s="151">
        <v>2016</v>
      </c>
      <c r="Z3" s="151">
        <v>2017</v>
      </c>
      <c r="AA3" s="151">
        <v>2018</v>
      </c>
      <c r="AB3" s="151">
        <v>2019</v>
      </c>
      <c r="AC3" s="151">
        <v>2020</v>
      </c>
      <c r="AD3" s="152">
        <v>2021</v>
      </c>
      <c r="AE3" s="111"/>
      <c r="AF3" s="112">
        <v>2015</v>
      </c>
      <c r="AG3" s="113">
        <v>2016</v>
      </c>
      <c r="AH3" s="113">
        <v>2017</v>
      </c>
      <c r="AI3" s="113">
        <v>2018</v>
      </c>
      <c r="AJ3" s="113">
        <v>2019</v>
      </c>
      <c r="AK3" s="113">
        <v>2020</v>
      </c>
      <c r="AL3" s="114">
        <v>2021</v>
      </c>
      <c r="AN3" s="112">
        <v>2015</v>
      </c>
      <c r="AO3" s="113">
        <v>2016</v>
      </c>
      <c r="AP3" s="113">
        <v>2017</v>
      </c>
      <c r="AQ3" s="113">
        <v>2018</v>
      </c>
      <c r="AR3" s="113">
        <v>2019</v>
      </c>
      <c r="AS3" s="113">
        <v>2020</v>
      </c>
      <c r="AT3" s="114">
        <v>2021</v>
      </c>
    </row>
    <row r="4" spans="2:47" x14ac:dyDescent="0.35">
      <c r="B4" s="325"/>
      <c r="C4" s="110"/>
      <c r="E4" s="111"/>
      <c r="F4" s="110" t="s">
        <v>166</v>
      </c>
      <c r="G4" s="111"/>
      <c r="H4" s="110">
        <v>114.86</v>
      </c>
      <c r="I4" s="32">
        <v>118.93</v>
      </c>
      <c r="J4" s="32">
        <v>124.66</v>
      </c>
      <c r="K4" s="32">
        <v>131.43</v>
      </c>
      <c r="L4" s="32">
        <v>139.72</v>
      </c>
      <c r="M4" s="32">
        <v>153.54</v>
      </c>
      <c r="N4" s="111">
        <v>162.04</v>
      </c>
      <c r="P4" s="115">
        <v>1808.6073086844729</v>
      </c>
      <c r="Q4" s="116">
        <v>1716.0991294168352</v>
      </c>
      <c r="R4" s="116">
        <v>1724.469607843123</v>
      </c>
      <c r="S4" s="116">
        <v>1730.61679653684</v>
      </c>
      <c r="T4" s="116">
        <v>1721.1275563680847</v>
      </c>
      <c r="U4" s="116">
        <v>1723.2891829425666</v>
      </c>
      <c r="V4" s="117">
        <v>1724.4882681564245</v>
      </c>
      <c r="X4" s="154">
        <v>207736.63547549854</v>
      </c>
      <c r="Y4" s="155">
        <v>204095.66946154422</v>
      </c>
      <c r="Z4" s="155">
        <v>214972.38131372372</v>
      </c>
      <c r="AA4" s="155">
        <v>227454.96556883689</v>
      </c>
      <c r="AB4" s="155">
        <v>240475.94217574879</v>
      </c>
      <c r="AC4" s="155">
        <v>264593.82114900165</v>
      </c>
      <c r="AD4" s="156">
        <v>279436.07897206699</v>
      </c>
      <c r="AF4" s="154">
        <v>207736.63547549854</v>
      </c>
      <c r="AG4" s="155">
        <v>142965.64946154389</v>
      </c>
      <c r="AH4" s="155">
        <v>189541.74131372402</v>
      </c>
      <c r="AI4" s="155">
        <v>227454.96556883689</v>
      </c>
      <c r="AJ4" s="155">
        <v>240475.94217574879</v>
      </c>
      <c r="AK4" s="155">
        <v>264593.82114900165</v>
      </c>
      <c r="AL4" s="156">
        <v>279436.07897206699</v>
      </c>
      <c r="AN4" s="154">
        <f>+AF4-'8a. Support'!AN4-'9a. Support'!AN4-'10a. Support'!AN4</f>
        <v>118970.96370763185</v>
      </c>
      <c r="AO4" s="155">
        <f>+AG4-'8a. Support'!AO4-'9a. Support'!AO4-'10a. Support'!AO4</f>
        <v>85622.12745664714</v>
      </c>
      <c r="AP4" s="155">
        <f>+AH4-'8a. Support'!AP4-'9a. Support'!AP4-'10a. Support'!AP4</f>
        <v>189541.74131372402</v>
      </c>
      <c r="AQ4" s="155">
        <f>+AI4-'8a. Support'!AQ4-'9a. Support'!AQ4-'10a. Support'!AQ4</f>
        <v>227454.96556883689</v>
      </c>
      <c r="AR4" s="155">
        <f>+AJ4-'8a. Support'!AR4-'9a. Support'!AR4-'10a. Support'!AR4</f>
        <v>0</v>
      </c>
      <c r="AS4" s="155">
        <f>+AK4-'8a. Support'!AS4-'9a. Support'!AS4-'10a. Support'!AS4</f>
        <v>0</v>
      </c>
      <c r="AT4" s="156">
        <f>+AL4-'8a. Support'!AT4-'9a. Support'!AT4-'10a. Support'!AT4</f>
        <v>0</v>
      </c>
    </row>
    <row r="5" spans="2:47" x14ac:dyDescent="0.35">
      <c r="C5" s="110"/>
      <c r="E5" s="111"/>
      <c r="F5" s="110" t="s">
        <v>166</v>
      </c>
      <c r="G5" s="111"/>
      <c r="H5" s="110"/>
      <c r="M5" s="32">
        <v>145.94999999999999</v>
      </c>
      <c r="N5" s="111">
        <v>127.96</v>
      </c>
      <c r="P5" s="115"/>
      <c r="Q5" s="116"/>
      <c r="R5" s="116"/>
      <c r="S5" s="116"/>
      <c r="T5" s="116"/>
      <c r="U5" s="116">
        <v>1723.2891829425666</v>
      </c>
      <c r="V5" s="117">
        <v>1724.4882681564245</v>
      </c>
      <c r="X5" s="115">
        <v>0</v>
      </c>
      <c r="Y5" s="116">
        <v>0</v>
      </c>
      <c r="Z5" s="116">
        <v>0</v>
      </c>
      <c r="AA5" s="116">
        <v>0</v>
      </c>
      <c r="AB5" s="116">
        <v>0</v>
      </c>
      <c r="AC5" s="116">
        <v>251514.05625046758</v>
      </c>
      <c r="AD5" s="117">
        <v>220665.51879329607</v>
      </c>
      <c r="AF5" s="115">
        <v>0</v>
      </c>
      <c r="AG5" s="116">
        <v>0</v>
      </c>
      <c r="AH5" s="116">
        <v>0</v>
      </c>
      <c r="AI5" s="116">
        <v>0</v>
      </c>
      <c r="AJ5" s="116">
        <v>0</v>
      </c>
      <c r="AK5" s="116">
        <v>251514.05625046758</v>
      </c>
      <c r="AL5" s="117">
        <v>220665.51879329607</v>
      </c>
      <c r="AN5" s="115">
        <f>+AF5-'8a. Support'!AN5-'9a. Support'!AN5-'10a. Support'!AN5</f>
        <v>0</v>
      </c>
      <c r="AO5" s="116">
        <f>+AG5-'8a. Support'!AO5-'9a. Support'!AO5-'10a. Support'!AO5</f>
        <v>0</v>
      </c>
      <c r="AP5" s="116">
        <f>+AH5-'8a. Support'!AP5-'9a. Support'!AP5-'10a. Support'!AP5</f>
        <v>0</v>
      </c>
      <c r="AQ5" s="116">
        <f>+AI5-'8a. Support'!AQ5-'9a. Support'!AQ5-'10a. Support'!AQ5</f>
        <v>0</v>
      </c>
      <c r="AR5" s="116">
        <f>+AJ5-'8a. Support'!AR5-'9a. Support'!AR5-'10a. Support'!AR5</f>
        <v>0</v>
      </c>
      <c r="AS5" s="116">
        <f>+AK5-'8a. Support'!AS5-'9a. Support'!AS5-'10a. Support'!AS5</f>
        <v>0</v>
      </c>
      <c r="AT5" s="117">
        <f>+AL5-'8a. Support'!AT5-'9a. Support'!AT5-'10a. Support'!AT5</f>
        <v>0</v>
      </c>
    </row>
    <row r="6" spans="2:47" x14ac:dyDescent="0.35">
      <c r="C6" s="110"/>
      <c r="E6" s="111"/>
      <c r="F6" s="110" t="s">
        <v>166</v>
      </c>
      <c r="G6" s="111"/>
      <c r="H6" s="110"/>
      <c r="L6" s="32">
        <v>146.80000000000001</v>
      </c>
      <c r="M6" s="32">
        <v>169.41</v>
      </c>
      <c r="N6" s="111">
        <v>173.35</v>
      </c>
      <c r="P6" s="115"/>
      <c r="Q6" s="116"/>
      <c r="R6" s="116"/>
      <c r="S6" s="116"/>
      <c r="T6" s="116">
        <v>1721.1275563680847</v>
      </c>
      <c r="U6" s="116">
        <v>1723.2891829425666</v>
      </c>
      <c r="V6" s="117">
        <v>1724.4882681564245</v>
      </c>
      <c r="X6" s="115">
        <v>0</v>
      </c>
      <c r="Y6" s="116">
        <v>0</v>
      </c>
      <c r="Z6" s="116">
        <v>0</v>
      </c>
      <c r="AA6" s="116">
        <v>0</v>
      </c>
      <c r="AB6" s="116">
        <v>252661.52527483486</v>
      </c>
      <c r="AC6" s="116">
        <v>291942.42048230022</v>
      </c>
      <c r="AD6" s="117">
        <v>298940.04128491617</v>
      </c>
      <c r="AF6" s="115">
        <v>0</v>
      </c>
      <c r="AG6" s="116">
        <v>0</v>
      </c>
      <c r="AH6" s="116">
        <v>0</v>
      </c>
      <c r="AI6" s="116">
        <v>0</v>
      </c>
      <c r="AJ6" s="116">
        <v>252661.52527483486</v>
      </c>
      <c r="AK6" s="116">
        <v>291942.42048230022</v>
      </c>
      <c r="AL6" s="117">
        <v>298940.04128491617</v>
      </c>
      <c r="AN6" s="115">
        <f>+AF6-'8a. Support'!AN6-'9a. Support'!AN6-'10a. Support'!AN6</f>
        <v>0</v>
      </c>
      <c r="AO6" s="116">
        <f>+AG6-'8a. Support'!AO6-'9a. Support'!AO6-'10a. Support'!AO6</f>
        <v>0</v>
      </c>
      <c r="AP6" s="116">
        <f>+AH6-'8a. Support'!AP6-'9a. Support'!AP6-'10a. Support'!AP6</f>
        <v>0</v>
      </c>
      <c r="AQ6" s="116">
        <f>+AI6-'8a. Support'!AQ6-'9a. Support'!AQ6-'10a. Support'!AQ6</f>
        <v>0</v>
      </c>
      <c r="AR6" s="116">
        <f>+AJ6-'8a. Support'!AR6-'9a. Support'!AR6-'10a. Support'!AR6</f>
        <v>0</v>
      </c>
      <c r="AS6" s="116">
        <f>+AK6-'8a. Support'!AS6-'9a. Support'!AS6-'10a. Support'!AS6</f>
        <v>0</v>
      </c>
      <c r="AT6" s="117">
        <f>+AL6-'8a. Support'!AT6-'9a. Support'!AT6-'10a. Support'!AT6</f>
        <v>0</v>
      </c>
    </row>
    <row r="7" spans="2:47" x14ac:dyDescent="0.35">
      <c r="C7" s="110"/>
      <c r="E7" s="111"/>
      <c r="F7" s="110" t="s">
        <v>166</v>
      </c>
      <c r="G7" s="111"/>
      <c r="H7" s="110">
        <v>87.27</v>
      </c>
      <c r="I7" s="32">
        <v>89.93</v>
      </c>
      <c r="J7" s="32">
        <v>95.67</v>
      </c>
      <c r="K7" s="32">
        <v>101.59</v>
      </c>
      <c r="L7" s="32">
        <v>95.54</v>
      </c>
      <c r="M7" s="32">
        <v>107.63</v>
      </c>
      <c r="N7" s="111">
        <v>109.47</v>
      </c>
      <c r="P7" s="115">
        <v>1808.6073086844729</v>
      </c>
      <c r="Q7" s="116">
        <v>1716.0991294168352</v>
      </c>
      <c r="R7" s="116">
        <v>1724.469607843123</v>
      </c>
      <c r="S7" s="116">
        <v>1730.61679653684</v>
      </c>
      <c r="T7" s="116">
        <v>1721.1275563680847</v>
      </c>
      <c r="U7" s="116">
        <v>1723.2891829425666</v>
      </c>
      <c r="V7" s="117">
        <v>1724.4882681564245</v>
      </c>
      <c r="X7" s="115">
        <v>157837.15982889393</v>
      </c>
      <c r="Y7" s="116">
        <v>154328.794708456</v>
      </c>
      <c r="Z7" s="116">
        <v>164980.00738235158</v>
      </c>
      <c r="AA7" s="116">
        <v>175813.36036017758</v>
      </c>
      <c r="AB7" s="116">
        <v>164436.52673540683</v>
      </c>
      <c r="AC7" s="116">
        <v>185477.61476010844</v>
      </c>
      <c r="AD7" s="117">
        <v>188779.7307150838</v>
      </c>
      <c r="AF7" s="115">
        <v>157837.15982889393</v>
      </c>
      <c r="AG7" s="116">
        <v>154328.794708456</v>
      </c>
      <c r="AH7" s="116">
        <v>164980.00738235158</v>
      </c>
      <c r="AI7" s="116">
        <v>175813.36036017758</v>
      </c>
      <c r="AJ7" s="116">
        <v>164436.52673540683</v>
      </c>
      <c r="AK7" s="116">
        <v>185477.61476010844</v>
      </c>
      <c r="AL7" s="117">
        <v>188779.7307150838</v>
      </c>
      <c r="AN7" s="115">
        <f>+AF7-'8a. Support'!AN7-'9a. Support'!AN7-'10a. Support'!AN7</f>
        <v>157837.15982889393</v>
      </c>
      <c r="AO7" s="116">
        <f>+AG7-'8a. Support'!AO7-'9a. Support'!AO7-'10a. Support'!AO7</f>
        <v>154328.794708456</v>
      </c>
      <c r="AP7" s="116">
        <f>+AH7-'8a. Support'!AP7-'9a. Support'!AP7-'10a. Support'!AP7</f>
        <v>164980.00738235158</v>
      </c>
      <c r="AQ7" s="116">
        <f>+AI7-'8a. Support'!AQ7-'9a. Support'!AQ7-'10a. Support'!AQ7</f>
        <v>175813.36036017758</v>
      </c>
      <c r="AR7" s="116">
        <f>+AJ7-'8a. Support'!AR7-'9a. Support'!AR7-'10a. Support'!AR7</f>
        <v>164436.52673540683</v>
      </c>
      <c r="AS7" s="116">
        <f>+AK7-'8a. Support'!AS7-'9a. Support'!AS7-'10a. Support'!AS7</f>
        <v>185477.61476010844</v>
      </c>
      <c r="AT7" s="117">
        <f>+AL7-'8a. Support'!AT7-'9a. Support'!AT7-'10a. Support'!AT7</f>
        <v>188779.7307150838</v>
      </c>
    </row>
    <row r="8" spans="2:47" x14ac:dyDescent="0.35">
      <c r="C8" s="110"/>
      <c r="E8" s="111"/>
      <c r="F8" s="110" t="s">
        <v>166</v>
      </c>
      <c r="G8" s="111"/>
      <c r="H8" s="110">
        <v>126.63</v>
      </c>
      <c r="I8" s="32">
        <v>130.97999999999999</v>
      </c>
      <c r="J8" s="32">
        <v>136.01</v>
      </c>
      <c r="K8" s="32">
        <v>137.91</v>
      </c>
      <c r="L8" s="32">
        <v>146.80000000000001</v>
      </c>
      <c r="N8" s="111"/>
      <c r="P8" s="115">
        <v>1808.6073086844729</v>
      </c>
      <c r="Q8" s="116">
        <v>1716.0991294168352</v>
      </c>
      <c r="R8" s="116">
        <v>1724.469607843123</v>
      </c>
      <c r="S8" s="116">
        <v>1730.61679653684</v>
      </c>
      <c r="T8" s="116">
        <v>1721.1275563680847</v>
      </c>
      <c r="U8" s="116"/>
      <c r="V8" s="117"/>
      <c r="X8" s="115">
        <v>0</v>
      </c>
      <c r="Y8" s="116">
        <v>224774.66397101706</v>
      </c>
      <c r="Z8" s="116">
        <v>234545.11136274313</v>
      </c>
      <c r="AA8" s="116">
        <v>238669.36241039558</v>
      </c>
      <c r="AB8" s="116">
        <v>252661.52527483486</v>
      </c>
      <c r="AC8" s="116">
        <v>0</v>
      </c>
      <c r="AD8" s="117">
        <v>0</v>
      </c>
      <c r="AF8" s="115">
        <v>0</v>
      </c>
      <c r="AG8" s="116">
        <v>224774.66397101706</v>
      </c>
      <c r="AH8" s="116">
        <v>234545.11136274313</v>
      </c>
      <c r="AI8" s="116">
        <v>238669.36241039558</v>
      </c>
      <c r="AJ8" s="116">
        <v>252661.52527483486</v>
      </c>
      <c r="AK8" s="116">
        <v>0</v>
      </c>
      <c r="AL8" s="117">
        <v>0</v>
      </c>
      <c r="AN8" s="115">
        <f>+AF8-'8a. Support'!AN8-'9a. Support'!AN8-'10a. Support'!AN8</f>
        <v>0</v>
      </c>
      <c r="AO8" s="116">
        <f>+AG8-'8a. Support'!AO8-'9a. Support'!AO8-'10a. Support'!AO8</f>
        <v>224774.66397101706</v>
      </c>
      <c r="AP8" s="116">
        <f>+AH8-'8a. Support'!AP8-'9a. Support'!AP8-'10a. Support'!AP8</f>
        <v>234545.11136274313</v>
      </c>
      <c r="AQ8" s="116">
        <f>+AI8-'8a. Support'!AQ8-'9a. Support'!AQ8-'10a. Support'!AQ8</f>
        <v>238669.36241039558</v>
      </c>
      <c r="AR8" s="116">
        <f>+AJ8-'8a. Support'!AR8-'9a. Support'!AR8-'10a. Support'!AR8</f>
        <v>252661.52527483486</v>
      </c>
      <c r="AS8" s="116">
        <f>+AK8-'8a. Support'!AS8-'9a. Support'!AS8-'10a. Support'!AS8</f>
        <v>0</v>
      </c>
      <c r="AT8" s="117">
        <f>+AL8-'8a. Support'!AT8-'9a. Support'!AT8-'10a. Support'!AT8</f>
        <v>0</v>
      </c>
    </row>
    <row r="9" spans="2:47" x14ac:dyDescent="0.35">
      <c r="B9" s="157"/>
      <c r="C9" s="110"/>
      <c r="E9" s="111"/>
      <c r="F9" s="110" t="s">
        <v>167</v>
      </c>
      <c r="G9" s="111"/>
      <c r="H9" s="110">
        <v>283.49</v>
      </c>
      <c r="I9" s="32">
        <v>300.02</v>
      </c>
      <c r="J9" s="32">
        <v>335.8</v>
      </c>
      <c r="K9" s="32">
        <v>336.1</v>
      </c>
      <c r="L9" s="32">
        <v>345.38</v>
      </c>
      <c r="M9" s="32">
        <v>367.68</v>
      </c>
      <c r="N9" s="111"/>
      <c r="P9" s="115">
        <v>1796.5210526315814</v>
      </c>
      <c r="Q9" s="116">
        <v>1700.4862704495281</v>
      </c>
      <c r="R9" s="116">
        <v>1710.2124637681156</v>
      </c>
      <c r="S9" s="116">
        <v>1716.3733333333346</v>
      </c>
      <c r="T9" s="116">
        <v>1706.9692753623196</v>
      </c>
      <c r="U9" s="116">
        <v>1708.7565697930768</v>
      </c>
      <c r="V9" s="117"/>
      <c r="X9" s="115">
        <v>509295.75321052701</v>
      </c>
      <c r="Y9" s="116">
        <v>510179.89086026739</v>
      </c>
      <c r="Z9" s="116">
        <v>574289.34533333324</v>
      </c>
      <c r="AA9" s="116">
        <v>576873.07733333379</v>
      </c>
      <c r="AB9" s="116">
        <v>589553.04832463793</v>
      </c>
      <c r="AC9" s="116">
        <v>628275.6155815185</v>
      </c>
      <c r="AD9" s="117"/>
      <c r="AF9" s="158">
        <v>509295.75321052701</v>
      </c>
      <c r="AG9" s="159">
        <v>510179.89086026739</v>
      </c>
      <c r="AH9" s="159">
        <v>574289.34533333324</v>
      </c>
      <c r="AI9" s="159">
        <v>576873.07733333379</v>
      </c>
      <c r="AJ9" s="159">
        <v>589553.04832463793</v>
      </c>
      <c r="AK9" s="159">
        <v>628275.6155815185</v>
      </c>
      <c r="AL9" s="160">
        <v>0</v>
      </c>
      <c r="AN9" s="158">
        <f>+AF9-'8a. Support'!AN9-'9a. Support'!AN9-'10a. Support'!AN9</f>
        <v>283575.7861700721</v>
      </c>
      <c r="AO9" s="159">
        <f>+AG9-'8a. Support'!AO9-'9a. Support'!AO9-'10a. Support'!AO9</f>
        <v>296618.54343515687</v>
      </c>
      <c r="AP9" s="159">
        <f>+AH9-'8a. Support'!AP9-'9a. Support'!AP9-'10a. Support'!AP9</f>
        <v>362491.42841679783</v>
      </c>
      <c r="AQ9" s="159">
        <f>+AI9-'8a. Support'!AQ9-'9a. Support'!AQ9-'10a. Support'!AQ9</f>
        <v>364122.28606877022</v>
      </c>
      <c r="AR9" s="159">
        <f>+AJ9-'8a. Support'!AR9-'9a. Support'!AR9-'10a. Support'!AR9</f>
        <v>560075.395908406</v>
      </c>
      <c r="AS9" s="159">
        <f>+AK9-'8a. Support'!AS9-'9a. Support'!AS9-'10a. Support'!AS9</f>
        <v>596861.83480244258</v>
      </c>
      <c r="AT9" s="160">
        <f>+AL9-'8a. Support'!AT9-'9a. Support'!AT9-'10a. Support'!AT9</f>
        <v>0</v>
      </c>
    </row>
    <row r="10" spans="2:47" x14ac:dyDescent="0.35">
      <c r="B10" s="157"/>
      <c r="C10" s="110"/>
      <c r="E10" s="111"/>
      <c r="F10" s="110" t="s">
        <v>167</v>
      </c>
      <c r="G10" s="111"/>
      <c r="H10" s="110">
        <v>177.94</v>
      </c>
      <c r="I10" s="32">
        <v>185.71</v>
      </c>
      <c r="J10" s="32">
        <v>192.83</v>
      </c>
      <c r="K10" s="32">
        <v>201.53</v>
      </c>
      <c r="L10" s="32">
        <v>211.52</v>
      </c>
      <c r="M10" s="32">
        <v>222.66</v>
      </c>
      <c r="N10" s="111">
        <v>226.74</v>
      </c>
      <c r="P10" s="115">
        <v>1796.5210526315814</v>
      </c>
      <c r="Q10" s="116">
        <v>1700.4862704495281</v>
      </c>
      <c r="R10" s="116">
        <v>1710.2124637681156</v>
      </c>
      <c r="S10" s="116">
        <v>1716.3733333333346</v>
      </c>
      <c r="T10" s="116">
        <v>1706.9692753623196</v>
      </c>
      <c r="U10" s="116">
        <v>1708.7565697930768</v>
      </c>
      <c r="V10" s="117">
        <v>142.33333333333334</v>
      </c>
      <c r="X10" s="115">
        <v>319672.95610526361</v>
      </c>
      <c r="Y10" s="116">
        <v>315797.30528518185</v>
      </c>
      <c r="Z10" s="116">
        <v>329780.26938840578</v>
      </c>
      <c r="AA10" s="116">
        <v>345900.71786666691</v>
      </c>
      <c r="AB10" s="116">
        <v>361058.14112463786</v>
      </c>
      <c r="AC10" s="116">
        <v>380471.73783012648</v>
      </c>
      <c r="AD10" s="117">
        <v>32272.660000000003</v>
      </c>
      <c r="AF10" s="158">
        <v>319672.95610526361</v>
      </c>
      <c r="AG10" s="159">
        <v>315797.30528518185</v>
      </c>
      <c r="AH10" s="159">
        <v>329780.26938840578</v>
      </c>
      <c r="AI10" s="159">
        <v>345900.71786666691</v>
      </c>
      <c r="AJ10" s="159">
        <v>361058.14112463786</v>
      </c>
      <c r="AK10" s="159">
        <v>380471.73783012648</v>
      </c>
      <c r="AL10" s="160">
        <v>32272.660000000003</v>
      </c>
      <c r="AN10" s="158">
        <f>+AF10-'8a. Support'!AN10-'9a. Support'!AN10-'10a. Support'!AN10</f>
        <v>319672.95610526361</v>
      </c>
      <c r="AO10" s="159">
        <f>+AG10-'8a. Support'!AO10-'9a. Support'!AO10-'10a. Support'!AO10</f>
        <v>315797.30528518185</v>
      </c>
      <c r="AP10" s="159">
        <f>+AH10-'8a. Support'!AP10-'9a. Support'!AP10-'10a. Support'!AP10</f>
        <v>329780.26938840578</v>
      </c>
      <c r="AQ10" s="159">
        <f>+AI10-'8a. Support'!AQ10-'9a. Support'!AQ10-'10a. Support'!AQ10</f>
        <v>345900.71786666691</v>
      </c>
      <c r="AR10" s="159">
        <f>+AJ10-'8a. Support'!AR10-'9a. Support'!AR10-'10a. Support'!AR10</f>
        <v>361058.14112463786</v>
      </c>
      <c r="AS10" s="159">
        <f>+AK10-'8a. Support'!AS10-'9a. Support'!AS10-'10a. Support'!AS10</f>
        <v>380471.73783012648</v>
      </c>
      <c r="AT10" s="160">
        <f>+AL10-'8a. Support'!AT10-'9a. Support'!AT10-'10a. Support'!AT10</f>
        <v>32272.660000000003</v>
      </c>
    </row>
    <row r="11" spans="2:47" x14ac:dyDescent="0.35">
      <c r="B11" s="157"/>
      <c r="C11" s="110"/>
      <c r="E11" s="111"/>
      <c r="F11" s="110" t="s">
        <v>166</v>
      </c>
      <c r="G11" s="111" t="s">
        <v>167</v>
      </c>
      <c r="H11" s="110">
        <v>89.33</v>
      </c>
      <c r="I11" s="32">
        <v>92.95</v>
      </c>
      <c r="J11" s="32">
        <v>107.49</v>
      </c>
      <c r="K11" s="32">
        <v>119.77</v>
      </c>
      <c r="L11" s="32">
        <v>147.65</v>
      </c>
      <c r="M11" s="32">
        <v>161.5</v>
      </c>
      <c r="N11" s="111">
        <v>175.22</v>
      </c>
      <c r="P11" s="115">
        <v>1808.6073086844729</v>
      </c>
      <c r="Q11" s="116">
        <v>1716.0991294168352</v>
      </c>
      <c r="R11" s="116">
        <v>1724.469607843123</v>
      </c>
      <c r="S11" s="116">
        <v>1716.3733333333346</v>
      </c>
      <c r="T11" s="116">
        <v>1706.9692753623196</v>
      </c>
      <c r="U11" s="116">
        <v>1708.7565697930768</v>
      </c>
      <c r="V11" s="117">
        <v>142.33333333333334</v>
      </c>
      <c r="X11" s="115">
        <v>161562.89088478396</v>
      </c>
      <c r="Y11" s="116">
        <v>159511.41407929483</v>
      </c>
      <c r="Z11" s="116">
        <v>185363.23814705727</v>
      </c>
      <c r="AA11" s="116">
        <v>205570.03413333348</v>
      </c>
      <c r="AB11" s="116">
        <v>252034.01350724651</v>
      </c>
      <c r="AC11" s="116">
        <v>275964.18602158187</v>
      </c>
      <c r="AD11" s="117">
        <v>24939.646666666667</v>
      </c>
      <c r="AF11" s="115">
        <v>161562.89088478396</v>
      </c>
      <c r="AG11" s="116">
        <v>159511.41407929483</v>
      </c>
      <c r="AH11" s="116">
        <v>185363.23814705727</v>
      </c>
      <c r="AI11" s="116">
        <v>205570.03413333348</v>
      </c>
      <c r="AJ11" s="116">
        <v>252034.01350724651</v>
      </c>
      <c r="AK11" s="116">
        <v>275964.18602158187</v>
      </c>
      <c r="AL11" s="117">
        <v>24939.646666666667</v>
      </c>
      <c r="AN11" s="115">
        <f>+AF11-'8a. Support'!AN11-'9a. Support'!AN11-'10a. Support'!AN11</f>
        <v>0</v>
      </c>
      <c r="AO11" s="116">
        <f>+AG11-'8a. Support'!AO11-'9a. Support'!AO11-'10a. Support'!AO11</f>
        <v>159511.41407929483</v>
      </c>
      <c r="AP11" s="116">
        <f>+AH11-'8a. Support'!AP11-'9a. Support'!AP11-'10a. Support'!AP11</f>
        <v>185363.23814705727</v>
      </c>
      <c r="AQ11" s="116">
        <f>+AI11-'8a. Support'!AQ11-'9a. Support'!AQ11-'10a. Support'!AQ11</f>
        <v>205570.03413333348</v>
      </c>
      <c r="AR11" s="116">
        <f>+AJ11-'8a. Support'!AR11-'9a. Support'!AR11-'10a. Support'!AR11</f>
        <v>252034.01350724651</v>
      </c>
      <c r="AS11" s="116">
        <f>+AK11-'8a. Support'!AS11-'9a. Support'!AS11-'10a. Support'!AS11</f>
        <v>275964.18602158187</v>
      </c>
      <c r="AT11" s="117">
        <f>+AL11-'8a. Support'!AT11-'9a. Support'!AT11-'10a. Support'!AT11</f>
        <v>24939.646666666667</v>
      </c>
    </row>
    <row r="12" spans="2:47" x14ac:dyDescent="0.35">
      <c r="B12" s="111"/>
      <c r="C12" s="110"/>
      <c r="E12" s="111"/>
      <c r="F12" s="110" t="s">
        <v>166</v>
      </c>
      <c r="G12" s="111" t="s">
        <v>167</v>
      </c>
      <c r="H12" s="110">
        <v>112.02</v>
      </c>
      <c r="I12" s="32">
        <v>152.13999999999999</v>
      </c>
      <c r="J12" s="32">
        <v>161.85</v>
      </c>
      <c r="K12" s="32">
        <v>136.6</v>
      </c>
      <c r="L12" s="32">
        <v>212.15</v>
      </c>
      <c r="M12" s="32">
        <v>227.14</v>
      </c>
      <c r="N12" s="111">
        <v>376.06</v>
      </c>
      <c r="P12" s="115">
        <v>1808.6073086844729</v>
      </c>
      <c r="Q12" s="116">
        <v>1716.0991294168352</v>
      </c>
      <c r="R12" s="116">
        <v>1724.469607843123</v>
      </c>
      <c r="S12" s="116">
        <v>1730.61679653684</v>
      </c>
      <c r="T12" s="116">
        <v>1706.9692753623196</v>
      </c>
      <c r="U12" s="116">
        <v>1723.2891829425666</v>
      </c>
      <c r="V12" s="117">
        <v>1708.1764705882354</v>
      </c>
      <c r="X12" s="115">
        <v>0</v>
      </c>
      <c r="Y12" s="116">
        <v>0</v>
      </c>
      <c r="Z12" s="116">
        <v>0</v>
      </c>
      <c r="AA12" s="116">
        <v>0</v>
      </c>
      <c r="AB12" s="116">
        <v>362133.53176811611</v>
      </c>
      <c r="AC12" s="116">
        <v>391427.90501357458</v>
      </c>
      <c r="AD12" s="117">
        <v>642376.84352941182</v>
      </c>
      <c r="AF12" s="115">
        <v>0</v>
      </c>
      <c r="AG12" s="116">
        <v>0</v>
      </c>
      <c r="AH12" s="116">
        <v>0</v>
      </c>
      <c r="AI12" s="116">
        <v>0</v>
      </c>
      <c r="AJ12" s="116">
        <v>362133.53176811611</v>
      </c>
      <c r="AK12" s="116">
        <v>391427.90501357458</v>
      </c>
      <c r="AL12" s="117">
        <v>642376.84352941182</v>
      </c>
      <c r="AN12" s="115">
        <f>+AF12-'8a. Support'!AN12-'9a. Support'!AN12-'10a. Support'!AN12</f>
        <v>0</v>
      </c>
      <c r="AO12" s="116">
        <f>+AG12-'8a. Support'!AO12-'9a. Support'!AO12-'10a. Support'!AO12</f>
        <v>0</v>
      </c>
      <c r="AP12" s="116">
        <f>+AH12-'8a. Support'!AP12-'9a. Support'!AP12-'10a. Support'!AP12</f>
        <v>0</v>
      </c>
      <c r="AQ12" s="116">
        <f>+AI12-'8a. Support'!AQ12-'9a. Support'!AQ12-'10a. Support'!AQ12</f>
        <v>0</v>
      </c>
      <c r="AR12" s="116">
        <f>+AJ12-'8a. Support'!AR12-'9a. Support'!AR12-'10a. Support'!AR12</f>
        <v>342723.13754047395</v>
      </c>
      <c r="AS12" s="116">
        <f>+AK12-'8a. Support'!AS12-'9a. Support'!AS12-'10a. Support'!AS12</f>
        <v>370525.78486373648</v>
      </c>
      <c r="AT12" s="117">
        <f>+AL12-'8a. Support'!AT12-'9a. Support'!AT12-'10a. Support'!AT12</f>
        <v>608138.29243949207</v>
      </c>
    </row>
    <row r="13" spans="2:47" x14ac:dyDescent="0.35">
      <c r="C13" s="110"/>
      <c r="E13" s="111"/>
      <c r="F13" s="110" t="s">
        <v>167</v>
      </c>
      <c r="G13" s="111"/>
      <c r="H13" s="110">
        <v>194.08</v>
      </c>
      <c r="I13" s="32">
        <v>195.29</v>
      </c>
      <c r="J13" s="32">
        <v>196.87</v>
      </c>
      <c r="N13" s="111"/>
      <c r="P13" s="115">
        <v>1796.5210526315814</v>
      </c>
      <c r="Q13" s="116">
        <v>1700.4862704495281</v>
      </c>
      <c r="R13" s="116">
        <v>1710.2124637681156</v>
      </c>
      <c r="S13" s="116"/>
      <c r="T13" s="116"/>
      <c r="U13" s="116"/>
      <c r="V13" s="117"/>
      <c r="X13" s="115">
        <v>348668.80589473731</v>
      </c>
      <c r="Y13" s="116">
        <v>332087.96375608834</v>
      </c>
      <c r="Z13" s="116">
        <v>336689.52774202893</v>
      </c>
      <c r="AA13" s="116">
        <v>0</v>
      </c>
      <c r="AB13" s="116">
        <v>0</v>
      </c>
      <c r="AC13" s="116">
        <v>0</v>
      </c>
      <c r="AD13" s="117">
        <v>0</v>
      </c>
      <c r="AE13" s="118"/>
      <c r="AF13" s="115">
        <v>348668.80589473731</v>
      </c>
      <c r="AG13" s="116">
        <v>296740.473756088</v>
      </c>
      <c r="AH13" s="116">
        <v>336689.52774202893</v>
      </c>
      <c r="AI13" s="116">
        <v>0</v>
      </c>
      <c r="AJ13" s="116">
        <v>0</v>
      </c>
      <c r="AK13" s="116">
        <v>0</v>
      </c>
      <c r="AL13" s="117">
        <v>0</v>
      </c>
      <c r="AM13" s="118"/>
      <c r="AN13" s="115">
        <f>+AF13-'8a. Support'!AN13-'9a. Support'!AN13-'10a. Support'!AN13</f>
        <v>348668.80589473731</v>
      </c>
      <c r="AO13" s="116">
        <f>+AG13-'8a. Support'!AO13-'9a. Support'!AO13-'10a. Support'!AO13</f>
        <v>296740.473756088</v>
      </c>
      <c r="AP13" s="116">
        <f>+AH13-'8a. Support'!AP13-'9a. Support'!AP13-'10a. Support'!AP13</f>
        <v>336689.52774202893</v>
      </c>
      <c r="AQ13" s="116">
        <f>+AI13-'8a. Support'!AQ13-'9a. Support'!AQ13-'10a. Support'!AQ13</f>
        <v>0</v>
      </c>
      <c r="AR13" s="116">
        <f>+AJ13-'8a. Support'!AR13-'9a. Support'!AR13-'10a. Support'!AR13</f>
        <v>0</v>
      </c>
      <c r="AS13" s="116">
        <f>+AK13-'8a. Support'!AS13-'9a. Support'!AS13-'10a. Support'!AS13</f>
        <v>0</v>
      </c>
      <c r="AT13" s="117">
        <f>+AL13-'8a. Support'!AT13-'9a. Support'!AT13-'10a. Support'!AT13</f>
        <v>0</v>
      </c>
    </row>
    <row r="14" spans="2:47" x14ac:dyDescent="0.35">
      <c r="C14" s="119"/>
      <c r="D14" s="120"/>
      <c r="E14" s="121"/>
      <c r="F14" s="119" t="s">
        <v>166</v>
      </c>
      <c r="G14" s="121"/>
      <c r="H14" s="119">
        <v>105.36</v>
      </c>
      <c r="I14" s="120">
        <v>105.62</v>
      </c>
      <c r="J14" s="120">
        <v>112.86</v>
      </c>
      <c r="K14" s="120">
        <v>119.59</v>
      </c>
      <c r="L14" s="120">
        <v>140.94999999999999</v>
      </c>
      <c r="M14" s="120">
        <v>145.94999999999999</v>
      </c>
      <c r="N14" s="121">
        <v>127.96</v>
      </c>
      <c r="P14" s="122">
        <v>1808.6073086844729</v>
      </c>
      <c r="Q14" s="123">
        <v>1716.0991294168352</v>
      </c>
      <c r="R14" s="123">
        <v>1724.469607843123</v>
      </c>
      <c r="S14" s="123">
        <v>1730.61679653684</v>
      </c>
      <c r="T14" s="123">
        <v>1721.1275563680847</v>
      </c>
      <c r="U14" s="123">
        <v>1723.2891829425666</v>
      </c>
      <c r="V14" s="124">
        <v>1724.4882681564245</v>
      </c>
      <c r="X14" s="122">
        <v>190554.86604299606</v>
      </c>
      <c r="Y14" s="123">
        <v>181254.39004900615</v>
      </c>
      <c r="Z14" s="123">
        <v>194623.63994117486</v>
      </c>
      <c r="AA14" s="123">
        <v>206964.4626978407</v>
      </c>
      <c r="AB14" s="123">
        <v>242592.92907008153</v>
      </c>
      <c r="AC14" s="123">
        <v>251514.05625046758</v>
      </c>
      <c r="AD14" s="124">
        <v>220665.51879329607</v>
      </c>
      <c r="AF14" s="122">
        <v>190554.86604299606</v>
      </c>
      <c r="AG14" s="123">
        <v>181254.39004900615</v>
      </c>
      <c r="AH14" s="123">
        <v>194623.63994117486</v>
      </c>
      <c r="AI14" s="123">
        <v>206964.4626978407</v>
      </c>
      <c r="AJ14" s="123">
        <v>242592.92907008153</v>
      </c>
      <c r="AK14" s="123">
        <v>251514.05625046758</v>
      </c>
      <c r="AL14" s="124">
        <v>220665.51879329607</v>
      </c>
      <c r="AN14" s="122">
        <f>+AF14-'8a. Support'!AN14-'9a. Support'!AN14-'10a. Support'!AN14</f>
        <v>190554.86604299606</v>
      </c>
      <c r="AO14" s="123">
        <f>+AG14-'8a. Support'!AO14-'9a. Support'!AO14-'10a. Support'!AO14</f>
        <v>172191.66736369365</v>
      </c>
      <c r="AP14" s="123">
        <f>+AH14-'8a. Support'!AP14-'9a. Support'!AP14-'10a. Support'!AP14</f>
        <v>184892.460340413</v>
      </c>
      <c r="AQ14" s="123">
        <f>+AI14-'8a. Support'!AQ14-'9a. Support'!AQ14-'10a. Support'!AQ14</f>
        <v>196616.23416673712</v>
      </c>
      <c r="AR14" s="123">
        <f>+AJ14-'8a. Support'!AR14-'9a. Support'!AR14-'10a. Support'!AR14</f>
        <v>0</v>
      </c>
      <c r="AS14" s="123">
        <f>+AK14-'8a. Support'!AS14-'9a. Support'!AS14-'10a. Support'!AS14</f>
        <v>0</v>
      </c>
      <c r="AT14" s="124">
        <f>+AL14-'8a. Support'!AT14-'9a. Support'!AT14-'10a. Support'!AT14</f>
        <v>0</v>
      </c>
    </row>
    <row r="15" spans="2:47" ht="15" thickBot="1" x14ac:dyDescent="0.4">
      <c r="B15" s="157" t="s">
        <v>779</v>
      </c>
      <c r="X15" s="133">
        <f>SUM(X4:X14)</f>
        <v>1895329.0674427005</v>
      </c>
      <c r="Y15" s="134">
        <f t="shared" ref="Y15:AD15" si="0">SUM(Y4:Y14)</f>
        <v>2082030.0921708557</v>
      </c>
      <c r="Z15" s="134">
        <f t="shared" si="0"/>
        <v>2235243.5206108186</v>
      </c>
      <c r="AA15" s="134">
        <f t="shared" si="0"/>
        <v>1977245.9803705849</v>
      </c>
      <c r="AB15" s="134">
        <f t="shared" si="0"/>
        <v>2717607.1832555453</v>
      </c>
      <c r="AC15" s="134">
        <f t="shared" si="0"/>
        <v>2921181.4133391469</v>
      </c>
      <c r="AD15" s="161">
        <f t="shared" si="0"/>
        <v>1908076.0387547377</v>
      </c>
      <c r="AF15" s="133">
        <f>SUM(AF4:AF14)</f>
        <v>1895329.0674427005</v>
      </c>
      <c r="AG15" s="134">
        <f t="shared" ref="AG15:AK15" si="1">SUM(AG4:AG14)</f>
        <v>1985552.582170855</v>
      </c>
      <c r="AH15" s="134">
        <f t="shared" si="1"/>
        <v>2209812.880610819</v>
      </c>
      <c r="AI15" s="134">
        <f t="shared" si="1"/>
        <v>1977245.9803705849</v>
      </c>
      <c r="AJ15" s="134">
        <f t="shared" si="1"/>
        <v>2717607.1832555453</v>
      </c>
      <c r="AK15" s="134">
        <f t="shared" si="1"/>
        <v>2921181.4133391469</v>
      </c>
      <c r="AL15" s="161">
        <f>SUM(AL4:AL14)</f>
        <v>1908076.0387547377</v>
      </c>
      <c r="AN15" s="133">
        <f>SUM(AN4:AN14)</f>
        <v>1419280.537749595</v>
      </c>
      <c r="AO15" s="134">
        <f t="shared" ref="AO15:AT15" si="2">SUM(AO4:AO14)</f>
        <v>1705584.9900555355</v>
      </c>
      <c r="AP15" s="134">
        <f t="shared" si="2"/>
        <v>1988283.7840935218</v>
      </c>
      <c r="AQ15" s="134">
        <f t="shared" si="2"/>
        <v>1754146.960574918</v>
      </c>
      <c r="AR15" s="134">
        <f t="shared" si="2"/>
        <v>1932988.7400910058</v>
      </c>
      <c r="AS15" s="134">
        <f t="shared" si="2"/>
        <v>1809301.1582779959</v>
      </c>
      <c r="AT15" s="161">
        <f t="shared" si="2"/>
        <v>854130.32982124249</v>
      </c>
      <c r="AU15" s="161">
        <f>SUM(AN15:AT15)</f>
        <v>11463716.500663813</v>
      </c>
    </row>
    <row r="16" spans="2:47" ht="15" thickTop="1" x14ac:dyDescent="0.35"/>
    <row r="17" spans="38:38" x14ac:dyDescent="0.35">
      <c r="AL17" s="75"/>
    </row>
  </sheetData>
  <mergeCells count="7">
    <mergeCell ref="AN2:AT2"/>
    <mergeCell ref="C2:E2"/>
    <mergeCell ref="F2:G2"/>
    <mergeCell ref="H2:N2"/>
    <mergeCell ref="P2:V2"/>
    <mergeCell ref="X2:AD2"/>
    <mergeCell ref="AF2:AL2"/>
  </mergeCells>
  <conditionalFormatting sqref="C4:E6">
    <cfRule type="cellIs" dxfId="35" priority="19" operator="equal">
      <formula>506330</formula>
    </cfRule>
    <cfRule type="cellIs" dxfId="34" priority="36" operator="equal">
      <formula>506006</formula>
    </cfRule>
    <cfRule type="cellIs" dxfId="33" priority="20" operator="equal">
      <formula>509353</formula>
    </cfRule>
    <cfRule type="cellIs" dxfId="32" priority="21" operator="equal">
      <formula>505008</formula>
    </cfRule>
    <cfRule type="cellIs" dxfId="31" priority="22" operator="equal">
      <formula>506435</formula>
    </cfRule>
    <cfRule type="cellIs" dxfId="30" priority="23" operator="equal">
      <formula>506018</formula>
    </cfRule>
    <cfRule type="cellIs" dxfId="29" priority="24" operator="equal">
      <formula>462005</formula>
    </cfRule>
    <cfRule type="cellIs" dxfId="28" priority="25" operator="equal">
      <formula>421001</formula>
    </cfRule>
    <cfRule type="cellIs" dxfId="27" priority="26" operator="equal">
      <formula>506016</formula>
    </cfRule>
    <cfRule type="cellIs" dxfId="26" priority="27" operator="equal">
      <formula>504101</formula>
    </cfRule>
    <cfRule type="cellIs" dxfId="25" priority="28" operator="equal">
      <formula>501016</formula>
    </cfRule>
    <cfRule type="cellIs" dxfId="24" priority="29" operator="equal">
      <formula>501007</formula>
    </cfRule>
    <cfRule type="cellIs" dxfId="23" priority="30" operator="equal">
      <formula>506331</formula>
    </cfRule>
    <cfRule type="cellIs" dxfId="22" priority="31" operator="equal">
      <formula>506037</formula>
    </cfRule>
    <cfRule type="cellIs" dxfId="21" priority="32" operator="equal">
      <formula>506036</formula>
    </cfRule>
    <cfRule type="cellIs" dxfId="20" priority="33" operator="equal">
      <formula>506035</formula>
    </cfRule>
    <cfRule type="cellIs" dxfId="19" priority="34" operator="equal">
      <formula>506034</formula>
    </cfRule>
    <cfRule type="cellIs" dxfId="18" priority="35" operator="equal">
      <formula>506033</formula>
    </cfRule>
  </conditionalFormatting>
  <conditionalFormatting sqref="D7:E14">
    <cfRule type="cellIs" dxfId="17" priority="2" operator="equal">
      <formula>509353</formula>
    </cfRule>
    <cfRule type="cellIs" dxfId="16" priority="3" operator="equal">
      <formula>505008</formula>
    </cfRule>
    <cfRule type="cellIs" dxfId="15" priority="4" operator="equal">
      <formula>506435</formula>
    </cfRule>
    <cfRule type="cellIs" dxfId="14" priority="5" operator="equal">
      <formula>506018</formula>
    </cfRule>
    <cfRule type="cellIs" dxfId="13" priority="6" operator="equal">
      <formula>462005</formula>
    </cfRule>
    <cfRule type="cellIs" dxfId="12" priority="7" operator="equal">
      <formula>421001</formula>
    </cfRule>
    <cfRule type="cellIs" dxfId="11" priority="8" operator="equal">
      <formula>506016</formula>
    </cfRule>
    <cfRule type="cellIs" dxfId="10" priority="9" operator="equal">
      <formula>504101</formula>
    </cfRule>
    <cfRule type="cellIs" dxfId="9" priority="10" operator="equal">
      <formula>501016</formula>
    </cfRule>
    <cfRule type="cellIs" dxfId="8" priority="11" operator="equal">
      <formula>501007</formula>
    </cfRule>
    <cfRule type="cellIs" dxfId="7" priority="12" operator="equal">
      <formula>506331</formula>
    </cfRule>
    <cfRule type="cellIs" dxfId="6" priority="13" operator="equal">
      <formula>506037</formula>
    </cfRule>
    <cfRule type="cellIs" dxfId="5" priority="14" operator="equal">
      <formula>506036</formula>
    </cfRule>
    <cfRule type="cellIs" dxfId="4" priority="15" operator="equal">
      <formula>506035</formula>
    </cfRule>
    <cfRule type="cellIs" dxfId="3" priority="16" operator="equal">
      <formula>506034</formula>
    </cfRule>
    <cfRule type="cellIs" dxfId="2" priority="17" operator="equal">
      <formula>506033</formula>
    </cfRule>
    <cfRule type="cellIs" dxfId="1" priority="18" operator="equal">
      <formula>506006</formula>
    </cfRule>
    <cfRule type="cellIs" dxfId="0" priority="1" operator="equal">
      <formula>506330</formula>
    </cfRule>
  </conditionalFormatting>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1C13-F08B-424D-A12A-53E7604F0AED}">
  <dimension ref="B29:N34"/>
  <sheetViews>
    <sheetView showGridLines="0" workbookViewId="0">
      <selection activeCell="B7" sqref="B7"/>
    </sheetView>
  </sheetViews>
  <sheetFormatPr defaultColWidth="8.796875" defaultRowHeight="14.5" x14ac:dyDescent="0.35"/>
  <cols>
    <col min="1" max="16384" width="8.796875" style="32"/>
  </cols>
  <sheetData>
    <row r="29" spans="2:14" x14ac:dyDescent="0.35">
      <c r="B29" s="32" t="s">
        <v>851</v>
      </c>
    </row>
    <row r="30" spans="2:14" x14ac:dyDescent="0.35">
      <c r="B30" s="31" t="s">
        <v>852</v>
      </c>
    </row>
    <row r="31" spans="2:14" ht="51" customHeight="1" x14ac:dyDescent="0.35">
      <c r="B31" s="361" t="s">
        <v>853</v>
      </c>
      <c r="C31" s="361"/>
      <c r="D31" s="361"/>
      <c r="E31" s="361"/>
      <c r="F31" s="361"/>
      <c r="G31" s="361"/>
      <c r="H31" s="361"/>
      <c r="I31" s="361"/>
      <c r="J31" s="361"/>
      <c r="K31" s="361"/>
      <c r="L31" s="361"/>
      <c r="M31" s="361"/>
      <c r="N31" s="361"/>
    </row>
    <row r="32" spans="2:14" ht="51" customHeight="1" x14ac:dyDescent="0.35">
      <c r="B32" s="361"/>
      <c r="C32" s="361"/>
      <c r="D32" s="361"/>
      <c r="E32" s="361"/>
      <c r="F32" s="361"/>
      <c r="G32" s="361"/>
      <c r="H32" s="361"/>
      <c r="I32" s="361"/>
      <c r="J32" s="361"/>
      <c r="K32" s="361"/>
      <c r="L32" s="361"/>
      <c r="M32" s="361"/>
      <c r="N32" s="361"/>
    </row>
    <row r="33" spans="2:2" x14ac:dyDescent="0.35">
      <c r="B33" s="32" t="s">
        <v>854</v>
      </c>
    </row>
    <row r="34" spans="2:2" x14ac:dyDescent="0.35">
      <c r="B34" s="32" t="s">
        <v>855</v>
      </c>
    </row>
  </sheetData>
  <mergeCells count="1">
    <mergeCell ref="B31:N3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2DEFF-C145-4756-B5F4-FF054A5FC7B2}">
  <dimension ref="C30:D35"/>
  <sheetViews>
    <sheetView showGridLines="0" workbookViewId="0">
      <selection activeCell="B7" sqref="B7"/>
    </sheetView>
  </sheetViews>
  <sheetFormatPr defaultColWidth="8.796875" defaultRowHeight="14.5" x14ac:dyDescent="0.35"/>
  <cols>
    <col min="1" max="16384" width="8.796875" style="32"/>
  </cols>
  <sheetData>
    <row r="30" spans="3:4" x14ac:dyDescent="0.35">
      <c r="C30" s="32" t="s">
        <v>12</v>
      </c>
    </row>
    <row r="31" spans="3:4" x14ac:dyDescent="0.35">
      <c r="C31" s="32">
        <v>2015</v>
      </c>
      <c r="D31" s="71">
        <v>0.4</v>
      </c>
    </row>
    <row r="32" spans="3:4" x14ac:dyDescent="0.35">
      <c r="C32" s="32">
        <v>2016</v>
      </c>
      <c r="D32" s="71">
        <v>0.4</v>
      </c>
    </row>
    <row r="33" spans="3:4" x14ac:dyDescent="0.35">
      <c r="C33" s="32">
        <v>2017</v>
      </c>
      <c r="D33" s="71">
        <v>0.4</v>
      </c>
    </row>
    <row r="34" spans="3:4" x14ac:dyDescent="0.35">
      <c r="C34" s="32">
        <v>2018</v>
      </c>
      <c r="D34" s="71">
        <v>0.4</v>
      </c>
    </row>
    <row r="35" spans="3:4" x14ac:dyDescent="0.35">
      <c r="C35" s="32" t="s">
        <v>856</v>
      </c>
    </row>
  </sheetData>
  <pageMargins left="0.7" right="0.7" top="0.75" bottom="0.75" header="0.3" footer="0.3"/>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84241-FF50-4CDE-9C63-0C151F63613F}">
  <dimension ref="C33:D39"/>
  <sheetViews>
    <sheetView showGridLines="0" workbookViewId="0">
      <selection activeCell="B7" sqref="B7"/>
    </sheetView>
  </sheetViews>
  <sheetFormatPr defaultColWidth="8.796875" defaultRowHeight="14.5" x14ac:dyDescent="0.35"/>
  <cols>
    <col min="1" max="16384" width="8.796875" style="32"/>
  </cols>
  <sheetData>
    <row r="33" spans="3:4" x14ac:dyDescent="0.35">
      <c r="C33" s="32">
        <v>2015</v>
      </c>
      <c r="D33" s="71">
        <v>0.1</v>
      </c>
    </row>
    <row r="34" spans="3:4" x14ac:dyDescent="0.35">
      <c r="C34" s="32">
        <v>2016</v>
      </c>
      <c r="D34" s="71">
        <v>0.1</v>
      </c>
    </row>
    <row r="35" spans="3:4" x14ac:dyDescent="0.35">
      <c r="C35" s="32">
        <v>2017</v>
      </c>
      <c r="D35" s="71">
        <v>0.1</v>
      </c>
    </row>
    <row r="36" spans="3:4" x14ac:dyDescent="0.35">
      <c r="C36" s="32">
        <v>2018</v>
      </c>
      <c r="D36" s="71">
        <v>0.1</v>
      </c>
    </row>
    <row r="37" spans="3:4" x14ac:dyDescent="0.35">
      <c r="C37" s="32">
        <v>2019</v>
      </c>
      <c r="D37" s="71">
        <v>0.1</v>
      </c>
    </row>
    <row r="38" spans="3:4" x14ac:dyDescent="0.35">
      <c r="C38" s="32">
        <v>2020</v>
      </c>
      <c r="D38" s="71">
        <v>0.1</v>
      </c>
    </row>
    <row r="39" spans="3:4" x14ac:dyDescent="0.35">
      <c r="C39" s="32">
        <v>2021</v>
      </c>
      <c r="D39" s="71">
        <v>0.1</v>
      </c>
    </row>
  </sheetData>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152CD-4BE2-477C-8D2F-6F018D426333}">
  <dimension ref="D33:E36"/>
  <sheetViews>
    <sheetView showGridLines="0" workbookViewId="0">
      <selection activeCell="B7" sqref="B7"/>
    </sheetView>
  </sheetViews>
  <sheetFormatPr defaultColWidth="8.796875" defaultRowHeight="14.5" x14ac:dyDescent="0.35"/>
  <cols>
    <col min="1" max="16384" width="8.796875" style="32"/>
  </cols>
  <sheetData>
    <row r="33" spans="4:5" x14ac:dyDescent="0.35">
      <c r="D33" s="32">
        <v>2015</v>
      </c>
      <c r="E33" s="71">
        <v>0</v>
      </c>
    </row>
    <row r="34" spans="4:5" x14ac:dyDescent="0.35">
      <c r="D34" s="32">
        <v>2016</v>
      </c>
      <c r="E34" s="71">
        <v>0</v>
      </c>
    </row>
    <row r="35" spans="4:5" x14ac:dyDescent="0.35">
      <c r="D35" s="32">
        <v>2017</v>
      </c>
      <c r="E35" s="71">
        <v>0</v>
      </c>
    </row>
    <row r="36" spans="4:5" x14ac:dyDescent="0.35">
      <c r="D36" s="32">
        <v>2018</v>
      </c>
      <c r="E36" s="71">
        <v>0</v>
      </c>
    </row>
  </sheetData>
  <pageMargins left="0.7" right="0.7" top="0.75" bottom="0.75" header="0.3" footer="0.3"/>
  <pageSetup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0B5AA-A25D-4A3F-8EDA-6B2C3BC497A2}">
  <dimension ref="D29:I1048576"/>
  <sheetViews>
    <sheetView showGridLines="0" workbookViewId="0">
      <selection activeCell="B7" sqref="B7"/>
    </sheetView>
  </sheetViews>
  <sheetFormatPr defaultColWidth="8.796875" defaultRowHeight="14.5" x14ac:dyDescent="0.35"/>
  <cols>
    <col min="1" max="16384" width="8.796875" style="32"/>
  </cols>
  <sheetData>
    <row r="29" spans="4:9" x14ac:dyDescent="0.35">
      <c r="E29" s="71"/>
      <c r="F29" s="362" t="s">
        <v>857</v>
      </c>
      <c r="G29" s="362"/>
      <c r="H29" s="362"/>
      <c r="I29" s="362"/>
    </row>
    <row r="30" spans="4:9" x14ac:dyDescent="0.35">
      <c r="D30" s="32">
        <v>2019</v>
      </c>
      <c r="E30" s="71">
        <v>0.4</v>
      </c>
      <c r="F30" s="362"/>
      <c r="G30" s="362"/>
      <c r="H30" s="362"/>
      <c r="I30" s="362"/>
    </row>
    <row r="31" spans="4:9" x14ac:dyDescent="0.35">
      <c r="D31" s="32">
        <v>2020</v>
      </c>
      <c r="E31" s="71">
        <v>0.4</v>
      </c>
      <c r="F31" s="362"/>
      <c r="G31" s="362"/>
      <c r="H31" s="362"/>
      <c r="I31" s="362"/>
    </row>
    <row r="32" spans="4:9" x14ac:dyDescent="0.35">
      <c r="D32" s="32">
        <v>2021</v>
      </c>
      <c r="E32" s="71">
        <v>0.2</v>
      </c>
      <c r="F32" s="363" t="s">
        <v>858</v>
      </c>
      <c r="G32" s="363"/>
      <c r="H32" s="363"/>
      <c r="I32" s="363"/>
    </row>
    <row r="33" spans="5:5" x14ac:dyDescent="0.35">
      <c r="E33" s="71"/>
    </row>
    <row r="34" spans="5:5" x14ac:dyDescent="0.35">
      <c r="E34" s="71"/>
    </row>
    <row r="35" spans="5:5" x14ac:dyDescent="0.35">
      <c r="E35" s="71"/>
    </row>
    <row r="36" spans="5:5" x14ac:dyDescent="0.35">
      <c r="E36" s="71"/>
    </row>
    <row r="1048576" spans="5:5" x14ac:dyDescent="0.35">
      <c r="E1048576" s="71"/>
    </row>
  </sheetData>
  <mergeCells count="2">
    <mergeCell ref="F29:I31"/>
    <mergeCell ref="F32:I3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CA29E-43E9-4CD9-AB83-00CE5B7245CE}">
  <dimension ref="B3:B16"/>
  <sheetViews>
    <sheetView showGridLines="0" workbookViewId="0">
      <selection activeCell="B7" sqref="B7"/>
    </sheetView>
  </sheetViews>
  <sheetFormatPr defaultColWidth="8.796875" defaultRowHeight="14.5" x14ac:dyDescent="0.35"/>
  <cols>
    <col min="1" max="16384" width="8.796875" style="32"/>
  </cols>
  <sheetData>
    <row r="3" spans="2:2" x14ac:dyDescent="0.35">
      <c r="B3" s="32">
        <v>2015</v>
      </c>
    </row>
    <row r="16" spans="2:2" x14ac:dyDescent="0.35">
      <c r="B16" s="32">
        <v>2016</v>
      </c>
    </row>
  </sheetData>
  <pageMargins left="0.7" right="0.7" top="0.75" bottom="0.75" header="0.3" footer="0.3"/>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84128-8900-4F2F-8AF0-1A46CFCD90AD}">
  <dimension ref="B2:T17"/>
  <sheetViews>
    <sheetView showGridLines="0" workbookViewId="0">
      <selection activeCell="B4" sqref="B4:B14"/>
    </sheetView>
  </sheetViews>
  <sheetFormatPr defaultColWidth="8.796875" defaultRowHeight="14.5" x14ac:dyDescent="0.35"/>
  <cols>
    <col min="1" max="1" width="3.5" style="32" customWidth="1"/>
    <col min="2" max="2" width="17.5" style="32" bestFit="1" customWidth="1"/>
    <col min="3" max="3" width="18.796875" style="32" bestFit="1" customWidth="1"/>
    <col min="4" max="10" width="11.5" style="32" customWidth="1"/>
    <col min="11" max="11" width="12.5" style="32" customWidth="1"/>
    <col min="12" max="12" width="2.5" style="32" customWidth="1"/>
    <col min="13" max="20" width="11.5" style="32" customWidth="1"/>
    <col min="21" max="16384" width="8.796875" style="32"/>
  </cols>
  <sheetData>
    <row r="2" spans="2:20" x14ac:dyDescent="0.35">
      <c r="D2" s="354" t="s">
        <v>859</v>
      </c>
      <c r="E2" s="355"/>
      <c r="F2" s="355"/>
      <c r="G2" s="355"/>
      <c r="H2" s="355"/>
      <c r="I2" s="355"/>
      <c r="J2" s="356"/>
      <c r="M2" s="357" t="s">
        <v>860</v>
      </c>
      <c r="N2" s="358"/>
      <c r="O2" s="358"/>
      <c r="P2" s="358"/>
      <c r="Q2" s="358"/>
      <c r="R2" s="358"/>
      <c r="S2" s="359"/>
    </row>
    <row r="3" spans="2:20" x14ac:dyDescent="0.35">
      <c r="D3" s="112">
        <v>2015</v>
      </c>
      <c r="E3" s="113">
        <v>2016</v>
      </c>
      <c r="F3" s="113">
        <v>2017</v>
      </c>
      <c r="G3" s="113">
        <v>2018</v>
      </c>
      <c r="H3" s="113">
        <v>2019</v>
      </c>
      <c r="I3" s="113">
        <v>2020</v>
      </c>
      <c r="J3" s="114">
        <v>2021</v>
      </c>
      <c r="M3" s="112">
        <v>2015</v>
      </c>
      <c r="N3" s="113">
        <v>2016</v>
      </c>
      <c r="O3" s="113">
        <v>2017</v>
      </c>
      <c r="P3" s="113">
        <v>2018</v>
      </c>
      <c r="Q3" s="113">
        <v>2019</v>
      </c>
      <c r="R3" s="113">
        <v>2020</v>
      </c>
      <c r="S3" s="114">
        <v>2021</v>
      </c>
    </row>
    <row r="4" spans="2:20" x14ac:dyDescent="0.35">
      <c r="C4" s="71" t="s">
        <v>861</v>
      </c>
      <c r="D4" s="154">
        <v>118970.96370763185</v>
      </c>
      <c r="E4" s="155">
        <v>85622.12745664714</v>
      </c>
      <c r="F4" s="155">
        <v>189541.74131372402</v>
      </c>
      <c r="G4" s="155">
        <v>227454.96556883689</v>
      </c>
      <c r="H4" s="155">
        <v>0</v>
      </c>
      <c r="I4" s="155">
        <v>0</v>
      </c>
      <c r="J4" s="156">
        <v>0</v>
      </c>
      <c r="M4" s="154">
        <f>+D4*0.4</f>
        <v>47588.385483052742</v>
      </c>
      <c r="N4" s="155">
        <f>+E4*0.4</f>
        <v>34248.850982658856</v>
      </c>
      <c r="O4" s="155">
        <f>+F4*0.4</f>
        <v>75816.696525489606</v>
      </c>
      <c r="P4" s="155">
        <f>+G4*0.4</f>
        <v>90981.98622753477</v>
      </c>
      <c r="Q4" s="155">
        <v>0</v>
      </c>
      <c r="R4" s="155">
        <v>0</v>
      </c>
      <c r="S4" s="156">
        <v>0</v>
      </c>
    </row>
    <row r="5" spans="2:20" x14ac:dyDescent="0.35">
      <c r="D5" s="115">
        <v>0</v>
      </c>
      <c r="E5" s="116">
        <v>0</v>
      </c>
      <c r="F5" s="116">
        <v>0</v>
      </c>
      <c r="G5" s="116">
        <v>0</v>
      </c>
      <c r="H5" s="116">
        <v>0</v>
      </c>
      <c r="I5" s="116">
        <v>0</v>
      </c>
      <c r="J5" s="117">
        <v>0</v>
      </c>
      <c r="M5" s="115">
        <v>0</v>
      </c>
      <c r="N5" s="116">
        <v>0</v>
      </c>
      <c r="O5" s="116">
        <v>0</v>
      </c>
      <c r="P5" s="116">
        <v>0</v>
      </c>
      <c r="Q5" s="116">
        <v>0</v>
      </c>
      <c r="R5" s="116">
        <v>0</v>
      </c>
      <c r="S5" s="117">
        <v>0</v>
      </c>
    </row>
    <row r="6" spans="2:20" x14ac:dyDescent="0.35">
      <c r="D6" s="115">
        <v>0</v>
      </c>
      <c r="E6" s="116">
        <v>0</v>
      </c>
      <c r="F6" s="116">
        <v>0</v>
      </c>
      <c r="G6" s="116">
        <v>0</v>
      </c>
      <c r="H6" s="116">
        <v>0</v>
      </c>
      <c r="I6" s="116">
        <v>0</v>
      </c>
      <c r="J6" s="117">
        <v>0</v>
      </c>
      <c r="M6" s="115">
        <v>0</v>
      </c>
      <c r="N6" s="116">
        <v>0</v>
      </c>
      <c r="O6" s="116">
        <v>0</v>
      </c>
      <c r="P6" s="116">
        <v>0</v>
      </c>
      <c r="Q6" s="116">
        <v>0</v>
      </c>
      <c r="R6" s="116">
        <v>0</v>
      </c>
      <c r="S6" s="117">
        <v>0</v>
      </c>
    </row>
    <row r="7" spans="2:20" x14ac:dyDescent="0.35">
      <c r="C7" s="32" t="s">
        <v>862</v>
      </c>
      <c r="D7" s="115">
        <v>157837.15982889393</v>
      </c>
      <c r="E7" s="116">
        <v>154328.794708456</v>
      </c>
      <c r="F7" s="116">
        <v>164980.00738235158</v>
      </c>
      <c r="G7" s="116">
        <v>175813.36036017758</v>
      </c>
      <c r="H7" s="116">
        <v>164436.52673540683</v>
      </c>
      <c r="I7" s="116">
        <v>185477.61476010844</v>
      </c>
      <c r="J7" s="117">
        <v>188779.7307150838</v>
      </c>
      <c r="M7" s="115">
        <f>+D7*0.1</f>
        <v>15783.715982889393</v>
      </c>
      <c r="N7" s="116">
        <f t="shared" ref="N7:S7" si="0">+E7*0.1</f>
        <v>15432.879470845601</v>
      </c>
      <c r="O7" s="116">
        <f t="shared" si="0"/>
        <v>16498.000738235158</v>
      </c>
      <c r="P7" s="116">
        <f t="shared" si="0"/>
        <v>17581.336036017758</v>
      </c>
      <c r="Q7" s="116">
        <f t="shared" si="0"/>
        <v>16443.652673540684</v>
      </c>
      <c r="R7" s="116">
        <f t="shared" si="0"/>
        <v>18547.761476010844</v>
      </c>
      <c r="S7" s="117">
        <f t="shared" si="0"/>
        <v>18877.973071508382</v>
      </c>
    </row>
    <row r="8" spans="2:20" ht="29" x14ac:dyDescent="0.35">
      <c r="C8" s="37" t="s">
        <v>863</v>
      </c>
      <c r="D8" s="115">
        <v>0</v>
      </c>
      <c r="E8" s="116">
        <v>224774.66397101706</v>
      </c>
      <c r="F8" s="116">
        <v>234545.11136274313</v>
      </c>
      <c r="G8" s="116">
        <v>238669.36241039558</v>
      </c>
      <c r="H8" s="116">
        <v>252661.52527483486</v>
      </c>
      <c r="I8" s="116">
        <v>0</v>
      </c>
      <c r="J8" s="117">
        <v>0</v>
      </c>
      <c r="M8" s="115">
        <v>0</v>
      </c>
      <c r="N8" s="116">
        <v>0</v>
      </c>
      <c r="O8" s="116">
        <v>0</v>
      </c>
      <c r="P8" s="116">
        <v>0</v>
      </c>
      <c r="Q8" s="116">
        <v>0</v>
      </c>
      <c r="R8" s="116">
        <v>0</v>
      </c>
      <c r="S8" s="117">
        <v>0</v>
      </c>
    </row>
    <row r="9" spans="2:20" x14ac:dyDescent="0.35">
      <c r="D9" s="158">
        <v>283575.7861700721</v>
      </c>
      <c r="E9" s="159">
        <v>296618.54343515687</v>
      </c>
      <c r="F9" s="159">
        <v>362491.42841679783</v>
      </c>
      <c r="G9" s="159">
        <v>364122.28606877022</v>
      </c>
      <c r="H9" s="159">
        <v>560075.395908406</v>
      </c>
      <c r="I9" s="159">
        <v>596861.83480244258</v>
      </c>
      <c r="J9" s="160">
        <v>0</v>
      </c>
      <c r="M9" s="158">
        <v>283575.7861700721</v>
      </c>
      <c r="N9" s="159">
        <v>296618.54343515687</v>
      </c>
      <c r="O9" s="159">
        <v>362491.42841679783</v>
      </c>
      <c r="P9" s="159">
        <v>364122.28606877022</v>
      </c>
      <c r="Q9" s="159">
        <v>560075.395908406</v>
      </c>
      <c r="R9" s="159">
        <v>596861.83480244258</v>
      </c>
      <c r="S9" s="160">
        <v>0</v>
      </c>
    </row>
    <row r="10" spans="2:20" x14ac:dyDescent="0.35">
      <c r="D10" s="158">
        <v>319672.95610526361</v>
      </c>
      <c r="E10" s="159">
        <v>315797.30528518185</v>
      </c>
      <c r="F10" s="159">
        <v>329780.26938840578</v>
      </c>
      <c r="G10" s="159">
        <v>345900.71786666691</v>
      </c>
      <c r="H10" s="159">
        <v>361058.14112463786</v>
      </c>
      <c r="I10" s="159">
        <v>380471.73783012648</v>
      </c>
      <c r="J10" s="160">
        <v>32272.660000000003</v>
      </c>
      <c r="M10" s="158">
        <v>319672.95610526361</v>
      </c>
      <c r="N10" s="159">
        <v>315797.30528518185</v>
      </c>
      <c r="O10" s="159">
        <v>329780.26938840578</v>
      </c>
      <c r="P10" s="159">
        <v>345900.71786666691</v>
      </c>
      <c r="Q10" s="159">
        <v>361058.14112463786</v>
      </c>
      <c r="R10" s="159">
        <v>380471.73783012648</v>
      </c>
      <c r="S10" s="160">
        <v>32272.660000000003</v>
      </c>
    </row>
    <row r="11" spans="2:20" x14ac:dyDescent="0.35">
      <c r="D11" s="115">
        <v>0</v>
      </c>
      <c r="E11" s="116">
        <v>159511.41407929483</v>
      </c>
      <c r="F11" s="116">
        <v>185363.23814705727</v>
      </c>
      <c r="G11" s="116">
        <v>205570.03413333348</v>
      </c>
      <c r="H11" s="116">
        <v>252034.01350724651</v>
      </c>
      <c r="I11" s="116">
        <v>275964.18602158187</v>
      </c>
      <c r="J11" s="117">
        <v>24939.646666666667</v>
      </c>
      <c r="M11" s="115">
        <v>0</v>
      </c>
      <c r="N11" s="116">
        <v>159511.41407929483</v>
      </c>
      <c r="O11" s="116">
        <v>185363.23814705727</v>
      </c>
      <c r="P11" s="116">
        <v>205570.03413333348</v>
      </c>
      <c r="Q11" s="116">
        <v>252034.01350724651</v>
      </c>
      <c r="R11" s="116">
        <v>275964.18602158187</v>
      </c>
      <c r="S11" s="117">
        <v>24939.646666666667</v>
      </c>
    </row>
    <row r="12" spans="2:20" ht="29" x14ac:dyDescent="0.35">
      <c r="C12" s="37" t="s">
        <v>864</v>
      </c>
      <c r="D12" s="115">
        <v>0</v>
      </c>
      <c r="E12" s="116">
        <v>0</v>
      </c>
      <c r="F12" s="116">
        <v>0</v>
      </c>
      <c r="G12" s="116">
        <v>0</v>
      </c>
      <c r="H12" s="116">
        <v>342723.13754047395</v>
      </c>
      <c r="I12" s="116">
        <v>370525.78486373648</v>
      </c>
      <c r="J12" s="117">
        <v>608138.29243949207</v>
      </c>
      <c r="M12" s="115">
        <v>0</v>
      </c>
      <c r="N12" s="116">
        <v>0</v>
      </c>
      <c r="O12" s="116">
        <v>0</v>
      </c>
      <c r="P12" s="116">
        <v>0</v>
      </c>
      <c r="Q12" s="116">
        <f>+H12*0.4</f>
        <v>137089.25501618959</v>
      </c>
      <c r="R12" s="116">
        <f t="shared" ref="R12" si="1">+I12*0.4</f>
        <v>148210.31394549459</v>
      </c>
      <c r="S12" s="117">
        <f>+J12*0.2</f>
        <v>121627.65848789841</v>
      </c>
    </row>
    <row r="13" spans="2:20" x14ac:dyDescent="0.35">
      <c r="C13" s="37" t="s">
        <v>865</v>
      </c>
      <c r="D13" s="115">
        <v>348668.80589473731</v>
      </c>
      <c r="E13" s="116">
        <v>296740.473756088</v>
      </c>
      <c r="F13" s="116">
        <v>336689.52774202893</v>
      </c>
      <c r="G13" s="116">
        <v>0</v>
      </c>
      <c r="H13" s="116">
        <v>0</v>
      </c>
      <c r="I13" s="116">
        <v>0</v>
      </c>
      <c r="J13" s="117">
        <v>0</v>
      </c>
      <c r="M13" s="115">
        <f>D13*0.5</f>
        <v>174334.40294736865</v>
      </c>
      <c r="N13" s="116">
        <f>E13*0.5</f>
        <v>148370.236878044</v>
      </c>
      <c r="O13" s="116">
        <f>F13*0.5</f>
        <v>168344.76387101447</v>
      </c>
      <c r="P13" s="116">
        <v>0</v>
      </c>
      <c r="Q13" s="116">
        <v>0</v>
      </c>
      <c r="R13" s="116">
        <v>0</v>
      </c>
      <c r="S13" s="117">
        <v>0</v>
      </c>
    </row>
    <row r="14" spans="2:20" x14ac:dyDescent="0.35">
      <c r="C14" s="32" t="s">
        <v>866</v>
      </c>
      <c r="D14" s="122">
        <v>190554.86604299606</v>
      </c>
      <c r="E14" s="123">
        <v>172191.66736369365</v>
      </c>
      <c r="F14" s="123">
        <v>184892.460340413</v>
      </c>
      <c r="G14" s="123">
        <v>196616.23416673712</v>
      </c>
      <c r="H14" s="123">
        <v>0</v>
      </c>
      <c r="I14" s="123">
        <v>0</v>
      </c>
      <c r="J14" s="124">
        <v>0</v>
      </c>
      <c r="M14" s="122">
        <v>0</v>
      </c>
      <c r="N14" s="123">
        <v>0</v>
      </c>
      <c r="O14" s="123">
        <v>0</v>
      </c>
      <c r="P14" s="123">
        <v>0</v>
      </c>
      <c r="Q14" s="123">
        <v>0</v>
      </c>
      <c r="R14" s="123">
        <v>0</v>
      </c>
      <c r="S14" s="124">
        <v>0</v>
      </c>
    </row>
    <row r="15" spans="2:20" ht="15" thickBot="1" x14ac:dyDescent="0.4">
      <c r="D15" s="133">
        <f>SUM(D4:D14)</f>
        <v>1419280.537749595</v>
      </c>
      <c r="E15" s="134">
        <f t="shared" ref="E15:J15" si="2">SUM(E4:E14)</f>
        <v>1705584.9900555355</v>
      </c>
      <c r="F15" s="134">
        <f t="shared" si="2"/>
        <v>1988283.7840935218</v>
      </c>
      <c r="G15" s="134">
        <f t="shared" si="2"/>
        <v>1754146.960574918</v>
      </c>
      <c r="H15" s="134">
        <f t="shared" si="2"/>
        <v>1932988.7400910058</v>
      </c>
      <c r="I15" s="134">
        <f t="shared" si="2"/>
        <v>1809301.1582779959</v>
      </c>
      <c r="J15" s="134">
        <f t="shared" si="2"/>
        <v>854130.32982124249</v>
      </c>
      <c r="K15" s="135">
        <f>SUM(D15:J15)</f>
        <v>11463716.500663813</v>
      </c>
      <c r="M15" s="133">
        <f>SUM(M4:M14)</f>
        <v>840955.24668864661</v>
      </c>
      <c r="N15" s="134">
        <f t="shared" ref="N15:S15" si="3">SUM(N4:N14)</f>
        <v>969979.23013118189</v>
      </c>
      <c r="O15" s="134">
        <f t="shared" si="3"/>
        <v>1138294.3970870001</v>
      </c>
      <c r="P15" s="134">
        <f t="shared" si="3"/>
        <v>1024156.3603323231</v>
      </c>
      <c r="Q15" s="134">
        <f t="shared" si="3"/>
        <v>1326700.4582300205</v>
      </c>
      <c r="R15" s="134">
        <f t="shared" si="3"/>
        <v>1420055.8340756563</v>
      </c>
      <c r="S15" s="161">
        <f t="shared" si="3"/>
        <v>197717.93822607346</v>
      </c>
      <c r="T15" s="161">
        <f>SUM(M15:S15)</f>
        <v>6917859.464770901</v>
      </c>
    </row>
    <row r="16" spans="2:20" ht="15" thickTop="1" x14ac:dyDescent="0.35">
      <c r="B16" s="157" t="s">
        <v>779</v>
      </c>
    </row>
    <row r="17" spans="2:2" x14ac:dyDescent="0.35">
      <c r="B17" s="32" t="s">
        <v>867</v>
      </c>
    </row>
  </sheetData>
  <mergeCells count="2">
    <mergeCell ref="D2:J2"/>
    <mergeCell ref="M2:S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56234-3B0A-466A-89E3-C6FE91537422}">
  <sheetPr>
    <outlinePr summaryRight="0"/>
  </sheetPr>
  <dimension ref="A1:U183"/>
  <sheetViews>
    <sheetView showGridLines="0" zoomScaleNormal="100" workbookViewId="0">
      <selection activeCell="A9" sqref="A9"/>
    </sheetView>
  </sheetViews>
  <sheetFormatPr defaultColWidth="8.796875" defaultRowHeight="13" outlineLevelCol="1" x14ac:dyDescent="0.3"/>
  <cols>
    <col min="1" max="1" width="20.796875" style="1" customWidth="1"/>
    <col min="2" max="2" width="12.796875" style="11" customWidth="1"/>
    <col min="3" max="6" width="12.796875" style="11" customWidth="1" outlineLevel="1"/>
    <col min="7" max="8" width="10.796875" style="1" customWidth="1"/>
    <col min="9" max="9" width="20.796875" style="1" customWidth="1"/>
    <col min="10" max="12" width="10.796875" style="1" customWidth="1"/>
    <col min="13" max="13" width="12.796875" style="1" customWidth="1"/>
    <col min="14" max="14" width="10.796875" style="1" customWidth="1"/>
    <col min="15" max="16" width="12.796875" style="1" customWidth="1"/>
    <col min="17" max="17" width="10.796875" style="1" customWidth="1"/>
    <col min="18" max="20" width="15.796875" style="1" customWidth="1"/>
    <col min="21" max="21" width="45.796875" style="13" customWidth="1"/>
    <col min="22" max="16384" width="8.796875" style="1"/>
  </cols>
  <sheetData>
    <row r="1" spans="1:21" x14ac:dyDescent="0.3">
      <c r="A1" s="3" t="s">
        <v>0</v>
      </c>
    </row>
    <row r="2" spans="1:21" x14ac:dyDescent="0.3">
      <c r="A2" s="2" t="s">
        <v>1</v>
      </c>
    </row>
    <row r="3" spans="1:21" x14ac:dyDescent="0.3">
      <c r="A3" s="1" t="s">
        <v>149</v>
      </c>
    </row>
    <row r="5" spans="1:21" x14ac:dyDescent="0.3">
      <c r="A5" s="330" t="s">
        <v>150</v>
      </c>
      <c r="B5" s="330"/>
      <c r="C5" s="330"/>
      <c r="D5" s="330"/>
      <c r="E5" s="330"/>
      <c r="F5" s="330"/>
      <c r="G5" s="330"/>
      <c r="H5" s="330"/>
      <c r="I5" s="330"/>
    </row>
    <row r="6" spans="1:21" x14ac:dyDescent="0.3">
      <c r="A6" s="330"/>
      <c r="B6" s="330"/>
      <c r="C6" s="330"/>
      <c r="D6" s="330"/>
      <c r="E6" s="330"/>
      <c r="F6" s="330"/>
      <c r="G6" s="330"/>
      <c r="H6" s="330"/>
      <c r="I6" s="330"/>
    </row>
    <row r="7" spans="1:21" x14ac:dyDescent="0.3">
      <c r="B7" s="1"/>
      <c r="C7" s="1"/>
      <c r="D7" s="1"/>
      <c r="E7" s="1"/>
      <c r="F7" s="1"/>
      <c r="R7" s="284">
        <f>SUBTOTAL(109,R9:R183)</f>
        <v>0</v>
      </c>
      <c r="S7" s="284">
        <f>SUBTOTAL(109,S9:S183)</f>
        <v>34963333.620696574</v>
      </c>
      <c r="T7" s="284">
        <f>SUBTOTAL(109,T9:T183)</f>
        <v>34963333.620696574</v>
      </c>
    </row>
    <row r="8" spans="1:21" s="5" customFormat="1" ht="26" x14ac:dyDescent="0.3">
      <c r="A8" s="288" t="s">
        <v>110</v>
      </c>
      <c r="B8" s="288" t="s">
        <v>12</v>
      </c>
      <c r="C8" s="288" t="s">
        <v>151</v>
      </c>
      <c r="D8" s="288" t="s">
        <v>152</v>
      </c>
      <c r="E8" s="288" t="s">
        <v>153</v>
      </c>
      <c r="F8" s="288" t="s">
        <v>154</v>
      </c>
      <c r="G8" s="288" t="s">
        <v>155</v>
      </c>
      <c r="H8" s="288" t="s">
        <v>156</v>
      </c>
      <c r="I8" s="288" t="s">
        <v>157</v>
      </c>
      <c r="J8" s="288" t="s">
        <v>158</v>
      </c>
      <c r="K8" s="289" t="s">
        <v>159</v>
      </c>
      <c r="L8" s="290" t="s">
        <v>124</v>
      </c>
      <c r="M8" s="288" t="s">
        <v>160</v>
      </c>
      <c r="N8" s="288" t="s">
        <v>161</v>
      </c>
      <c r="O8" s="288" t="s">
        <v>162</v>
      </c>
      <c r="P8" s="289" t="s">
        <v>163</v>
      </c>
      <c r="Q8" s="290" t="s">
        <v>124</v>
      </c>
      <c r="R8" s="288" t="s">
        <v>164</v>
      </c>
      <c r="S8" s="289" t="s">
        <v>165</v>
      </c>
      <c r="T8" s="290" t="s">
        <v>124</v>
      </c>
      <c r="U8" s="288" t="s">
        <v>140</v>
      </c>
    </row>
    <row r="9" spans="1:21" x14ac:dyDescent="0.3">
      <c r="A9" s="291"/>
      <c r="B9" s="292">
        <v>2015</v>
      </c>
      <c r="C9" s="301">
        <v>43990</v>
      </c>
      <c r="D9" s="301">
        <v>44561</v>
      </c>
      <c r="E9" s="301">
        <v>42005</v>
      </c>
      <c r="F9" s="301">
        <v>42369</v>
      </c>
      <c r="G9" s="302"/>
      <c r="H9" s="302"/>
      <c r="I9" s="303" t="str">
        <f t="shared" ref="I9:I40" si="0">IF(G9="","",CONCATENATE(G9,H9,B9))</f>
        <v/>
      </c>
      <c r="J9" s="294">
        <f>IFERROR(VLOOKUP(I9,'4. Pricing'!$D$10:$J$593,5,FALSE),0)</f>
        <v>0</v>
      </c>
      <c r="K9" s="293">
        <v>0</v>
      </c>
      <c r="L9" s="294">
        <f t="shared" ref="L9:L40" si="1">J9-K9</f>
        <v>0</v>
      </c>
      <c r="M9" s="294">
        <f>IFERROR(VLOOKUP(I9,'4. Pricing'!$D$10:$J$593,6,FALSE),0)</f>
        <v>0</v>
      </c>
      <c r="N9" s="304" t="str">
        <f t="shared" ref="N9:N40" si="2">IF(AND(C9&lt;=E9,D9&gt;=F9),1,IF(AND(C9&gt;=E9,C9&lt;=F9),(_xlfn.DAYS(F9,C9)/365),IF(AND(D9&gt;=E9,D9&lt;=F9),(_xlfn.DAYS(D9,E9)/365),"")))</f>
        <v/>
      </c>
      <c r="O9" s="294">
        <f t="shared" ref="O9:O40" si="3">IFERROR(M9*N9,0)</f>
        <v>0</v>
      </c>
      <c r="P9" s="293">
        <v>0</v>
      </c>
      <c r="Q9" s="294">
        <f t="shared" ref="Q9:Q40" si="4">O9-P9</f>
        <v>0</v>
      </c>
      <c r="R9" s="294">
        <f t="shared" ref="R9:R40" si="5">J9*O9</f>
        <v>0</v>
      </c>
      <c r="S9" s="293">
        <v>0</v>
      </c>
      <c r="T9" s="294">
        <f t="shared" ref="T9:T40" si="6">S9-R9</f>
        <v>0</v>
      </c>
      <c r="U9" s="297"/>
    </row>
    <row r="10" spans="1:21" x14ac:dyDescent="0.3">
      <c r="A10" s="291"/>
      <c r="B10" s="292">
        <v>2016</v>
      </c>
      <c r="C10" s="301">
        <v>43990</v>
      </c>
      <c r="D10" s="301">
        <v>44561</v>
      </c>
      <c r="E10" s="301">
        <v>42370</v>
      </c>
      <c r="F10" s="301">
        <v>42735</v>
      </c>
      <c r="G10" s="302"/>
      <c r="H10" s="302"/>
      <c r="I10" s="303" t="str">
        <f t="shared" si="0"/>
        <v/>
      </c>
      <c r="J10" s="294">
        <f>IFERROR(VLOOKUP(I10,'4. Pricing'!$D$10:$J$593,5,FALSE),0)</f>
        <v>0</v>
      </c>
      <c r="K10" s="293">
        <v>0</v>
      </c>
      <c r="L10" s="294">
        <f t="shared" si="1"/>
        <v>0</v>
      </c>
      <c r="M10" s="294">
        <f>IFERROR(VLOOKUP(I10,'4. Pricing'!$D$10:$J$593,6,FALSE),0)</f>
        <v>0</v>
      </c>
      <c r="N10" s="304" t="str">
        <f t="shared" si="2"/>
        <v/>
      </c>
      <c r="O10" s="294">
        <f t="shared" si="3"/>
        <v>0</v>
      </c>
      <c r="P10" s="293">
        <v>0</v>
      </c>
      <c r="Q10" s="294">
        <f t="shared" si="4"/>
        <v>0</v>
      </c>
      <c r="R10" s="294">
        <f t="shared" si="5"/>
        <v>0</v>
      </c>
      <c r="S10" s="293">
        <v>0</v>
      </c>
      <c r="T10" s="294">
        <f t="shared" si="6"/>
        <v>0</v>
      </c>
      <c r="U10" s="297"/>
    </row>
    <row r="11" spans="1:21" x14ac:dyDescent="0.3">
      <c r="A11" s="291"/>
      <c r="B11" s="292">
        <v>2017</v>
      </c>
      <c r="C11" s="301">
        <v>43990</v>
      </c>
      <c r="D11" s="301">
        <v>44561</v>
      </c>
      <c r="E11" s="301">
        <v>42736</v>
      </c>
      <c r="F11" s="301">
        <v>43100</v>
      </c>
      <c r="G11" s="302"/>
      <c r="H11" s="302"/>
      <c r="I11" s="303" t="str">
        <f t="shared" si="0"/>
        <v/>
      </c>
      <c r="J11" s="294">
        <f>IFERROR(VLOOKUP(I11,'4. Pricing'!$D$10:$J$593,5,FALSE),0)</f>
        <v>0</v>
      </c>
      <c r="K11" s="293">
        <v>0</v>
      </c>
      <c r="L11" s="294">
        <f t="shared" si="1"/>
        <v>0</v>
      </c>
      <c r="M11" s="294">
        <f>IFERROR(VLOOKUP(I11,'4. Pricing'!$D$10:$J$593,6,FALSE),0)</f>
        <v>0</v>
      </c>
      <c r="N11" s="304" t="str">
        <f t="shared" si="2"/>
        <v/>
      </c>
      <c r="O11" s="294">
        <f t="shared" si="3"/>
        <v>0</v>
      </c>
      <c r="P11" s="293">
        <v>0</v>
      </c>
      <c r="Q11" s="294">
        <f t="shared" si="4"/>
        <v>0</v>
      </c>
      <c r="R11" s="294">
        <f t="shared" si="5"/>
        <v>0</v>
      </c>
      <c r="S11" s="293">
        <v>0</v>
      </c>
      <c r="T11" s="294">
        <f t="shared" si="6"/>
        <v>0</v>
      </c>
      <c r="U11" s="297"/>
    </row>
    <row r="12" spans="1:21" x14ac:dyDescent="0.3">
      <c r="A12" s="291"/>
      <c r="B12" s="292">
        <v>2018</v>
      </c>
      <c r="C12" s="301">
        <v>43990</v>
      </c>
      <c r="D12" s="301">
        <v>44561</v>
      </c>
      <c r="E12" s="301">
        <v>43101</v>
      </c>
      <c r="F12" s="301">
        <v>43465</v>
      </c>
      <c r="G12" s="302"/>
      <c r="H12" s="302"/>
      <c r="I12" s="303" t="str">
        <f t="shared" si="0"/>
        <v/>
      </c>
      <c r="J12" s="294">
        <f>IFERROR(VLOOKUP(I12,'4. Pricing'!$D$10:$J$593,5,FALSE),0)</f>
        <v>0</v>
      </c>
      <c r="K12" s="293">
        <v>0</v>
      </c>
      <c r="L12" s="294">
        <f t="shared" si="1"/>
        <v>0</v>
      </c>
      <c r="M12" s="294">
        <f>IFERROR(VLOOKUP(I12,'4. Pricing'!$D$10:$J$593,6,FALSE),0)</f>
        <v>0</v>
      </c>
      <c r="N12" s="304" t="str">
        <f t="shared" si="2"/>
        <v/>
      </c>
      <c r="O12" s="294">
        <f t="shared" si="3"/>
        <v>0</v>
      </c>
      <c r="P12" s="293">
        <v>0</v>
      </c>
      <c r="Q12" s="294">
        <f t="shared" si="4"/>
        <v>0</v>
      </c>
      <c r="R12" s="294">
        <f t="shared" si="5"/>
        <v>0</v>
      </c>
      <c r="S12" s="293">
        <v>0</v>
      </c>
      <c r="T12" s="294">
        <f t="shared" si="6"/>
        <v>0</v>
      </c>
      <c r="U12" s="297"/>
    </row>
    <row r="13" spans="1:21" x14ac:dyDescent="0.3">
      <c r="A13" s="291"/>
      <c r="B13" s="292">
        <v>2019</v>
      </c>
      <c r="C13" s="301">
        <v>43990</v>
      </c>
      <c r="D13" s="301">
        <v>44561</v>
      </c>
      <c r="E13" s="301">
        <v>43466</v>
      </c>
      <c r="F13" s="301">
        <v>43830</v>
      </c>
      <c r="G13" s="302"/>
      <c r="H13" s="302"/>
      <c r="I13" s="303" t="str">
        <f t="shared" si="0"/>
        <v/>
      </c>
      <c r="J13" s="294">
        <f>IFERROR(VLOOKUP(I13,'4. Pricing'!$D$10:$J$593,5,FALSE),0)</f>
        <v>0</v>
      </c>
      <c r="K13" s="293">
        <v>0</v>
      </c>
      <c r="L13" s="294">
        <f t="shared" si="1"/>
        <v>0</v>
      </c>
      <c r="M13" s="294">
        <f>IFERROR(VLOOKUP(I13,'4. Pricing'!$D$10:$J$593,6,FALSE),0)</f>
        <v>0</v>
      </c>
      <c r="N13" s="304" t="str">
        <f t="shared" si="2"/>
        <v/>
      </c>
      <c r="O13" s="294">
        <f t="shared" si="3"/>
        <v>0</v>
      </c>
      <c r="P13" s="293">
        <v>0</v>
      </c>
      <c r="Q13" s="294">
        <f t="shared" si="4"/>
        <v>0</v>
      </c>
      <c r="R13" s="294">
        <f t="shared" si="5"/>
        <v>0</v>
      </c>
      <c r="S13" s="293">
        <v>0</v>
      </c>
      <c r="T13" s="294">
        <f t="shared" si="6"/>
        <v>0</v>
      </c>
      <c r="U13" s="297"/>
    </row>
    <row r="14" spans="1:21" ht="26" x14ac:dyDescent="0.3">
      <c r="A14" s="291"/>
      <c r="B14" s="292">
        <v>2020</v>
      </c>
      <c r="C14" s="301">
        <v>43990</v>
      </c>
      <c r="D14" s="301">
        <v>44561</v>
      </c>
      <c r="E14" s="301">
        <v>43831</v>
      </c>
      <c r="F14" s="301">
        <v>44196</v>
      </c>
      <c r="G14" s="302">
        <v>506002</v>
      </c>
      <c r="H14" s="302" t="s">
        <v>166</v>
      </c>
      <c r="I14" s="303" t="str">
        <f t="shared" si="0"/>
        <v>506002MGRK2020</v>
      </c>
      <c r="J14" s="294">
        <f>IFERROR(VLOOKUP(I14,'4. Pricing'!$D$10:$J$593,5,FALSE),0)</f>
        <v>0</v>
      </c>
      <c r="K14" s="293">
        <v>145.94999999999999</v>
      </c>
      <c r="L14" s="294">
        <f t="shared" si="1"/>
        <v>-145.94999999999999</v>
      </c>
      <c r="M14" s="294">
        <f>IFERROR(VLOOKUP(I14,'4. Pricing'!$D$10:$J$593,6,FALSE),0)</f>
        <v>0</v>
      </c>
      <c r="N14" s="304">
        <f t="shared" si="2"/>
        <v>0.56438356164383563</v>
      </c>
      <c r="O14" s="294">
        <f t="shared" si="3"/>
        <v>0</v>
      </c>
      <c r="P14" s="293">
        <v>1723.2891829425666</v>
      </c>
      <c r="Q14" s="294">
        <f t="shared" si="4"/>
        <v>-1723.2891829425666</v>
      </c>
      <c r="R14" s="294">
        <f t="shared" si="5"/>
        <v>0</v>
      </c>
      <c r="S14" s="293">
        <v>251514.05625046758</v>
      </c>
      <c r="T14" s="294">
        <f t="shared" si="6"/>
        <v>251514.05625046758</v>
      </c>
      <c r="U14" s="297" t="s">
        <v>141</v>
      </c>
    </row>
    <row r="15" spans="1:21" x14ac:dyDescent="0.3">
      <c r="A15" s="291"/>
      <c r="B15" s="292">
        <v>2021</v>
      </c>
      <c r="C15" s="301">
        <v>43990</v>
      </c>
      <c r="D15" s="301">
        <v>44561</v>
      </c>
      <c r="E15" s="301">
        <v>44197</v>
      </c>
      <c r="F15" s="301">
        <v>44561</v>
      </c>
      <c r="G15" s="302">
        <v>506002</v>
      </c>
      <c r="H15" s="302" t="s">
        <v>166</v>
      </c>
      <c r="I15" s="303" t="str">
        <f t="shared" si="0"/>
        <v>506002MGRK2021</v>
      </c>
      <c r="J15" s="294">
        <f>IFERROR(VLOOKUP(I15,'4. Pricing'!$D$10:$J$593,5,FALSE),0)</f>
        <v>0</v>
      </c>
      <c r="K15" s="293">
        <v>127.96</v>
      </c>
      <c r="L15" s="294">
        <f t="shared" si="1"/>
        <v>-127.96</v>
      </c>
      <c r="M15" s="294">
        <f>IFERROR(VLOOKUP(I15,'4. Pricing'!$D$10:$J$593,6,FALSE),0)</f>
        <v>0</v>
      </c>
      <c r="N15" s="304">
        <f t="shared" si="2"/>
        <v>1</v>
      </c>
      <c r="O15" s="294">
        <f t="shared" si="3"/>
        <v>0</v>
      </c>
      <c r="P15" s="293">
        <v>1724.4882681564245</v>
      </c>
      <c r="Q15" s="294">
        <f t="shared" si="4"/>
        <v>-1724.4882681564245</v>
      </c>
      <c r="R15" s="294">
        <f t="shared" si="5"/>
        <v>0</v>
      </c>
      <c r="S15" s="293">
        <v>220665.51879329607</v>
      </c>
      <c r="T15" s="294">
        <f t="shared" si="6"/>
        <v>220665.51879329607</v>
      </c>
      <c r="U15" s="297"/>
    </row>
    <row r="16" spans="1:21" x14ac:dyDescent="0.3">
      <c r="A16" s="298"/>
      <c r="B16" s="292">
        <v>2015</v>
      </c>
      <c r="C16" s="305">
        <v>42005</v>
      </c>
      <c r="D16" s="305">
        <v>44561</v>
      </c>
      <c r="E16" s="301">
        <v>42005</v>
      </c>
      <c r="F16" s="301">
        <v>42369</v>
      </c>
      <c r="G16" s="302">
        <v>506033</v>
      </c>
      <c r="H16" s="302" t="s">
        <v>166</v>
      </c>
      <c r="I16" s="303" t="str">
        <f t="shared" si="0"/>
        <v>506033MGRK2015</v>
      </c>
      <c r="J16" s="294">
        <f>IFERROR(VLOOKUP(I16,'4. Pricing'!$D$10:$J$593,5,FALSE),0)</f>
        <v>0</v>
      </c>
      <c r="K16" s="293">
        <v>120.26</v>
      </c>
      <c r="L16" s="294">
        <f t="shared" si="1"/>
        <v>-120.26</v>
      </c>
      <c r="M16" s="294">
        <f>IFERROR(VLOOKUP(I16,'4. Pricing'!$D$10:$J$593,6,FALSE),0)</f>
        <v>0</v>
      </c>
      <c r="N16" s="304">
        <f t="shared" si="2"/>
        <v>1</v>
      </c>
      <c r="O16" s="294">
        <f t="shared" si="3"/>
        <v>0</v>
      </c>
      <c r="P16" s="293">
        <v>1808.6073086844729</v>
      </c>
      <c r="Q16" s="294">
        <f t="shared" si="4"/>
        <v>-1808.6073086844729</v>
      </c>
      <c r="R16" s="294">
        <f t="shared" si="5"/>
        <v>0</v>
      </c>
      <c r="S16" s="293">
        <v>217503.11494239472</v>
      </c>
      <c r="T16" s="294">
        <f t="shared" si="6"/>
        <v>217503.11494239472</v>
      </c>
      <c r="U16" s="299"/>
    </row>
    <row r="17" spans="1:21" x14ac:dyDescent="0.3">
      <c r="A17" s="298"/>
      <c r="B17" s="292">
        <v>2016</v>
      </c>
      <c r="C17" s="305">
        <v>42005</v>
      </c>
      <c r="D17" s="305">
        <v>44561</v>
      </c>
      <c r="E17" s="301">
        <v>42370</v>
      </c>
      <c r="F17" s="301">
        <v>42735</v>
      </c>
      <c r="G17" s="302">
        <v>506033</v>
      </c>
      <c r="H17" s="302" t="s">
        <v>166</v>
      </c>
      <c r="I17" s="303" t="str">
        <f t="shared" si="0"/>
        <v>506033MGRK2016</v>
      </c>
      <c r="J17" s="294">
        <f>IFERROR(VLOOKUP(I17,'4. Pricing'!$D$10:$J$593,5,FALSE),0)</f>
        <v>0</v>
      </c>
      <c r="K17" s="293">
        <v>124.29</v>
      </c>
      <c r="L17" s="294">
        <f t="shared" si="1"/>
        <v>-124.29</v>
      </c>
      <c r="M17" s="294">
        <f>IFERROR(VLOOKUP(I17,'4. Pricing'!$D$10:$J$593,6,FALSE),0)</f>
        <v>0</v>
      </c>
      <c r="N17" s="304">
        <f t="shared" si="2"/>
        <v>1</v>
      </c>
      <c r="O17" s="294">
        <f t="shared" si="3"/>
        <v>0</v>
      </c>
      <c r="P17" s="293">
        <v>1716.0991294168352</v>
      </c>
      <c r="Q17" s="294">
        <f t="shared" si="4"/>
        <v>-1716.0991294168352</v>
      </c>
      <c r="R17" s="294">
        <f t="shared" si="5"/>
        <v>0</v>
      </c>
      <c r="S17" s="293">
        <v>213293.96079521847</v>
      </c>
      <c r="T17" s="294">
        <f t="shared" si="6"/>
        <v>213293.96079521847</v>
      </c>
      <c r="U17" s="299"/>
    </row>
    <row r="18" spans="1:21" x14ac:dyDescent="0.3">
      <c r="A18" s="298"/>
      <c r="B18" s="292">
        <v>2017</v>
      </c>
      <c r="C18" s="305">
        <v>42005</v>
      </c>
      <c r="D18" s="305">
        <v>44561</v>
      </c>
      <c r="E18" s="301">
        <v>42736</v>
      </c>
      <c r="F18" s="301">
        <v>43100</v>
      </c>
      <c r="G18" s="302">
        <v>506033</v>
      </c>
      <c r="H18" s="302" t="s">
        <v>166</v>
      </c>
      <c r="I18" s="303" t="str">
        <f t="shared" si="0"/>
        <v>506033MGRK2017</v>
      </c>
      <c r="J18" s="294">
        <f>IFERROR(VLOOKUP(I18,'4. Pricing'!$D$10:$J$593,5,FALSE),0)</f>
        <v>0</v>
      </c>
      <c r="K18" s="293">
        <v>130.27000000000001</v>
      </c>
      <c r="L18" s="294">
        <f t="shared" si="1"/>
        <v>-130.27000000000001</v>
      </c>
      <c r="M18" s="294">
        <f>IFERROR(VLOOKUP(I18,'4. Pricing'!$D$10:$J$593,6,FALSE),0)</f>
        <v>0</v>
      </c>
      <c r="N18" s="304">
        <f t="shared" si="2"/>
        <v>1</v>
      </c>
      <c r="O18" s="294">
        <f t="shared" si="3"/>
        <v>0</v>
      </c>
      <c r="P18" s="293">
        <v>1724.469607843123</v>
      </c>
      <c r="Q18" s="294">
        <f t="shared" si="4"/>
        <v>-1724.469607843123</v>
      </c>
      <c r="R18" s="294">
        <f t="shared" si="5"/>
        <v>0</v>
      </c>
      <c r="S18" s="293">
        <v>224646.65581372366</v>
      </c>
      <c r="T18" s="294">
        <f t="shared" si="6"/>
        <v>224646.65581372366</v>
      </c>
      <c r="U18" s="299"/>
    </row>
    <row r="19" spans="1:21" x14ac:dyDescent="0.3">
      <c r="A19" s="298"/>
      <c r="B19" s="292">
        <v>2018</v>
      </c>
      <c r="C19" s="305">
        <v>42005</v>
      </c>
      <c r="D19" s="305">
        <v>44561</v>
      </c>
      <c r="E19" s="301">
        <v>43101</v>
      </c>
      <c r="F19" s="301">
        <v>43465</v>
      </c>
      <c r="G19" s="302">
        <v>506033</v>
      </c>
      <c r="H19" s="302" t="s">
        <v>166</v>
      </c>
      <c r="I19" s="303" t="str">
        <f t="shared" si="0"/>
        <v>506033MGRK2018</v>
      </c>
      <c r="J19" s="294">
        <f>IFERROR(VLOOKUP(I19,'4. Pricing'!$D$10:$J$593,5,FALSE),0)</f>
        <v>0</v>
      </c>
      <c r="K19" s="293">
        <v>136.93</v>
      </c>
      <c r="L19" s="294">
        <f t="shared" si="1"/>
        <v>-136.93</v>
      </c>
      <c r="M19" s="294">
        <f>IFERROR(VLOOKUP(I19,'4. Pricing'!$D$10:$J$593,6,FALSE),0)</f>
        <v>0</v>
      </c>
      <c r="N19" s="304">
        <f t="shared" si="2"/>
        <v>1</v>
      </c>
      <c r="O19" s="294">
        <f t="shared" si="3"/>
        <v>0</v>
      </c>
      <c r="P19" s="293">
        <v>1730.61679653684</v>
      </c>
      <c r="Q19" s="294">
        <f t="shared" si="4"/>
        <v>-1730.61679653684</v>
      </c>
      <c r="R19" s="294">
        <f t="shared" si="5"/>
        <v>0</v>
      </c>
      <c r="S19" s="293">
        <v>236973.3579497895</v>
      </c>
      <c r="T19" s="294">
        <f t="shared" si="6"/>
        <v>236973.3579497895</v>
      </c>
      <c r="U19" s="299"/>
    </row>
    <row r="20" spans="1:21" x14ac:dyDescent="0.3">
      <c r="A20" s="298"/>
      <c r="B20" s="292">
        <v>2019</v>
      </c>
      <c r="C20" s="305">
        <v>42005</v>
      </c>
      <c r="D20" s="305">
        <v>44561</v>
      </c>
      <c r="E20" s="301">
        <v>43466</v>
      </c>
      <c r="F20" s="301">
        <v>43830</v>
      </c>
      <c r="G20" s="302">
        <v>506033</v>
      </c>
      <c r="H20" s="302" t="s">
        <v>166</v>
      </c>
      <c r="I20" s="303" t="str">
        <f t="shared" si="0"/>
        <v>506033MGRK2019</v>
      </c>
      <c r="J20" s="294">
        <f>IFERROR(VLOOKUP(I20,'4. Pricing'!$D$10:$J$593,5,FALSE),0)</f>
        <v>0</v>
      </c>
      <c r="K20" s="293">
        <v>147.53</v>
      </c>
      <c r="L20" s="294">
        <f t="shared" si="1"/>
        <v>-147.53</v>
      </c>
      <c r="M20" s="294">
        <f>IFERROR(VLOOKUP(I20,'4. Pricing'!$D$10:$J$593,6,FALSE),0)</f>
        <v>0</v>
      </c>
      <c r="N20" s="304">
        <f t="shared" si="2"/>
        <v>1</v>
      </c>
      <c r="O20" s="294">
        <f t="shared" si="3"/>
        <v>0</v>
      </c>
      <c r="P20" s="293">
        <v>1721.1275563680847</v>
      </c>
      <c r="Q20" s="294">
        <f t="shared" si="4"/>
        <v>-1721.1275563680847</v>
      </c>
      <c r="R20" s="294">
        <f t="shared" si="5"/>
        <v>0</v>
      </c>
      <c r="S20" s="293">
        <v>253917.94839098354</v>
      </c>
      <c r="T20" s="294">
        <f t="shared" si="6"/>
        <v>253917.94839098354</v>
      </c>
      <c r="U20" s="299"/>
    </row>
    <row r="21" spans="1:21" x14ac:dyDescent="0.3">
      <c r="A21" s="298"/>
      <c r="B21" s="292">
        <v>2020</v>
      </c>
      <c r="C21" s="305">
        <v>42005</v>
      </c>
      <c r="D21" s="305">
        <v>44561</v>
      </c>
      <c r="E21" s="301">
        <v>43831</v>
      </c>
      <c r="F21" s="301">
        <v>44196</v>
      </c>
      <c r="G21" s="302">
        <v>506033</v>
      </c>
      <c r="H21" s="302" t="s">
        <v>166</v>
      </c>
      <c r="I21" s="303" t="str">
        <f t="shared" si="0"/>
        <v>506033MGRK2020</v>
      </c>
      <c r="J21" s="294">
        <f>IFERROR(VLOOKUP(I21,'4. Pricing'!$D$10:$J$593,5,FALSE),0)</f>
        <v>0</v>
      </c>
      <c r="K21" s="293">
        <v>156.06</v>
      </c>
      <c r="L21" s="294">
        <f t="shared" si="1"/>
        <v>-156.06</v>
      </c>
      <c r="M21" s="294">
        <f>IFERROR(VLOOKUP(I21,'4. Pricing'!$D$10:$J$593,6,FALSE),0)</f>
        <v>0</v>
      </c>
      <c r="N21" s="304">
        <f t="shared" si="2"/>
        <v>1</v>
      </c>
      <c r="O21" s="294">
        <f t="shared" si="3"/>
        <v>0</v>
      </c>
      <c r="P21" s="293">
        <v>1723.2891829425666</v>
      </c>
      <c r="Q21" s="294">
        <f t="shared" si="4"/>
        <v>-1723.2891829425666</v>
      </c>
      <c r="R21" s="294">
        <f t="shared" si="5"/>
        <v>0</v>
      </c>
      <c r="S21" s="293">
        <v>268936.50989001693</v>
      </c>
      <c r="T21" s="294">
        <f t="shared" si="6"/>
        <v>268936.50989001693</v>
      </c>
      <c r="U21" s="299"/>
    </row>
    <row r="22" spans="1:21" x14ac:dyDescent="0.3">
      <c r="A22" s="298"/>
      <c r="B22" s="292">
        <v>2021</v>
      </c>
      <c r="C22" s="305">
        <v>42005</v>
      </c>
      <c r="D22" s="305">
        <v>44561</v>
      </c>
      <c r="E22" s="301">
        <v>44197</v>
      </c>
      <c r="F22" s="301">
        <v>44561</v>
      </c>
      <c r="G22" s="302">
        <v>506033</v>
      </c>
      <c r="H22" s="302" t="s">
        <v>166</v>
      </c>
      <c r="I22" s="303" t="str">
        <f t="shared" si="0"/>
        <v>506033MGRK2021</v>
      </c>
      <c r="J22" s="294">
        <f>IFERROR(VLOOKUP(I22,'4. Pricing'!$D$10:$J$593,5,FALSE),0)</f>
        <v>0</v>
      </c>
      <c r="K22" s="293">
        <v>157</v>
      </c>
      <c r="L22" s="294">
        <f t="shared" si="1"/>
        <v>-157</v>
      </c>
      <c r="M22" s="294">
        <f>IFERROR(VLOOKUP(I22,'4. Pricing'!$D$10:$J$593,6,FALSE),0)</f>
        <v>0</v>
      </c>
      <c r="N22" s="304">
        <f t="shared" si="2"/>
        <v>1</v>
      </c>
      <c r="O22" s="294">
        <f t="shared" si="3"/>
        <v>0</v>
      </c>
      <c r="P22" s="293">
        <v>1724.4882681564245</v>
      </c>
      <c r="Q22" s="294">
        <f t="shared" si="4"/>
        <v>-1724.4882681564245</v>
      </c>
      <c r="R22" s="294">
        <f t="shared" si="5"/>
        <v>0</v>
      </c>
      <c r="S22" s="293">
        <v>270744.65810055862</v>
      </c>
      <c r="T22" s="294">
        <f t="shared" si="6"/>
        <v>270744.65810055862</v>
      </c>
      <c r="U22" s="299"/>
    </row>
    <row r="23" spans="1:21" x14ac:dyDescent="0.3">
      <c r="A23" s="298"/>
      <c r="B23" s="292">
        <v>2015</v>
      </c>
      <c r="C23" s="305">
        <v>42005</v>
      </c>
      <c r="D23" s="305">
        <v>44133</v>
      </c>
      <c r="E23" s="301">
        <v>42005</v>
      </c>
      <c r="F23" s="301">
        <v>42369</v>
      </c>
      <c r="G23" s="302">
        <v>501007</v>
      </c>
      <c r="H23" s="302" t="s">
        <v>167</v>
      </c>
      <c r="I23" s="303" t="str">
        <f t="shared" si="0"/>
        <v>501007EXECK2015</v>
      </c>
      <c r="J23" s="294">
        <f>IFERROR(VLOOKUP(I23,'4. Pricing'!$D$10:$J$593,5,FALSE),0)</f>
        <v>0</v>
      </c>
      <c r="K23" s="293">
        <v>283.49</v>
      </c>
      <c r="L23" s="294">
        <f t="shared" si="1"/>
        <v>-283.49</v>
      </c>
      <c r="M23" s="294">
        <f>IFERROR(VLOOKUP(I23,'4. Pricing'!$D$10:$J$593,6,FALSE),0)</f>
        <v>0</v>
      </c>
      <c r="N23" s="304">
        <f t="shared" si="2"/>
        <v>1</v>
      </c>
      <c r="O23" s="294">
        <f t="shared" si="3"/>
        <v>0</v>
      </c>
      <c r="P23" s="293">
        <v>1796.5210526315814</v>
      </c>
      <c r="Q23" s="294">
        <f t="shared" si="4"/>
        <v>-1796.5210526315814</v>
      </c>
      <c r="R23" s="294">
        <f t="shared" si="5"/>
        <v>0</v>
      </c>
      <c r="S23" s="293">
        <v>509295.75321052701</v>
      </c>
      <c r="T23" s="294">
        <f t="shared" si="6"/>
        <v>509295.75321052701</v>
      </c>
      <c r="U23" s="299"/>
    </row>
    <row r="24" spans="1:21" x14ac:dyDescent="0.3">
      <c r="A24" s="298"/>
      <c r="B24" s="292">
        <v>2016</v>
      </c>
      <c r="C24" s="305">
        <v>42005</v>
      </c>
      <c r="D24" s="305">
        <v>44133</v>
      </c>
      <c r="E24" s="301">
        <v>42370</v>
      </c>
      <c r="F24" s="301">
        <v>42735</v>
      </c>
      <c r="G24" s="302">
        <v>501007</v>
      </c>
      <c r="H24" s="302" t="s">
        <v>167</v>
      </c>
      <c r="I24" s="303" t="str">
        <f t="shared" si="0"/>
        <v>501007EXECK2016</v>
      </c>
      <c r="J24" s="294">
        <f>IFERROR(VLOOKUP(I24,'4. Pricing'!$D$10:$J$593,5,FALSE),0)</f>
        <v>0</v>
      </c>
      <c r="K24" s="293">
        <v>300.02</v>
      </c>
      <c r="L24" s="294">
        <f t="shared" si="1"/>
        <v>-300.02</v>
      </c>
      <c r="M24" s="294">
        <f>IFERROR(VLOOKUP(I24,'4. Pricing'!$D$10:$J$593,6,FALSE),0)</f>
        <v>0</v>
      </c>
      <c r="N24" s="304">
        <f t="shared" si="2"/>
        <v>1</v>
      </c>
      <c r="O24" s="294">
        <f t="shared" si="3"/>
        <v>0</v>
      </c>
      <c r="P24" s="293">
        <v>1700.4862704495281</v>
      </c>
      <c r="Q24" s="294">
        <f t="shared" si="4"/>
        <v>-1700.4862704495281</v>
      </c>
      <c r="R24" s="294">
        <f t="shared" si="5"/>
        <v>0</v>
      </c>
      <c r="S24" s="293">
        <v>510179.89086026739</v>
      </c>
      <c r="T24" s="294">
        <f t="shared" si="6"/>
        <v>510179.89086026739</v>
      </c>
      <c r="U24" s="299"/>
    </row>
    <row r="25" spans="1:21" x14ac:dyDescent="0.3">
      <c r="A25" s="298"/>
      <c r="B25" s="292">
        <v>2017</v>
      </c>
      <c r="C25" s="305">
        <v>42005</v>
      </c>
      <c r="D25" s="305">
        <v>44133</v>
      </c>
      <c r="E25" s="301">
        <v>42736</v>
      </c>
      <c r="F25" s="301">
        <v>43100</v>
      </c>
      <c r="G25" s="302">
        <v>501007</v>
      </c>
      <c r="H25" s="302" t="s">
        <v>167</v>
      </c>
      <c r="I25" s="303" t="str">
        <f t="shared" si="0"/>
        <v>501007EXECK2017</v>
      </c>
      <c r="J25" s="294">
        <f>IFERROR(VLOOKUP(I25,'4. Pricing'!$D$10:$J$593,5,FALSE),0)</f>
        <v>0</v>
      </c>
      <c r="K25" s="293">
        <v>335.8</v>
      </c>
      <c r="L25" s="294">
        <f t="shared" si="1"/>
        <v>-335.8</v>
      </c>
      <c r="M25" s="294">
        <f>IFERROR(VLOOKUP(I25,'4. Pricing'!$D$10:$J$593,6,FALSE),0)</f>
        <v>0</v>
      </c>
      <c r="N25" s="304">
        <f t="shared" si="2"/>
        <v>1</v>
      </c>
      <c r="O25" s="294">
        <f t="shared" si="3"/>
        <v>0</v>
      </c>
      <c r="P25" s="293">
        <v>1710.2124637681156</v>
      </c>
      <c r="Q25" s="294">
        <f t="shared" si="4"/>
        <v>-1710.2124637681156</v>
      </c>
      <c r="R25" s="294">
        <f t="shared" si="5"/>
        <v>0</v>
      </c>
      <c r="S25" s="293">
        <v>574289.34533333324</v>
      </c>
      <c r="T25" s="294">
        <f t="shared" si="6"/>
        <v>574289.34533333324</v>
      </c>
      <c r="U25" s="299"/>
    </row>
    <row r="26" spans="1:21" x14ac:dyDescent="0.3">
      <c r="A26" s="298"/>
      <c r="B26" s="292">
        <v>2018</v>
      </c>
      <c r="C26" s="305">
        <v>42005</v>
      </c>
      <c r="D26" s="305">
        <v>44133</v>
      </c>
      <c r="E26" s="301">
        <v>43101</v>
      </c>
      <c r="F26" s="301">
        <v>43465</v>
      </c>
      <c r="G26" s="302">
        <v>501007</v>
      </c>
      <c r="H26" s="302" t="s">
        <v>167</v>
      </c>
      <c r="I26" s="303" t="str">
        <f t="shared" si="0"/>
        <v>501007EXECK2018</v>
      </c>
      <c r="J26" s="294">
        <f>IFERROR(VLOOKUP(I26,'4. Pricing'!$D$10:$J$593,5,FALSE),0)</f>
        <v>0</v>
      </c>
      <c r="K26" s="293">
        <v>336.1</v>
      </c>
      <c r="L26" s="294">
        <f t="shared" si="1"/>
        <v>-336.1</v>
      </c>
      <c r="M26" s="294">
        <f>IFERROR(VLOOKUP(I26,'4. Pricing'!$D$10:$J$593,6,FALSE),0)</f>
        <v>0</v>
      </c>
      <c r="N26" s="304">
        <f t="shared" si="2"/>
        <v>1</v>
      </c>
      <c r="O26" s="294">
        <f t="shared" si="3"/>
        <v>0</v>
      </c>
      <c r="P26" s="293">
        <v>1716.3733333333346</v>
      </c>
      <c r="Q26" s="294">
        <f t="shared" si="4"/>
        <v>-1716.3733333333346</v>
      </c>
      <c r="R26" s="294">
        <f t="shared" si="5"/>
        <v>0</v>
      </c>
      <c r="S26" s="293">
        <v>576873.07733333379</v>
      </c>
      <c r="T26" s="294">
        <f t="shared" si="6"/>
        <v>576873.07733333379</v>
      </c>
      <c r="U26" s="299"/>
    </row>
    <row r="27" spans="1:21" x14ac:dyDescent="0.3">
      <c r="A27" s="298"/>
      <c r="B27" s="292">
        <v>2019</v>
      </c>
      <c r="C27" s="305">
        <v>42005</v>
      </c>
      <c r="D27" s="305">
        <v>44133</v>
      </c>
      <c r="E27" s="301">
        <v>43466</v>
      </c>
      <c r="F27" s="301">
        <v>43830</v>
      </c>
      <c r="G27" s="302">
        <v>501007</v>
      </c>
      <c r="H27" s="302" t="s">
        <v>167</v>
      </c>
      <c r="I27" s="303" t="str">
        <f t="shared" si="0"/>
        <v>501007EXECK2019</v>
      </c>
      <c r="J27" s="294">
        <f>IFERROR(VLOOKUP(I27,'4. Pricing'!$D$10:$J$593,5,FALSE),0)</f>
        <v>0</v>
      </c>
      <c r="K27" s="293">
        <v>345.38</v>
      </c>
      <c r="L27" s="294">
        <f t="shared" si="1"/>
        <v>-345.38</v>
      </c>
      <c r="M27" s="294">
        <f>IFERROR(VLOOKUP(I27,'4. Pricing'!$D$10:$J$593,6,FALSE),0)</f>
        <v>0</v>
      </c>
      <c r="N27" s="304">
        <f t="shared" si="2"/>
        <v>1</v>
      </c>
      <c r="O27" s="294">
        <f t="shared" si="3"/>
        <v>0</v>
      </c>
      <c r="P27" s="293">
        <v>1706.9692753623196</v>
      </c>
      <c r="Q27" s="294">
        <f t="shared" si="4"/>
        <v>-1706.9692753623196</v>
      </c>
      <c r="R27" s="294">
        <f t="shared" si="5"/>
        <v>0</v>
      </c>
      <c r="S27" s="293">
        <v>589553.04832463793</v>
      </c>
      <c r="T27" s="294">
        <f t="shared" si="6"/>
        <v>589553.04832463793</v>
      </c>
      <c r="U27" s="299"/>
    </row>
    <row r="28" spans="1:21" ht="26" x14ac:dyDescent="0.3">
      <c r="A28" s="298"/>
      <c r="B28" s="292">
        <v>2020</v>
      </c>
      <c r="C28" s="305">
        <v>42005</v>
      </c>
      <c r="D28" s="305">
        <v>44133</v>
      </c>
      <c r="E28" s="301">
        <v>43831</v>
      </c>
      <c r="F28" s="301">
        <v>44196</v>
      </c>
      <c r="G28" s="302">
        <v>501007</v>
      </c>
      <c r="H28" s="302" t="s">
        <v>167</v>
      </c>
      <c r="I28" s="303" t="str">
        <f t="shared" si="0"/>
        <v>501007EXECK2020</v>
      </c>
      <c r="J28" s="294">
        <f>IFERROR(VLOOKUP(I28,'4. Pricing'!$D$10:$J$593,5,FALSE),0)</f>
        <v>0</v>
      </c>
      <c r="K28" s="293">
        <v>367.68</v>
      </c>
      <c r="L28" s="294">
        <f t="shared" si="1"/>
        <v>-367.68</v>
      </c>
      <c r="M28" s="294">
        <f>IFERROR(VLOOKUP(I28,'4. Pricing'!$D$10:$J$593,6,FALSE),0)</f>
        <v>0</v>
      </c>
      <c r="N28" s="304">
        <f t="shared" si="2"/>
        <v>0.82739726027397265</v>
      </c>
      <c r="O28" s="294">
        <f t="shared" si="3"/>
        <v>0</v>
      </c>
      <c r="P28" s="293">
        <v>1708.7565697930768</v>
      </c>
      <c r="Q28" s="294">
        <f t="shared" si="4"/>
        <v>-1708.7565697930768</v>
      </c>
      <c r="R28" s="294">
        <f t="shared" si="5"/>
        <v>0</v>
      </c>
      <c r="S28" s="293">
        <v>628275.6155815185</v>
      </c>
      <c r="T28" s="294">
        <f t="shared" si="6"/>
        <v>628275.6155815185</v>
      </c>
      <c r="U28" s="299" t="s">
        <v>142</v>
      </c>
    </row>
    <row r="29" spans="1:21" x14ac:dyDescent="0.3">
      <c r="A29" s="298"/>
      <c r="B29" s="292">
        <v>2021</v>
      </c>
      <c r="C29" s="305">
        <v>42005</v>
      </c>
      <c r="D29" s="305">
        <v>44133</v>
      </c>
      <c r="E29" s="301">
        <v>44197</v>
      </c>
      <c r="F29" s="301">
        <v>44561</v>
      </c>
      <c r="G29" s="302"/>
      <c r="H29" s="302"/>
      <c r="I29" s="303" t="str">
        <f t="shared" si="0"/>
        <v/>
      </c>
      <c r="J29" s="294">
        <f>IFERROR(VLOOKUP(I29,'4. Pricing'!$D$10:$J$593,5,FALSE),0)</f>
        <v>0</v>
      </c>
      <c r="K29" s="293">
        <v>0</v>
      </c>
      <c r="L29" s="294">
        <f t="shared" si="1"/>
        <v>0</v>
      </c>
      <c r="M29" s="294">
        <f>IFERROR(VLOOKUP(I29,'4. Pricing'!$D$10:$J$593,6,FALSE),0)</f>
        <v>0</v>
      </c>
      <c r="N29" s="304" t="str">
        <f t="shared" si="2"/>
        <v/>
      </c>
      <c r="O29" s="294">
        <f t="shared" si="3"/>
        <v>0</v>
      </c>
      <c r="P29" s="293">
        <v>0</v>
      </c>
      <c r="Q29" s="294">
        <f t="shared" si="4"/>
        <v>0</v>
      </c>
      <c r="R29" s="294">
        <f t="shared" si="5"/>
        <v>0</v>
      </c>
      <c r="S29" s="293">
        <v>0</v>
      </c>
      <c r="T29" s="294">
        <f t="shared" si="6"/>
        <v>0</v>
      </c>
      <c r="U29" s="299"/>
    </row>
    <row r="30" spans="1:21" x14ac:dyDescent="0.3">
      <c r="A30" s="298"/>
      <c r="B30" s="292">
        <v>2015</v>
      </c>
      <c r="C30" s="305">
        <v>42005</v>
      </c>
      <c r="D30" s="305">
        <v>44250</v>
      </c>
      <c r="E30" s="301">
        <v>42005</v>
      </c>
      <c r="F30" s="301">
        <v>42369</v>
      </c>
      <c r="G30" s="302">
        <v>506002</v>
      </c>
      <c r="H30" s="302" t="s">
        <v>166</v>
      </c>
      <c r="I30" s="303" t="str">
        <f t="shared" si="0"/>
        <v>506002MGRK2015</v>
      </c>
      <c r="J30" s="294">
        <f>IFERROR(VLOOKUP(I30,'4. Pricing'!$D$10:$J$593,5,FALSE),0)</f>
        <v>0</v>
      </c>
      <c r="K30" s="293">
        <v>89.33</v>
      </c>
      <c r="L30" s="294">
        <f t="shared" si="1"/>
        <v>-89.33</v>
      </c>
      <c r="M30" s="294">
        <f>IFERROR(VLOOKUP(I30,'4. Pricing'!$D$10:$J$593,6,FALSE),0)</f>
        <v>0</v>
      </c>
      <c r="N30" s="304">
        <f t="shared" si="2"/>
        <v>1</v>
      </c>
      <c r="O30" s="294">
        <f t="shared" si="3"/>
        <v>0</v>
      </c>
      <c r="P30" s="293">
        <v>1808.6073086844729</v>
      </c>
      <c r="Q30" s="294">
        <f t="shared" si="4"/>
        <v>-1808.6073086844729</v>
      </c>
      <c r="R30" s="294">
        <f t="shared" si="5"/>
        <v>0</v>
      </c>
      <c r="S30" s="293">
        <v>161562.89088478396</v>
      </c>
      <c r="T30" s="294">
        <f t="shared" si="6"/>
        <v>161562.89088478396</v>
      </c>
      <c r="U30" s="299"/>
    </row>
    <row r="31" spans="1:21" x14ac:dyDescent="0.3">
      <c r="A31" s="298"/>
      <c r="B31" s="292">
        <v>2016</v>
      </c>
      <c r="C31" s="305">
        <v>42005</v>
      </c>
      <c r="D31" s="305">
        <v>44250</v>
      </c>
      <c r="E31" s="301">
        <v>42370</v>
      </c>
      <c r="F31" s="301">
        <v>42735</v>
      </c>
      <c r="G31" s="302">
        <v>506002</v>
      </c>
      <c r="H31" s="302" t="s">
        <v>166</v>
      </c>
      <c r="I31" s="303" t="str">
        <f t="shared" si="0"/>
        <v>506002MGRK2016</v>
      </c>
      <c r="J31" s="294">
        <f>IFERROR(VLOOKUP(I31,'4. Pricing'!$D$10:$J$593,5,FALSE),0)</f>
        <v>0</v>
      </c>
      <c r="K31" s="293">
        <v>92.95</v>
      </c>
      <c r="L31" s="294">
        <f t="shared" si="1"/>
        <v>-92.95</v>
      </c>
      <c r="M31" s="294">
        <f>IFERROR(VLOOKUP(I31,'4. Pricing'!$D$10:$J$593,6,FALSE),0)</f>
        <v>0</v>
      </c>
      <c r="N31" s="304">
        <f t="shared" si="2"/>
        <v>1</v>
      </c>
      <c r="O31" s="294">
        <f t="shared" si="3"/>
        <v>0</v>
      </c>
      <c r="P31" s="293">
        <v>1716.0991294168352</v>
      </c>
      <c r="Q31" s="294">
        <f t="shared" si="4"/>
        <v>-1716.0991294168352</v>
      </c>
      <c r="R31" s="294">
        <f t="shared" si="5"/>
        <v>0</v>
      </c>
      <c r="S31" s="293">
        <v>159511.41407929483</v>
      </c>
      <c r="T31" s="294">
        <f t="shared" si="6"/>
        <v>159511.41407929483</v>
      </c>
      <c r="U31" s="299"/>
    </row>
    <row r="32" spans="1:21" x14ac:dyDescent="0.3">
      <c r="A32" s="298"/>
      <c r="B32" s="292">
        <v>2017</v>
      </c>
      <c r="C32" s="305">
        <v>42005</v>
      </c>
      <c r="D32" s="305">
        <v>44250</v>
      </c>
      <c r="E32" s="301">
        <v>42736</v>
      </c>
      <c r="F32" s="301">
        <v>43100</v>
      </c>
      <c r="G32" s="302">
        <v>506002</v>
      </c>
      <c r="H32" s="302" t="s">
        <v>166</v>
      </c>
      <c r="I32" s="303" t="str">
        <f t="shared" si="0"/>
        <v>506002MGRK2017</v>
      </c>
      <c r="J32" s="294">
        <f>IFERROR(VLOOKUP(I32,'4. Pricing'!$D$10:$J$593,5,FALSE),0)</f>
        <v>0</v>
      </c>
      <c r="K32" s="293">
        <v>107.49</v>
      </c>
      <c r="L32" s="294">
        <f t="shared" si="1"/>
        <v>-107.49</v>
      </c>
      <c r="M32" s="294">
        <f>IFERROR(VLOOKUP(I32,'4. Pricing'!$D$10:$J$593,6,FALSE),0)</f>
        <v>0</v>
      </c>
      <c r="N32" s="304">
        <f t="shared" si="2"/>
        <v>1</v>
      </c>
      <c r="O32" s="294">
        <f t="shared" si="3"/>
        <v>0</v>
      </c>
      <c r="P32" s="293">
        <v>1724.469607843123</v>
      </c>
      <c r="Q32" s="294">
        <f t="shared" si="4"/>
        <v>-1724.469607843123</v>
      </c>
      <c r="R32" s="294">
        <f t="shared" si="5"/>
        <v>0</v>
      </c>
      <c r="S32" s="293">
        <v>185363.23814705727</v>
      </c>
      <c r="T32" s="294">
        <f t="shared" si="6"/>
        <v>185363.23814705727</v>
      </c>
      <c r="U32" s="299"/>
    </row>
    <row r="33" spans="1:21" ht="78" x14ac:dyDescent="0.3">
      <c r="A33" s="298"/>
      <c r="B33" s="292">
        <v>2018</v>
      </c>
      <c r="C33" s="305">
        <v>42005</v>
      </c>
      <c r="D33" s="305">
        <v>44250</v>
      </c>
      <c r="E33" s="301">
        <v>43101</v>
      </c>
      <c r="F33" s="301">
        <v>43465</v>
      </c>
      <c r="G33" s="302">
        <v>506002</v>
      </c>
      <c r="H33" s="302" t="s">
        <v>166</v>
      </c>
      <c r="I33" s="303" t="str">
        <f t="shared" si="0"/>
        <v>506002MGRK2018</v>
      </c>
      <c r="J33" s="294">
        <f>IFERROR(VLOOKUP(I33,'4. Pricing'!$D$10:$J$593,5,FALSE),0)</f>
        <v>0</v>
      </c>
      <c r="K33" s="293">
        <v>119.77</v>
      </c>
      <c r="L33" s="294">
        <f t="shared" si="1"/>
        <v>-119.77</v>
      </c>
      <c r="M33" s="294">
        <f>IFERROR(VLOOKUP(I33,'4. Pricing'!$D$10:$J$593,6,FALSE),0)</f>
        <v>0</v>
      </c>
      <c r="N33" s="304">
        <f t="shared" si="2"/>
        <v>1</v>
      </c>
      <c r="O33" s="306">
        <v>1716.3733333333346</v>
      </c>
      <c r="P33" s="293">
        <v>1716.3733333333346</v>
      </c>
      <c r="Q33" s="294">
        <f t="shared" si="4"/>
        <v>0</v>
      </c>
      <c r="R33" s="294">
        <f t="shared" si="5"/>
        <v>0</v>
      </c>
      <c r="S33" s="293">
        <v>205570.03413333348</v>
      </c>
      <c r="T33" s="294">
        <f t="shared" si="6"/>
        <v>205570.03413333348</v>
      </c>
      <c r="U33" s="299" t="s">
        <v>168</v>
      </c>
    </row>
    <row r="34" spans="1:21" x14ac:dyDescent="0.3">
      <c r="A34" s="298"/>
      <c r="B34" s="292">
        <v>2019</v>
      </c>
      <c r="C34" s="305">
        <v>42005</v>
      </c>
      <c r="D34" s="305">
        <v>44250</v>
      </c>
      <c r="E34" s="301">
        <v>43466</v>
      </c>
      <c r="F34" s="301">
        <v>43830</v>
      </c>
      <c r="G34" s="302">
        <v>501016</v>
      </c>
      <c r="H34" s="302" t="s">
        <v>167</v>
      </c>
      <c r="I34" s="303" t="str">
        <f t="shared" si="0"/>
        <v>501016EXECK2019</v>
      </c>
      <c r="J34" s="294">
        <f>IFERROR(VLOOKUP(I34,'4. Pricing'!$D$10:$J$593,5,FALSE),0)</f>
        <v>0</v>
      </c>
      <c r="K34" s="293">
        <v>147.65</v>
      </c>
      <c r="L34" s="294">
        <f t="shared" si="1"/>
        <v>-147.65</v>
      </c>
      <c r="M34" s="294">
        <f>IFERROR(VLOOKUP(I34,'4. Pricing'!$D$10:$J$593,6,FALSE),0)</f>
        <v>0</v>
      </c>
      <c r="N34" s="304">
        <f t="shared" si="2"/>
        <v>1</v>
      </c>
      <c r="O34" s="294">
        <f t="shared" si="3"/>
        <v>0</v>
      </c>
      <c r="P34" s="293">
        <v>1706.9692753623196</v>
      </c>
      <c r="Q34" s="294">
        <f t="shared" si="4"/>
        <v>-1706.9692753623196</v>
      </c>
      <c r="R34" s="294">
        <f t="shared" si="5"/>
        <v>0</v>
      </c>
      <c r="S34" s="293">
        <v>252034.01350724651</v>
      </c>
      <c r="T34" s="294">
        <f t="shared" si="6"/>
        <v>252034.01350724651</v>
      </c>
      <c r="U34" s="299"/>
    </row>
    <row r="35" spans="1:21" x14ac:dyDescent="0.3">
      <c r="A35" s="298"/>
      <c r="B35" s="292">
        <v>2020</v>
      </c>
      <c r="C35" s="305">
        <v>42005</v>
      </c>
      <c r="D35" s="305">
        <v>44250</v>
      </c>
      <c r="E35" s="301">
        <v>43831</v>
      </c>
      <c r="F35" s="301">
        <v>44196</v>
      </c>
      <c r="G35" s="302">
        <v>506002</v>
      </c>
      <c r="H35" s="302" t="s">
        <v>167</v>
      </c>
      <c r="I35" s="303" t="str">
        <f t="shared" si="0"/>
        <v>506002EXECK2020</v>
      </c>
      <c r="J35" s="294">
        <f>IFERROR(VLOOKUP(I35,'4. Pricing'!$D$10:$J$593,5,FALSE),0)</f>
        <v>0</v>
      </c>
      <c r="K35" s="293">
        <v>161.5</v>
      </c>
      <c r="L35" s="294">
        <f t="shared" si="1"/>
        <v>-161.5</v>
      </c>
      <c r="M35" s="294">
        <f>IFERROR(VLOOKUP(I35,'4. Pricing'!$D$10:$J$593,6,FALSE),0)</f>
        <v>0</v>
      </c>
      <c r="N35" s="304">
        <f t="shared" si="2"/>
        <v>1</v>
      </c>
      <c r="O35" s="294">
        <f t="shared" si="3"/>
        <v>0</v>
      </c>
      <c r="P35" s="293">
        <v>1708.7565697930768</v>
      </c>
      <c r="Q35" s="294">
        <f t="shared" si="4"/>
        <v>-1708.7565697930768</v>
      </c>
      <c r="R35" s="294">
        <f t="shared" si="5"/>
        <v>0</v>
      </c>
      <c r="S35" s="293">
        <v>275964.18602158187</v>
      </c>
      <c r="T35" s="294">
        <f t="shared" si="6"/>
        <v>275964.18602158187</v>
      </c>
      <c r="U35" s="299"/>
    </row>
    <row r="36" spans="1:21" ht="65" x14ac:dyDescent="0.3">
      <c r="A36" s="298"/>
      <c r="B36" s="292">
        <v>2021</v>
      </c>
      <c r="C36" s="305">
        <v>42005</v>
      </c>
      <c r="D36" s="305">
        <v>44250</v>
      </c>
      <c r="E36" s="301">
        <v>44197</v>
      </c>
      <c r="F36" s="301">
        <v>44561</v>
      </c>
      <c r="G36" s="302">
        <v>506002</v>
      </c>
      <c r="H36" s="302" t="s">
        <v>167</v>
      </c>
      <c r="I36" s="303" t="str">
        <f t="shared" si="0"/>
        <v>506002EXECK2021</v>
      </c>
      <c r="J36" s="294">
        <f>IFERROR(VLOOKUP(I36,'4. Pricing'!$D$10:$J$593,5,FALSE),0)</f>
        <v>0</v>
      </c>
      <c r="K36" s="293">
        <v>175.22</v>
      </c>
      <c r="L36" s="294">
        <f t="shared" si="1"/>
        <v>-175.22</v>
      </c>
      <c r="M36" s="294">
        <f>IFERROR(VLOOKUP(I36,'4. Pricing'!$D$10:$J$593,6,FALSE),0)</f>
        <v>0</v>
      </c>
      <c r="N36" s="304">
        <f t="shared" si="2"/>
        <v>0.14520547945205478</v>
      </c>
      <c r="O36" s="294">
        <f t="shared" si="3"/>
        <v>0</v>
      </c>
      <c r="P36" s="293">
        <v>142.33333333333334</v>
      </c>
      <c r="Q36" s="294">
        <f t="shared" si="4"/>
        <v>-142.33333333333334</v>
      </c>
      <c r="R36" s="294">
        <f t="shared" si="5"/>
        <v>0</v>
      </c>
      <c r="S36" s="293">
        <v>24939.646666666667</v>
      </c>
      <c r="T36" s="294">
        <f t="shared" si="6"/>
        <v>24939.646666666667</v>
      </c>
      <c r="U36" s="299" t="s">
        <v>144</v>
      </c>
    </row>
    <row r="37" spans="1:21" x14ac:dyDescent="0.3">
      <c r="A37" s="298"/>
      <c r="B37" s="292">
        <v>2015</v>
      </c>
      <c r="C37" s="301">
        <v>42005</v>
      </c>
      <c r="D37" s="305">
        <v>44561</v>
      </c>
      <c r="E37" s="301">
        <v>42005</v>
      </c>
      <c r="F37" s="301">
        <v>42369</v>
      </c>
      <c r="G37" s="302">
        <v>506330</v>
      </c>
      <c r="H37" s="302" t="s">
        <v>167</v>
      </c>
      <c r="I37" s="303" t="str">
        <f t="shared" si="0"/>
        <v>506330EXECK2015</v>
      </c>
      <c r="J37" s="294">
        <f>IFERROR(VLOOKUP(I37,'4. Pricing'!$D$10:$J$593,5,FALSE),0)</f>
        <v>0</v>
      </c>
      <c r="K37" s="293">
        <v>178.73</v>
      </c>
      <c r="L37" s="294">
        <f t="shared" si="1"/>
        <v>-178.73</v>
      </c>
      <c r="M37" s="294">
        <f>IFERROR(VLOOKUP(I37,'4. Pricing'!$D$10:$J$593,6,FALSE),0)</f>
        <v>0</v>
      </c>
      <c r="N37" s="304">
        <f t="shared" si="2"/>
        <v>1</v>
      </c>
      <c r="O37" s="294">
        <f t="shared" si="3"/>
        <v>0</v>
      </c>
      <c r="P37" s="293">
        <v>1796.5210526315814</v>
      </c>
      <c r="Q37" s="294">
        <f t="shared" si="4"/>
        <v>-1796.5210526315814</v>
      </c>
      <c r="R37" s="294">
        <f t="shared" si="5"/>
        <v>0</v>
      </c>
      <c r="S37" s="293">
        <v>321092.20773684251</v>
      </c>
      <c r="T37" s="294">
        <f t="shared" si="6"/>
        <v>321092.20773684251</v>
      </c>
      <c r="U37" s="299"/>
    </row>
    <row r="38" spans="1:21" x14ac:dyDescent="0.3">
      <c r="A38" s="298"/>
      <c r="B38" s="292">
        <v>2016</v>
      </c>
      <c r="C38" s="301">
        <v>42005</v>
      </c>
      <c r="D38" s="305">
        <v>44561</v>
      </c>
      <c r="E38" s="301">
        <v>42370</v>
      </c>
      <c r="F38" s="301">
        <v>42735</v>
      </c>
      <c r="G38" s="302">
        <v>506330</v>
      </c>
      <c r="H38" s="302" t="s">
        <v>167</v>
      </c>
      <c r="I38" s="303" t="str">
        <f t="shared" si="0"/>
        <v>506330EXECK2016</v>
      </c>
      <c r="J38" s="294">
        <f>IFERROR(VLOOKUP(I38,'4. Pricing'!$D$10:$J$593,5,FALSE),0)</f>
        <v>0</v>
      </c>
      <c r="K38" s="293">
        <v>180.13</v>
      </c>
      <c r="L38" s="294">
        <f t="shared" si="1"/>
        <v>-180.13</v>
      </c>
      <c r="M38" s="294">
        <f>IFERROR(VLOOKUP(I38,'4. Pricing'!$D$10:$J$593,6,FALSE),0)</f>
        <v>0</v>
      </c>
      <c r="N38" s="304">
        <f t="shared" si="2"/>
        <v>1</v>
      </c>
      <c r="O38" s="294">
        <f t="shared" si="3"/>
        <v>0</v>
      </c>
      <c r="P38" s="293">
        <v>1700.4862704495281</v>
      </c>
      <c r="Q38" s="294">
        <f t="shared" si="4"/>
        <v>-1700.4862704495281</v>
      </c>
      <c r="R38" s="294">
        <f t="shared" si="5"/>
        <v>0</v>
      </c>
      <c r="S38" s="293">
        <v>306308.59189607349</v>
      </c>
      <c r="T38" s="294">
        <f t="shared" si="6"/>
        <v>306308.59189607349</v>
      </c>
      <c r="U38" s="299"/>
    </row>
    <row r="39" spans="1:21" x14ac:dyDescent="0.3">
      <c r="A39" s="298"/>
      <c r="B39" s="292">
        <v>2017</v>
      </c>
      <c r="C39" s="301">
        <v>42005</v>
      </c>
      <c r="D39" s="305">
        <v>44561</v>
      </c>
      <c r="E39" s="301">
        <v>42736</v>
      </c>
      <c r="F39" s="301">
        <v>43100</v>
      </c>
      <c r="G39" s="302">
        <v>506330</v>
      </c>
      <c r="H39" s="302" t="s">
        <v>167</v>
      </c>
      <c r="I39" s="303" t="str">
        <f t="shared" si="0"/>
        <v>506330EXECK2017</v>
      </c>
      <c r="J39" s="294">
        <f>IFERROR(VLOOKUP(I39,'4. Pricing'!$D$10:$J$593,5,FALSE),0)</f>
        <v>0</v>
      </c>
      <c r="K39" s="293">
        <v>181.51</v>
      </c>
      <c r="L39" s="294">
        <f t="shared" si="1"/>
        <v>-181.51</v>
      </c>
      <c r="M39" s="294">
        <f>IFERROR(VLOOKUP(I39,'4. Pricing'!$D$10:$J$593,6,FALSE),0)</f>
        <v>0</v>
      </c>
      <c r="N39" s="304">
        <f t="shared" si="2"/>
        <v>1</v>
      </c>
      <c r="O39" s="294">
        <f t="shared" si="3"/>
        <v>0</v>
      </c>
      <c r="P39" s="293">
        <v>1710.2124637681156</v>
      </c>
      <c r="Q39" s="294">
        <f t="shared" si="4"/>
        <v>-1710.2124637681156</v>
      </c>
      <c r="R39" s="294">
        <f t="shared" si="5"/>
        <v>0</v>
      </c>
      <c r="S39" s="293">
        <v>310420.66429855063</v>
      </c>
      <c r="T39" s="294">
        <f t="shared" si="6"/>
        <v>310420.66429855063</v>
      </c>
      <c r="U39" s="299"/>
    </row>
    <row r="40" spans="1:21" x14ac:dyDescent="0.3">
      <c r="A40" s="298"/>
      <c r="B40" s="292">
        <v>2018</v>
      </c>
      <c r="C40" s="301">
        <v>42005</v>
      </c>
      <c r="D40" s="305">
        <v>44561</v>
      </c>
      <c r="E40" s="301">
        <v>43101</v>
      </c>
      <c r="F40" s="301">
        <v>43465</v>
      </c>
      <c r="G40" s="302">
        <v>506037</v>
      </c>
      <c r="H40" s="302" t="s">
        <v>167</v>
      </c>
      <c r="I40" s="303" t="str">
        <f t="shared" si="0"/>
        <v>506037EXECK2018</v>
      </c>
      <c r="J40" s="294">
        <f>IFERROR(VLOOKUP(I40,'4. Pricing'!$D$10:$J$593,5,FALSE),0)</f>
        <v>0</v>
      </c>
      <c r="K40" s="293">
        <v>179.87</v>
      </c>
      <c r="L40" s="294">
        <f t="shared" si="1"/>
        <v>-179.87</v>
      </c>
      <c r="M40" s="294">
        <f>IFERROR(VLOOKUP(I40,'4. Pricing'!$D$10:$J$593,6,FALSE),0)</f>
        <v>0</v>
      </c>
      <c r="N40" s="304">
        <f t="shared" si="2"/>
        <v>1</v>
      </c>
      <c r="O40" s="294">
        <f t="shared" si="3"/>
        <v>0</v>
      </c>
      <c r="P40" s="293">
        <v>1716.3733333333346</v>
      </c>
      <c r="Q40" s="294">
        <f t="shared" si="4"/>
        <v>-1716.3733333333346</v>
      </c>
      <c r="R40" s="294">
        <f t="shared" si="5"/>
        <v>0</v>
      </c>
      <c r="S40" s="293">
        <v>308724.07146666688</v>
      </c>
      <c r="T40" s="294">
        <f t="shared" si="6"/>
        <v>308724.07146666688</v>
      </c>
      <c r="U40" s="299"/>
    </row>
    <row r="41" spans="1:21" ht="39" x14ac:dyDescent="0.3">
      <c r="A41" s="298"/>
      <c r="B41" s="292">
        <v>2019</v>
      </c>
      <c r="C41" s="301">
        <v>42005</v>
      </c>
      <c r="D41" s="305">
        <v>44561</v>
      </c>
      <c r="E41" s="301">
        <v>43466</v>
      </c>
      <c r="F41" s="301">
        <v>43830</v>
      </c>
      <c r="G41" s="302">
        <v>506037</v>
      </c>
      <c r="H41" s="302" t="s">
        <v>167</v>
      </c>
      <c r="I41" s="303" t="str">
        <f t="shared" ref="I41:I72" si="7">IF(G41="","",CONCATENATE(G41,H41,B41))</f>
        <v>506037EXECK2019</v>
      </c>
      <c r="J41" s="294">
        <f>IFERROR(VLOOKUP(I41,'4. Pricing'!$D$10:$J$593,5,FALSE),0)</f>
        <v>0</v>
      </c>
      <c r="K41" s="293">
        <v>201.44</v>
      </c>
      <c r="L41" s="294">
        <f t="shared" ref="L41:L72" si="8">J41-K41</f>
        <v>-201.44</v>
      </c>
      <c r="M41" s="294">
        <f>IFERROR(VLOOKUP(I41,'4. Pricing'!$D$10:$J$593,6,FALSE),0)</f>
        <v>0</v>
      </c>
      <c r="N41" s="304">
        <f t="shared" ref="N41:N72" si="9">IF(AND(C41&lt;=E41,D41&gt;=F41),1,IF(AND(C41&gt;=E41,C41&lt;=F41),(_xlfn.DAYS(F41,C41)/365),IF(AND(D41&gt;=E41,D41&lt;=F41),(_xlfn.DAYS(D41,E41)/365),"")))</f>
        <v>1</v>
      </c>
      <c r="O41" s="294">
        <f t="shared" ref="O41:O72" si="10">IFERROR(M41*N41,0)</f>
        <v>0</v>
      </c>
      <c r="P41" s="293">
        <v>1723</v>
      </c>
      <c r="Q41" s="294">
        <f t="shared" ref="Q41:Q72" si="11">O41-P41</f>
        <v>-1723</v>
      </c>
      <c r="R41" s="294">
        <f t="shared" ref="R41:R72" si="12">J41*O41</f>
        <v>0</v>
      </c>
      <c r="S41" s="293">
        <v>347081.12</v>
      </c>
      <c r="T41" s="294">
        <f t="shared" ref="T41:T72" si="13">S41-R41</f>
        <v>347081.12</v>
      </c>
      <c r="U41" s="299" t="s">
        <v>145</v>
      </c>
    </row>
    <row r="42" spans="1:21" x14ac:dyDescent="0.3">
      <c r="A42" s="298"/>
      <c r="B42" s="292">
        <v>2020</v>
      </c>
      <c r="C42" s="301">
        <v>42005</v>
      </c>
      <c r="D42" s="305">
        <v>44561</v>
      </c>
      <c r="E42" s="301">
        <v>43831</v>
      </c>
      <c r="F42" s="301">
        <v>44196</v>
      </c>
      <c r="G42" s="302">
        <v>506331</v>
      </c>
      <c r="H42" s="302" t="s">
        <v>166</v>
      </c>
      <c r="I42" s="303" t="str">
        <f t="shared" si="7"/>
        <v>506331MGRK2020</v>
      </c>
      <c r="J42" s="294">
        <f>IFERROR(VLOOKUP(I42,'4. Pricing'!$D$10:$J$593,5,FALSE),0)</f>
        <v>0</v>
      </c>
      <c r="K42" s="293">
        <v>201.44</v>
      </c>
      <c r="L42" s="294">
        <f t="shared" si="8"/>
        <v>-201.44</v>
      </c>
      <c r="M42" s="294">
        <f>IFERROR(VLOOKUP(I42,'4. Pricing'!$D$10:$J$593,6,FALSE),0)</f>
        <v>0</v>
      </c>
      <c r="N42" s="304">
        <f t="shared" si="9"/>
        <v>1</v>
      </c>
      <c r="O42" s="294">
        <f t="shared" si="10"/>
        <v>0</v>
      </c>
      <c r="P42" s="293">
        <v>1723.2891829425666</v>
      </c>
      <c r="Q42" s="294">
        <f t="shared" si="11"/>
        <v>-1723.2891829425666</v>
      </c>
      <c r="R42" s="294">
        <f t="shared" si="12"/>
        <v>0</v>
      </c>
      <c r="S42" s="293">
        <v>347139.37301195064</v>
      </c>
      <c r="T42" s="294">
        <f t="shared" si="13"/>
        <v>347139.37301195064</v>
      </c>
      <c r="U42" s="299"/>
    </row>
    <row r="43" spans="1:21" x14ac:dyDescent="0.3">
      <c r="A43" s="298"/>
      <c r="B43" s="292">
        <v>2021</v>
      </c>
      <c r="C43" s="301">
        <v>42005</v>
      </c>
      <c r="D43" s="305">
        <v>44561</v>
      </c>
      <c r="E43" s="301">
        <v>44197</v>
      </c>
      <c r="F43" s="301">
        <v>44561</v>
      </c>
      <c r="G43" s="302">
        <v>506331</v>
      </c>
      <c r="H43" s="302" t="s">
        <v>166</v>
      </c>
      <c r="I43" s="303" t="str">
        <f t="shared" si="7"/>
        <v>506331MGRK2021</v>
      </c>
      <c r="J43" s="294">
        <f>IFERROR(VLOOKUP(I43,'4. Pricing'!$D$10:$J$593,5,FALSE),0)</f>
        <v>0</v>
      </c>
      <c r="K43" s="293">
        <v>198.68</v>
      </c>
      <c r="L43" s="294">
        <f t="shared" si="8"/>
        <v>-198.68</v>
      </c>
      <c r="M43" s="294">
        <f>IFERROR(VLOOKUP(I43,'4. Pricing'!$D$10:$J$593,6,FALSE),0)</f>
        <v>0</v>
      </c>
      <c r="N43" s="304">
        <f t="shared" si="9"/>
        <v>1</v>
      </c>
      <c r="O43" s="294">
        <f t="shared" si="10"/>
        <v>0</v>
      </c>
      <c r="P43" s="293">
        <v>1724.4882681564245</v>
      </c>
      <c r="Q43" s="294">
        <f t="shared" si="11"/>
        <v>-1724.4882681564245</v>
      </c>
      <c r="R43" s="294">
        <f t="shared" si="12"/>
        <v>0</v>
      </c>
      <c r="S43" s="293">
        <v>342621.32911731844</v>
      </c>
      <c r="T43" s="294">
        <f t="shared" si="13"/>
        <v>342621.32911731844</v>
      </c>
      <c r="U43" s="299"/>
    </row>
    <row r="44" spans="1:21" x14ac:dyDescent="0.3">
      <c r="A44" s="298"/>
      <c r="B44" s="292">
        <v>2015</v>
      </c>
      <c r="C44" s="305">
        <v>42005</v>
      </c>
      <c r="D44" s="305">
        <v>43465</v>
      </c>
      <c r="E44" s="301">
        <v>42005</v>
      </c>
      <c r="F44" s="301">
        <v>42369</v>
      </c>
      <c r="G44" s="302">
        <v>501016</v>
      </c>
      <c r="H44" s="302" t="s">
        <v>167</v>
      </c>
      <c r="I44" s="303" t="str">
        <f t="shared" si="7"/>
        <v>501016EXECK2015</v>
      </c>
      <c r="J44" s="294">
        <f>IFERROR(VLOOKUP(I44,'4. Pricing'!$D$10:$J$593,5,FALSE),0)</f>
        <v>0</v>
      </c>
      <c r="K44" s="293">
        <v>202.77</v>
      </c>
      <c r="L44" s="294">
        <f t="shared" si="8"/>
        <v>-202.77</v>
      </c>
      <c r="M44" s="294">
        <f>IFERROR(VLOOKUP(I44,'4. Pricing'!$D$10:$J$593,6,FALSE),0)</f>
        <v>0</v>
      </c>
      <c r="N44" s="304">
        <f t="shared" si="9"/>
        <v>1</v>
      </c>
      <c r="O44" s="294">
        <f t="shared" si="10"/>
        <v>0</v>
      </c>
      <c r="P44" s="293">
        <v>1796.5210526315814</v>
      </c>
      <c r="Q44" s="294">
        <f t="shared" si="11"/>
        <v>-1796.5210526315814</v>
      </c>
      <c r="R44" s="294">
        <f t="shared" si="12"/>
        <v>0</v>
      </c>
      <c r="S44" s="293">
        <v>364280.57384210575</v>
      </c>
      <c r="T44" s="294">
        <f t="shared" si="13"/>
        <v>364280.57384210575</v>
      </c>
      <c r="U44" s="299"/>
    </row>
    <row r="45" spans="1:21" x14ac:dyDescent="0.3">
      <c r="A45" s="298"/>
      <c r="B45" s="292">
        <v>2016</v>
      </c>
      <c r="C45" s="305">
        <v>42005</v>
      </c>
      <c r="D45" s="305">
        <v>43465</v>
      </c>
      <c r="E45" s="301">
        <v>42370</v>
      </c>
      <c r="F45" s="301">
        <v>42735</v>
      </c>
      <c r="G45" s="302">
        <v>501016</v>
      </c>
      <c r="H45" s="302" t="s">
        <v>167</v>
      </c>
      <c r="I45" s="303" t="str">
        <f t="shared" si="7"/>
        <v>501016EXECK2016</v>
      </c>
      <c r="J45" s="294">
        <f>IFERROR(VLOOKUP(I45,'4. Pricing'!$D$10:$J$593,5,FALSE),0)</f>
        <v>0</v>
      </c>
      <c r="K45" s="293">
        <v>210.7</v>
      </c>
      <c r="L45" s="294">
        <f t="shared" si="8"/>
        <v>-210.7</v>
      </c>
      <c r="M45" s="294">
        <f>IFERROR(VLOOKUP(I45,'4. Pricing'!$D$10:$J$593,6,FALSE),0)</f>
        <v>0</v>
      </c>
      <c r="N45" s="304">
        <f t="shared" si="9"/>
        <v>1</v>
      </c>
      <c r="O45" s="294">
        <f t="shared" si="10"/>
        <v>0</v>
      </c>
      <c r="P45" s="293">
        <v>1700.4862704495281</v>
      </c>
      <c r="Q45" s="294">
        <f t="shared" si="11"/>
        <v>-1700.4862704495281</v>
      </c>
      <c r="R45" s="294">
        <f t="shared" si="12"/>
        <v>0</v>
      </c>
      <c r="S45" s="293">
        <v>358292.45718371554</v>
      </c>
      <c r="T45" s="294">
        <f t="shared" si="13"/>
        <v>358292.45718371554</v>
      </c>
      <c r="U45" s="299"/>
    </row>
    <row r="46" spans="1:21" x14ac:dyDescent="0.3">
      <c r="A46" s="298"/>
      <c r="B46" s="292">
        <v>2017</v>
      </c>
      <c r="C46" s="305">
        <v>42005</v>
      </c>
      <c r="D46" s="305">
        <v>43465</v>
      </c>
      <c r="E46" s="301">
        <v>42736</v>
      </c>
      <c r="F46" s="301">
        <v>43100</v>
      </c>
      <c r="G46" s="302">
        <v>501016</v>
      </c>
      <c r="H46" s="302" t="s">
        <v>167</v>
      </c>
      <c r="I46" s="303" t="str">
        <f t="shared" si="7"/>
        <v>501016EXECK2017</v>
      </c>
      <c r="J46" s="294">
        <f>IFERROR(VLOOKUP(I46,'4. Pricing'!$D$10:$J$593,5,FALSE),0)</f>
        <v>0</v>
      </c>
      <c r="K46" s="293">
        <v>212.4</v>
      </c>
      <c r="L46" s="294">
        <f t="shared" si="8"/>
        <v>-212.4</v>
      </c>
      <c r="M46" s="294">
        <f>IFERROR(VLOOKUP(I46,'4. Pricing'!$D$10:$J$593,6,FALSE),0)</f>
        <v>0</v>
      </c>
      <c r="N46" s="304">
        <f t="shared" si="9"/>
        <v>1</v>
      </c>
      <c r="O46" s="294">
        <f t="shared" si="10"/>
        <v>0</v>
      </c>
      <c r="P46" s="293">
        <v>1710.2124637681156</v>
      </c>
      <c r="Q46" s="294">
        <f t="shared" si="11"/>
        <v>-1710.2124637681156</v>
      </c>
      <c r="R46" s="294">
        <f t="shared" si="12"/>
        <v>0</v>
      </c>
      <c r="S46" s="293">
        <v>363249.12730434776</v>
      </c>
      <c r="T46" s="294">
        <f t="shared" si="13"/>
        <v>363249.12730434776</v>
      </c>
      <c r="U46" s="299"/>
    </row>
    <row r="47" spans="1:21" x14ac:dyDescent="0.3">
      <c r="A47" s="298"/>
      <c r="B47" s="292">
        <v>2018</v>
      </c>
      <c r="C47" s="305">
        <v>42005</v>
      </c>
      <c r="D47" s="305">
        <v>43465</v>
      </c>
      <c r="E47" s="301">
        <v>43101</v>
      </c>
      <c r="F47" s="301">
        <v>43465</v>
      </c>
      <c r="G47" s="302">
        <v>501016</v>
      </c>
      <c r="H47" s="302" t="s">
        <v>167</v>
      </c>
      <c r="I47" s="303" t="str">
        <f t="shared" si="7"/>
        <v>501016EXECK2018</v>
      </c>
      <c r="J47" s="294">
        <f>IFERROR(VLOOKUP(I47,'4. Pricing'!$D$10:$J$593,5,FALSE),0)</f>
        <v>0</v>
      </c>
      <c r="K47" s="293">
        <v>217.63</v>
      </c>
      <c r="L47" s="294">
        <f t="shared" si="8"/>
        <v>-217.63</v>
      </c>
      <c r="M47" s="294">
        <f>IFERROR(VLOOKUP(I47,'4. Pricing'!$D$10:$J$593,6,FALSE),0)</f>
        <v>0</v>
      </c>
      <c r="N47" s="304">
        <f t="shared" si="9"/>
        <v>1</v>
      </c>
      <c r="O47" s="294">
        <f t="shared" si="10"/>
        <v>0</v>
      </c>
      <c r="P47" s="293">
        <v>1716.3733333333346</v>
      </c>
      <c r="Q47" s="294">
        <f t="shared" si="11"/>
        <v>-1716.3733333333346</v>
      </c>
      <c r="R47" s="294">
        <f t="shared" si="12"/>
        <v>0</v>
      </c>
      <c r="S47" s="293">
        <v>373534.32853333361</v>
      </c>
      <c r="T47" s="294">
        <f t="shared" si="13"/>
        <v>373534.32853333361</v>
      </c>
      <c r="U47" s="299"/>
    </row>
    <row r="48" spans="1:21" x14ac:dyDescent="0.3">
      <c r="A48" s="298"/>
      <c r="B48" s="292">
        <v>2019</v>
      </c>
      <c r="C48" s="305">
        <v>42005</v>
      </c>
      <c r="D48" s="305">
        <v>43465</v>
      </c>
      <c r="E48" s="301">
        <v>43466</v>
      </c>
      <c r="F48" s="301">
        <v>43830</v>
      </c>
      <c r="G48" s="302"/>
      <c r="H48" s="302"/>
      <c r="I48" s="303" t="str">
        <f t="shared" si="7"/>
        <v/>
      </c>
      <c r="J48" s="294">
        <f>IFERROR(VLOOKUP(I48,'4. Pricing'!$D$10:$J$593,5,FALSE),0)</f>
        <v>0</v>
      </c>
      <c r="K48" s="293"/>
      <c r="L48" s="294">
        <f t="shared" si="8"/>
        <v>0</v>
      </c>
      <c r="M48" s="294">
        <f>IFERROR(VLOOKUP(I48,'4. Pricing'!$D$10:$J$593,6,FALSE),0)</f>
        <v>0</v>
      </c>
      <c r="N48" s="304" t="str">
        <f t="shared" si="9"/>
        <v/>
      </c>
      <c r="O48" s="294">
        <f t="shared" si="10"/>
        <v>0</v>
      </c>
      <c r="P48" s="293"/>
      <c r="Q48" s="294">
        <f t="shared" si="11"/>
        <v>0</v>
      </c>
      <c r="R48" s="294">
        <f t="shared" si="12"/>
        <v>0</v>
      </c>
      <c r="S48" s="293"/>
      <c r="T48" s="294">
        <f t="shared" si="13"/>
        <v>0</v>
      </c>
      <c r="U48" s="299"/>
    </row>
    <row r="49" spans="1:21" x14ac:dyDescent="0.3">
      <c r="A49" s="298"/>
      <c r="B49" s="292">
        <v>2020</v>
      </c>
      <c r="C49" s="305">
        <v>42005</v>
      </c>
      <c r="D49" s="305">
        <v>43465</v>
      </c>
      <c r="E49" s="301">
        <v>43831</v>
      </c>
      <c r="F49" s="301">
        <v>44196</v>
      </c>
      <c r="G49" s="302"/>
      <c r="H49" s="302"/>
      <c r="I49" s="303" t="str">
        <f t="shared" si="7"/>
        <v/>
      </c>
      <c r="J49" s="294">
        <f>IFERROR(VLOOKUP(I49,'4. Pricing'!$D$10:$J$593,5,FALSE),0)</f>
        <v>0</v>
      </c>
      <c r="K49" s="293"/>
      <c r="L49" s="294">
        <f t="shared" si="8"/>
        <v>0</v>
      </c>
      <c r="M49" s="294">
        <f>IFERROR(VLOOKUP(I49,'4. Pricing'!$D$10:$J$593,6,FALSE),0)</f>
        <v>0</v>
      </c>
      <c r="N49" s="304" t="str">
        <f t="shared" si="9"/>
        <v/>
      </c>
      <c r="O49" s="294">
        <f t="shared" si="10"/>
        <v>0</v>
      </c>
      <c r="P49" s="293"/>
      <c r="Q49" s="294">
        <f t="shared" si="11"/>
        <v>0</v>
      </c>
      <c r="R49" s="294">
        <f t="shared" si="12"/>
        <v>0</v>
      </c>
      <c r="S49" s="293"/>
      <c r="T49" s="294">
        <f t="shared" si="13"/>
        <v>0</v>
      </c>
      <c r="U49" s="299"/>
    </row>
    <row r="50" spans="1:21" x14ac:dyDescent="0.3">
      <c r="A50" s="298"/>
      <c r="B50" s="292">
        <v>2021</v>
      </c>
      <c r="C50" s="305">
        <v>42005</v>
      </c>
      <c r="D50" s="305">
        <v>43465</v>
      </c>
      <c r="E50" s="301">
        <v>44197</v>
      </c>
      <c r="F50" s="301">
        <v>44561</v>
      </c>
      <c r="G50" s="302"/>
      <c r="H50" s="302"/>
      <c r="I50" s="303" t="str">
        <f t="shared" si="7"/>
        <v/>
      </c>
      <c r="J50" s="294">
        <f>IFERROR(VLOOKUP(I50,'4. Pricing'!$D$10:$J$593,5,FALSE),0)</f>
        <v>0</v>
      </c>
      <c r="K50" s="293"/>
      <c r="L50" s="294">
        <f t="shared" si="8"/>
        <v>0</v>
      </c>
      <c r="M50" s="294">
        <f>IFERROR(VLOOKUP(I50,'4. Pricing'!$D$10:$J$593,6,FALSE),0)</f>
        <v>0</v>
      </c>
      <c r="N50" s="304" t="str">
        <f t="shared" si="9"/>
        <v/>
      </c>
      <c r="O50" s="294">
        <f t="shared" si="10"/>
        <v>0</v>
      </c>
      <c r="P50" s="293"/>
      <c r="Q50" s="294">
        <f t="shared" si="11"/>
        <v>0</v>
      </c>
      <c r="R50" s="294">
        <f t="shared" si="12"/>
        <v>0</v>
      </c>
      <c r="S50" s="293"/>
      <c r="T50" s="294">
        <f t="shared" si="13"/>
        <v>0</v>
      </c>
      <c r="U50" s="299"/>
    </row>
    <row r="51" spans="1:21" x14ac:dyDescent="0.3">
      <c r="A51" s="298"/>
      <c r="B51" s="292">
        <v>2015</v>
      </c>
      <c r="C51" s="305">
        <v>42005</v>
      </c>
      <c r="D51" s="305">
        <v>44250</v>
      </c>
      <c r="E51" s="301">
        <v>42005</v>
      </c>
      <c r="F51" s="301">
        <v>42369</v>
      </c>
      <c r="G51" s="302">
        <v>506018</v>
      </c>
      <c r="H51" s="302" t="s">
        <v>167</v>
      </c>
      <c r="I51" s="303" t="str">
        <f t="shared" si="7"/>
        <v>506018EXECK2015</v>
      </c>
      <c r="J51" s="294">
        <f>IFERROR(VLOOKUP(I51,'4. Pricing'!$D$10:$J$593,5,FALSE),0)</f>
        <v>0</v>
      </c>
      <c r="K51" s="293">
        <v>177.94</v>
      </c>
      <c r="L51" s="294">
        <f t="shared" si="8"/>
        <v>-177.94</v>
      </c>
      <c r="M51" s="294">
        <f>IFERROR(VLOOKUP(I51,'4. Pricing'!$D$10:$J$593,6,FALSE),0)</f>
        <v>0</v>
      </c>
      <c r="N51" s="304">
        <f t="shared" si="9"/>
        <v>1</v>
      </c>
      <c r="O51" s="294">
        <f t="shared" si="10"/>
        <v>0</v>
      </c>
      <c r="P51" s="293">
        <v>1796.5210526315814</v>
      </c>
      <c r="Q51" s="294">
        <f t="shared" si="11"/>
        <v>-1796.5210526315814</v>
      </c>
      <c r="R51" s="294">
        <f t="shared" si="12"/>
        <v>0</v>
      </c>
      <c r="S51" s="293">
        <v>319672.95610526361</v>
      </c>
      <c r="T51" s="294">
        <f t="shared" si="13"/>
        <v>319672.95610526361</v>
      </c>
      <c r="U51" s="299"/>
    </row>
    <row r="52" spans="1:21" x14ac:dyDescent="0.3">
      <c r="A52" s="298"/>
      <c r="B52" s="292">
        <v>2016</v>
      </c>
      <c r="C52" s="305">
        <v>42005</v>
      </c>
      <c r="D52" s="305">
        <v>44250</v>
      </c>
      <c r="E52" s="301">
        <v>42370</v>
      </c>
      <c r="F52" s="301">
        <v>42735</v>
      </c>
      <c r="G52" s="302">
        <v>506018</v>
      </c>
      <c r="H52" s="302" t="s">
        <v>167</v>
      </c>
      <c r="I52" s="303" t="str">
        <f t="shared" si="7"/>
        <v>506018EXECK2016</v>
      </c>
      <c r="J52" s="294">
        <f>IFERROR(VLOOKUP(I52,'4. Pricing'!$D$10:$J$593,5,FALSE),0)</f>
        <v>0</v>
      </c>
      <c r="K52" s="293">
        <v>185.71</v>
      </c>
      <c r="L52" s="294">
        <f t="shared" si="8"/>
        <v>-185.71</v>
      </c>
      <c r="M52" s="294">
        <f>IFERROR(VLOOKUP(I52,'4. Pricing'!$D$10:$J$593,6,FALSE),0)</f>
        <v>0</v>
      </c>
      <c r="N52" s="304">
        <f t="shared" si="9"/>
        <v>1</v>
      </c>
      <c r="O52" s="294">
        <f t="shared" si="10"/>
        <v>0</v>
      </c>
      <c r="P52" s="293">
        <v>1700.4862704495281</v>
      </c>
      <c r="Q52" s="294">
        <f t="shared" si="11"/>
        <v>-1700.4862704495281</v>
      </c>
      <c r="R52" s="294">
        <f t="shared" si="12"/>
        <v>0</v>
      </c>
      <c r="S52" s="293">
        <v>315797.30528518185</v>
      </c>
      <c r="T52" s="294">
        <f t="shared" si="13"/>
        <v>315797.30528518185</v>
      </c>
      <c r="U52" s="299"/>
    </row>
    <row r="53" spans="1:21" x14ac:dyDescent="0.3">
      <c r="A53" s="298"/>
      <c r="B53" s="292">
        <v>2017</v>
      </c>
      <c r="C53" s="305">
        <v>42005</v>
      </c>
      <c r="D53" s="305">
        <v>44250</v>
      </c>
      <c r="E53" s="301">
        <v>42736</v>
      </c>
      <c r="F53" s="301">
        <v>43100</v>
      </c>
      <c r="G53" s="302">
        <v>506018</v>
      </c>
      <c r="H53" s="302" t="s">
        <v>167</v>
      </c>
      <c r="I53" s="303" t="str">
        <f t="shared" si="7"/>
        <v>506018EXECK2017</v>
      </c>
      <c r="J53" s="294">
        <f>IFERROR(VLOOKUP(I53,'4. Pricing'!$D$10:$J$593,5,FALSE),0)</f>
        <v>0</v>
      </c>
      <c r="K53" s="293">
        <v>192.83</v>
      </c>
      <c r="L53" s="294">
        <f t="shared" si="8"/>
        <v>-192.83</v>
      </c>
      <c r="M53" s="294">
        <f>IFERROR(VLOOKUP(I53,'4. Pricing'!$D$10:$J$593,6,FALSE),0)</f>
        <v>0</v>
      </c>
      <c r="N53" s="304">
        <f t="shared" si="9"/>
        <v>1</v>
      </c>
      <c r="O53" s="294">
        <f t="shared" si="10"/>
        <v>0</v>
      </c>
      <c r="P53" s="293">
        <v>1710.2124637681156</v>
      </c>
      <c r="Q53" s="294">
        <f t="shared" si="11"/>
        <v>-1710.2124637681156</v>
      </c>
      <c r="R53" s="294">
        <f t="shared" si="12"/>
        <v>0</v>
      </c>
      <c r="S53" s="293">
        <v>329780.26938840578</v>
      </c>
      <c r="T53" s="294">
        <f t="shared" si="13"/>
        <v>329780.26938840578</v>
      </c>
      <c r="U53" s="299"/>
    </row>
    <row r="54" spans="1:21" x14ac:dyDescent="0.3">
      <c r="A54" s="298"/>
      <c r="B54" s="292">
        <v>2018</v>
      </c>
      <c r="C54" s="305">
        <v>42005</v>
      </c>
      <c r="D54" s="305">
        <v>44250</v>
      </c>
      <c r="E54" s="301">
        <v>43101</v>
      </c>
      <c r="F54" s="301">
        <v>43465</v>
      </c>
      <c r="G54" s="302">
        <v>506018</v>
      </c>
      <c r="H54" s="302" t="s">
        <v>167</v>
      </c>
      <c r="I54" s="303" t="str">
        <f t="shared" si="7"/>
        <v>506018EXECK2018</v>
      </c>
      <c r="J54" s="294">
        <f>IFERROR(VLOOKUP(I54,'4. Pricing'!$D$10:$J$593,5,FALSE),0)</f>
        <v>0</v>
      </c>
      <c r="K54" s="293">
        <v>201.53</v>
      </c>
      <c r="L54" s="294">
        <f t="shared" si="8"/>
        <v>-201.53</v>
      </c>
      <c r="M54" s="294">
        <f>IFERROR(VLOOKUP(I54,'4. Pricing'!$D$10:$J$593,6,FALSE),0)</f>
        <v>0</v>
      </c>
      <c r="N54" s="304">
        <f t="shared" si="9"/>
        <v>1</v>
      </c>
      <c r="O54" s="294">
        <f t="shared" si="10"/>
        <v>0</v>
      </c>
      <c r="P54" s="293">
        <v>1716.3733333333346</v>
      </c>
      <c r="Q54" s="294">
        <f t="shared" si="11"/>
        <v>-1716.3733333333346</v>
      </c>
      <c r="R54" s="294">
        <f t="shared" si="12"/>
        <v>0</v>
      </c>
      <c r="S54" s="293">
        <v>345900.71786666691</v>
      </c>
      <c r="T54" s="294">
        <f t="shared" si="13"/>
        <v>345900.71786666691</v>
      </c>
      <c r="U54" s="299"/>
    </row>
    <row r="55" spans="1:21" x14ac:dyDescent="0.3">
      <c r="A55" s="298"/>
      <c r="B55" s="292">
        <v>2019</v>
      </c>
      <c r="C55" s="305">
        <v>42005</v>
      </c>
      <c r="D55" s="305">
        <v>44250</v>
      </c>
      <c r="E55" s="301">
        <v>43466</v>
      </c>
      <c r="F55" s="301">
        <v>43830</v>
      </c>
      <c r="G55" s="302">
        <v>506018</v>
      </c>
      <c r="H55" s="302" t="s">
        <v>167</v>
      </c>
      <c r="I55" s="303" t="str">
        <f t="shared" si="7"/>
        <v>506018EXECK2019</v>
      </c>
      <c r="J55" s="294">
        <f>IFERROR(VLOOKUP(I55,'4. Pricing'!$D$10:$J$593,5,FALSE),0)</f>
        <v>0</v>
      </c>
      <c r="K55" s="293">
        <v>211.52</v>
      </c>
      <c r="L55" s="294">
        <f t="shared" si="8"/>
        <v>-211.52</v>
      </c>
      <c r="M55" s="294">
        <f>IFERROR(VLOOKUP(I55,'4. Pricing'!$D$10:$J$593,6,FALSE),0)</f>
        <v>0</v>
      </c>
      <c r="N55" s="304">
        <f t="shared" si="9"/>
        <v>1</v>
      </c>
      <c r="O55" s="294">
        <f t="shared" si="10"/>
        <v>0</v>
      </c>
      <c r="P55" s="293">
        <v>1706.9692753623196</v>
      </c>
      <c r="Q55" s="294">
        <f t="shared" si="11"/>
        <v>-1706.9692753623196</v>
      </c>
      <c r="R55" s="294">
        <f t="shared" si="12"/>
        <v>0</v>
      </c>
      <c r="S55" s="293">
        <v>361058.14112463786</v>
      </c>
      <c r="T55" s="294">
        <f t="shared" si="13"/>
        <v>361058.14112463786</v>
      </c>
      <c r="U55" s="299"/>
    </row>
    <row r="56" spans="1:21" x14ac:dyDescent="0.3">
      <c r="A56" s="298"/>
      <c r="B56" s="292">
        <v>2020</v>
      </c>
      <c r="C56" s="305">
        <v>42005</v>
      </c>
      <c r="D56" s="305">
        <v>44250</v>
      </c>
      <c r="E56" s="301">
        <v>43831</v>
      </c>
      <c r="F56" s="301">
        <v>44196</v>
      </c>
      <c r="G56" s="302">
        <v>506018</v>
      </c>
      <c r="H56" s="302" t="s">
        <v>167</v>
      </c>
      <c r="I56" s="303" t="str">
        <f t="shared" si="7"/>
        <v>506018EXECK2020</v>
      </c>
      <c r="J56" s="294">
        <f>IFERROR(VLOOKUP(I56,'4. Pricing'!$D$10:$J$593,5,FALSE),0)</f>
        <v>0</v>
      </c>
      <c r="K56" s="293">
        <v>222.66</v>
      </c>
      <c r="L56" s="294">
        <f t="shared" si="8"/>
        <v>-222.66</v>
      </c>
      <c r="M56" s="294">
        <f>IFERROR(VLOOKUP(I56,'4. Pricing'!$D$10:$J$593,6,FALSE),0)</f>
        <v>0</v>
      </c>
      <c r="N56" s="304">
        <f t="shared" si="9"/>
        <v>1</v>
      </c>
      <c r="O56" s="294">
        <f t="shared" si="10"/>
        <v>0</v>
      </c>
      <c r="P56" s="293">
        <v>1708.7565697930768</v>
      </c>
      <c r="Q56" s="294">
        <f t="shared" si="11"/>
        <v>-1708.7565697930768</v>
      </c>
      <c r="R56" s="294">
        <f t="shared" si="12"/>
        <v>0</v>
      </c>
      <c r="S56" s="293">
        <v>380471.73783012648</v>
      </c>
      <c r="T56" s="294">
        <f t="shared" si="13"/>
        <v>380471.73783012648</v>
      </c>
      <c r="U56" s="299"/>
    </row>
    <row r="57" spans="1:21" ht="65" x14ac:dyDescent="0.3">
      <c r="A57" s="298"/>
      <c r="B57" s="292">
        <v>2021</v>
      </c>
      <c r="C57" s="305">
        <v>42005</v>
      </c>
      <c r="D57" s="305">
        <v>44250</v>
      </c>
      <c r="E57" s="301">
        <v>44197</v>
      </c>
      <c r="F57" s="301">
        <v>44561</v>
      </c>
      <c r="G57" s="302">
        <v>506018</v>
      </c>
      <c r="H57" s="302" t="s">
        <v>167</v>
      </c>
      <c r="I57" s="303" t="str">
        <f t="shared" si="7"/>
        <v>506018EXECK2021</v>
      </c>
      <c r="J57" s="294">
        <f>IFERROR(VLOOKUP(I57,'4. Pricing'!$D$10:$J$593,5,FALSE),0)</f>
        <v>0</v>
      </c>
      <c r="K57" s="293">
        <v>226.74</v>
      </c>
      <c r="L57" s="294">
        <f t="shared" si="8"/>
        <v>-226.74</v>
      </c>
      <c r="M57" s="294">
        <f>IFERROR(VLOOKUP(I57,'4. Pricing'!$D$10:$J$593,6,FALSE),0)</f>
        <v>0</v>
      </c>
      <c r="N57" s="304">
        <f t="shared" si="9"/>
        <v>0.14520547945205478</v>
      </c>
      <c r="O57" s="294">
        <f t="shared" si="10"/>
        <v>0</v>
      </c>
      <c r="P57" s="293">
        <v>142.33333333333334</v>
      </c>
      <c r="Q57" s="294">
        <f t="shared" si="11"/>
        <v>-142.33333333333334</v>
      </c>
      <c r="R57" s="294">
        <f t="shared" si="12"/>
        <v>0</v>
      </c>
      <c r="S57" s="293">
        <v>32272.660000000003</v>
      </c>
      <c r="T57" s="294">
        <f t="shared" si="13"/>
        <v>32272.660000000003</v>
      </c>
      <c r="U57" s="299" t="s">
        <v>146</v>
      </c>
    </row>
    <row r="58" spans="1:21" x14ac:dyDescent="0.3">
      <c r="A58" s="291"/>
      <c r="B58" s="292">
        <v>2015</v>
      </c>
      <c r="C58" s="305">
        <v>42005</v>
      </c>
      <c r="D58" s="305">
        <v>44561</v>
      </c>
      <c r="E58" s="301">
        <v>42005</v>
      </c>
      <c r="F58" s="301">
        <v>42369</v>
      </c>
      <c r="G58" s="302">
        <v>506034</v>
      </c>
      <c r="H58" s="302" t="s">
        <v>166</v>
      </c>
      <c r="I58" s="303" t="str">
        <f t="shared" si="7"/>
        <v>506034MGRK2015</v>
      </c>
      <c r="J58" s="294">
        <f>IFERROR(VLOOKUP(I58,'4. Pricing'!$D$10:$J$593,5,FALSE),0)</f>
        <v>0</v>
      </c>
      <c r="K58" s="293">
        <v>127.99</v>
      </c>
      <c r="L58" s="294">
        <f t="shared" si="8"/>
        <v>-127.99</v>
      </c>
      <c r="M58" s="294">
        <f>IFERROR(VLOOKUP(I58,'4. Pricing'!$D$10:$J$593,6,FALSE),0)</f>
        <v>0</v>
      </c>
      <c r="N58" s="304">
        <f t="shared" si="9"/>
        <v>1</v>
      </c>
      <c r="O58" s="294">
        <f t="shared" si="10"/>
        <v>0</v>
      </c>
      <c r="P58" s="293">
        <v>1808.6073086844729</v>
      </c>
      <c r="Q58" s="294">
        <f t="shared" si="11"/>
        <v>-1808.6073086844729</v>
      </c>
      <c r="R58" s="294">
        <f t="shared" si="12"/>
        <v>0</v>
      </c>
      <c r="S58" s="293">
        <v>231483.64943852567</v>
      </c>
      <c r="T58" s="294">
        <f t="shared" si="13"/>
        <v>231483.64943852567</v>
      </c>
      <c r="U58" s="297"/>
    </row>
    <row r="59" spans="1:21" x14ac:dyDescent="0.3">
      <c r="A59" s="291"/>
      <c r="B59" s="292">
        <v>2016</v>
      </c>
      <c r="C59" s="305">
        <v>42005</v>
      </c>
      <c r="D59" s="305">
        <v>44561</v>
      </c>
      <c r="E59" s="301">
        <v>42370</v>
      </c>
      <c r="F59" s="301">
        <v>42735</v>
      </c>
      <c r="G59" s="302">
        <v>506034</v>
      </c>
      <c r="H59" s="302" t="s">
        <v>166</v>
      </c>
      <c r="I59" s="303" t="str">
        <f t="shared" si="7"/>
        <v>506034MGRK2016</v>
      </c>
      <c r="J59" s="294">
        <f>IFERROR(VLOOKUP(I59,'4. Pricing'!$D$10:$J$593,5,FALSE),0)</f>
        <v>0</v>
      </c>
      <c r="K59" s="293">
        <v>131.88</v>
      </c>
      <c r="L59" s="294">
        <f t="shared" si="8"/>
        <v>-131.88</v>
      </c>
      <c r="M59" s="294">
        <f>IFERROR(VLOOKUP(I59,'4. Pricing'!$D$10:$J$593,6,FALSE),0)</f>
        <v>0</v>
      </c>
      <c r="N59" s="304">
        <f t="shared" si="9"/>
        <v>1</v>
      </c>
      <c r="O59" s="294">
        <f t="shared" si="10"/>
        <v>0</v>
      </c>
      <c r="P59" s="293">
        <v>1716.0991294168352</v>
      </c>
      <c r="Q59" s="294">
        <f t="shared" si="11"/>
        <v>-1716.0991294168352</v>
      </c>
      <c r="R59" s="294">
        <f t="shared" si="12"/>
        <v>0</v>
      </c>
      <c r="S59" s="293">
        <v>226319.15318749222</v>
      </c>
      <c r="T59" s="294">
        <f t="shared" si="13"/>
        <v>226319.15318749222</v>
      </c>
      <c r="U59" s="297"/>
    </row>
    <row r="60" spans="1:21" x14ac:dyDescent="0.3">
      <c r="A60" s="291"/>
      <c r="B60" s="292">
        <v>2017</v>
      </c>
      <c r="C60" s="305">
        <v>42005</v>
      </c>
      <c r="D60" s="305">
        <v>44561</v>
      </c>
      <c r="E60" s="301">
        <v>42736</v>
      </c>
      <c r="F60" s="301">
        <v>43100</v>
      </c>
      <c r="G60" s="302">
        <v>506034</v>
      </c>
      <c r="H60" s="302" t="s">
        <v>166</v>
      </c>
      <c r="I60" s="303" t="str">
        <f t="shared" si="7"/>
        <v>506034MGRK2017</v>
      </c>
      <c r="J60" s="294">
        <f>IFERROR(VLOOKUP(I60,'4. Pricing'!$D$10:$J$593,5,FALSE),0)</f>
        <v>0</v>
      </c>
      <c r="K60" s="293">
        <v>138.29</v>
      </c>
      <c r="L60" s="294">
        <f t="shared" si="8"/>
        <v>-138.29</v>
      </c>
      <c r="M60" s="294">
        <f>IFERROR(VLOOKUP(I60,'4. Pricing'!$D$10:$J$593,6,FALSE),0)</f>
        <v>0</v>
      </c>
      <c r="N60" s="304">
        <f t="shared" si="9"/>
        <v>1</v>
      </c>
      <c r="O60" s="294">
        <f t="shared" si="10"/>
        <v>0</v>
      </c>
      <c r="P60" s="293">
        <v>1724.469607843123</v>
      </c>
      <c r="Q60" s="294">
        <f t="shared" si="11"/>
        <v>-1724.469607843123</v>
      </c>
      <c r="R60" s="294">
        <f t="shared" si="12"/>
        <v>0</v>
      </c>
      <c r="S60" s="293">
        <v>238476.90206862547</v>
      </c>
      <c r="T60" s="294">
        <f t="shared" si="13"/>
        <v>238476.90206862547</v>
      </c>
      <c r="U60" s="297"/>
    </row>
    <row r="61" spans="1:21" x14ac:dyDescent="0.3">
      <c r="A61" s="291"/>
      <c r="B61" s="292">
        <v>2018</v>
      </c>
      <c r="C61" s="305">
        <v>42005</v>
      </c>
      <c r="D61" s="305">
        <v>44561</v>
      </c>
      <c r="E61" s="301">
        <v>43101</v>
      </c>
      <c r="F61" s="301">
        <v>43465</v>
      </c>
      <c r="G61" s="302">
        <v>506034</v>
      </c>
      <c r="H61" s="302" t="s">
        <v>166</v>
      </c>
      <c r="I61" s="303" t="str">
        <f t="shared" si="7"/>
        <v>506034MGRK2018</v>
      </c>
      <c r="J61" s="294">
        <f>IFERROR(VLOOKUP(I61,'4. Pricing'!$D$10:$J$593,5,FALSE),0)</f>
        <v>0</v>
      </c>
      <c r="K61" s="293">
        <v>144.56</v>
      </c>
      <c r="L61" s="294">
        <f t="shared" si="8"/>
        <v>-144.56</v>
      </c>
      <c r="M61" s="294">
        <f>IFERROR(VLOOKUP(I61,'4. Pricing'!$D$10:$J$593,6,FALSE),0)</f>
        <v>0</v>
      </c>
      <c r="N61" s="304">
        <f t="shared" si="9"/>
        <v>1</v>
      </c>
      <c r="O61" s="294">
        <f t="shared" si="10"/>
        <v>0</v>
      </c>
      <c r="P61" s="293">
        <v>1730.61679653684</v>
      </c>
      <c r="Q61" s="294">
        <f t="shared" si="11"/>
        <v>-1730.61679653684</v>
      </c>
      <c r="R61" s="294">
        <f t="shared" si="12"/>
        <v>0</v>
      </c>
      <c r="S61" s="293">
        <v>250177.96410736558</v>
      </c>
      <c r="T61" s="294">
        <f t="shared" si="13"/>
        <v>250177.96410736558</v>
      </c>
      <c r="U61" s="297"/>
    </row>
    <row r="62" spans="1:21" x14ac:dyDescent="0.3">
      <c r="A62" s="291"/>
      <c r="B62" s="292">
        <v>2019</v>
      </c>
      <c r="C62" s="305">
        <v>42005</v>
      </c>
      <c r="D62" s="305">
        <v>44561</v>
      </c>
      <c r="E62" s="301">
        <v>43466</v>
      </c>
      <c r="F62" s="301">
        <v>43830</v>
      </c>
      <c r="G62" s="302">
        <v>506034</v>
      </c>
      <c r="H62" s="302" t="s">
        <v>166</v>
      </c>
      <c r="I62" s="303" t="str">
        <f t="shared" si="7"/>
        <v>506034MGRK2019</v>
      </c>
      <c r="J62" s="294">
        <f>IFERROR(VLOOKUP(I62,'4. Pricing'!$D$10:$J$593,5,FALSE),0)</f>
        <v>0</v>
      </c>
      <c r="K62" s="293">
        <v>153.13999999999999</v>
      </c>
      <c r="L62" s="294">
        <f t="shared" si="8"/>
        <v>-153.13999999999999</v>
      </c>
      <c r="M62" s="294">
        <f>IFERROR(VLOOKUP(I62,'4. Pricing'!$D$10:$J$593,6,FALSE),0)</f>
        <v>0</v>
      </c>
      <c r="N62" s="304">
        <f t="shared" si="9"/>
        <v>1</v>
      </c>
      <c r="O62" s="294">
        <f t="shared" si="10"/>
        <v>0</v>
      </c>
      <c r="P62" s="293">
        <v>1721.1275563680847</v>
      </c>
      <c r="Q62" s="294">
        <f t="shared" si="11"/>
        <v>-1721.1275563680847</v>
      </c>
      <c r="R62" s="294">
        <f t="shared" si="12"/>
        <v>0</v>
      </c>
      <c r="S62" s="293">
        <v>263573.47398220847</v>
      </c>
      <c r="T62" s="294">
        <f t="shared" si="13"/>
        <v>263573.47398220847</v>
      </c>
      <c r="U62" s="297"/>
    </row>
    <row r="63" spans="1:21" x14ac:dyDescent="0.3">
      <c r="A63" s="291"/>
      <c r="B63" s="292">
        <v>2020</v>
      </c>
      <c r="C63" s="305">
        <v>42005</v>
      </c>
      <c r="D63" s="305">
        <v>44561</v>
      </c>
      <c r="E63" s="301">
        <v>43831</v>
      </c>
      <c r="F63" s="301">
        <v>44196</v>
      </c>
      <c r="G63" s="302">
        <v>506034</v>
      </c>
      <c r="H63" s="302" t="s">
        <v>166</v>
      </c>
      <c r="I63" s="303" t="str">
        <f t="shared" si="7"/>
        <v>506034MGRK2020</v>
      </c>
      <c r="J63" s="294">
        <f>IFERROR(VLOOKUP(I63,'4. Pricing'!$D$10:$J$593,5,FALSE),0)</f>
        <v>0</v>
      </c>
      <c r="K63" s="293">
        <v>160.52000000000001</v>
      </c>
      <c r="L63" s="294">
        <f t="shared" si="8"/>
        <v>-160.52000000000001</v>
      </c>
      <c r="M63" s="294">
        <f>IFERROR(VLOOKUP(I63,'4. Pricing'!$D$10:$J$593,6,FALSE),0)</f>
        <v>0</v>
      </c>
      <c r="N63" s="304">
        <f t="shared" si="9"/>
        <v>1</v>
      </c>
      <c r="O63" s="294">
        <f t="shared" si="10"/>
        <v>0</v>
      </c>
      <c r="P63" s="293">
        <v>1723.2891829425666</v>
      </c>
      <c r="Q63" s="294">
        <f t="shared" si="11"/>
        <v>-1723.2891829425666</v>
      </c>
      <c r="R63" s="294">
        <f t="shared" si="12"/>
        <v>0</v>
      </c>
      <c r="S63" s="293">
        <v>276622.37964594079</v>
      </c>
      <c r="T63" s="294">
        <f t="shared" si="13"/>
        <v>276622.37964594079</v>
      </c>
      <c r="U63" s="297"/>
    </row>
    <row r="64" spans="1:21" x14ac:dyDescent="0.3">
      <c r="A64" s="291"/>
      <c r="B64" s="292">
        <v>2021</v>
      </c>
      <c r="C64" s="305">
        <v>42005</v>
      </c>
      <c r="D64" s="305">
        <v>44561</v>
      </c>
      <c r="E64" s="301">
        <v>44197</v>
      </c>
      <c r="F64" s="301">
        <v>44561</v>
      </c>
      <c r="G64" s="302">
        <v>506034</v>
      </c>
      <c r="H64" s="302" t="s">
        <v>166</v>
      </c>
      <c r="I64" s="303" t="str">
        <f t="shared" si="7"/>
        <v>506034MGRK2021</v>
      </c>
      <c r="J64" s="294">
        <f>IFERROR(VLOOKUP(I64,'4. Pricing'!$D$10:$J$593,5,FALSE),0)</f>
        <v>0</v>
      </c>
      <c r="K64" s="293">
        <v>158.32</v>
      </c>
      <c r="L64" s="294">
        <f t="shared" si="8"/>
        <v>-158.32</v>
      </c>
      <c r="M64" s="294">
        <f>IFERROR(VLOOKUP(I64,'4. Pricing'!$D$10:$J$593,6,FALSE),0)</f>
        <v>0</v>
      </c>
      <c r="N64" s="304">
        <f t="shared" si="9"/>
        <v>1</v>
      </c>
      <c r="O64" s="294">
        <f t="shared" si="10"/>
        <v>0</v>
      </c>
      <c r="P64" s="293">
        <v>1724.4882681564245</v>
      </c>
      <c r="Q64" s="294">
        <f t="shared" si="11"/>
        <v>-1724.4882681564245</v>
      </c>
      <c r="R64" s="294">
        <f t="shared" si="12"/>
        <v>0</v>
      </c>
      <c r="S64" s="293">
        <v>273020.98261452513</v>
      </c>
      <c r="T64" s="294">
        <f t="shared" si="13"/>
        <v>273020.98261452513</v>
      </c>
      <c r="U64" s="297"/>
    </row>
    <row r="65" spans="1:21" x14ac:dyDescent="0.3">
      <c r="A65" s="291"/>
      <c r="B65" s="292">
        <v>2015</v>
      </c>
      <c r="C65" s="301">
        <v>42005</v>
      </c>
      <c r="D65" s="301">
        <v>44561</v>
      </c>
      <c r="E65" s="301">
        <v>42005</v>
      </c>
      <c r="F65" s="301">
        <v>42369</v>
      </c>
      <c r="G65" s="302">
        <v>506034</v>
      </c>
      <c r="H65" s="302" t="s">
        <v>166</v>
      </c>
      <c r="I65" s="303" t="str">
        <f t="shared" si="7"/>
        <v>506034MGRK2015</v>
      </c>
      <c r="J65" s="294">
        <f>IFERROR(VLOOKUP(I65,'4. Pricing'!$D$10:$J$593,5,FALSE),0)</f>
        <v>0</v>
      </c>
      <c r="K65" s="293">
        <v>127.99</v>
      </c>
      <c r="L65" s="294">
        <f t="shared" si="8"/>
        <v>-127.99</v>
      </c>
      <c r="M65" s="294">
        <f>IFERROR(VLOOKUP(I65,'4. Pricing'!$D$10:$J$593,6,FALSE),0)</f>
        <v>0</v>
      </c>
      <c r="N65" s="304">
        <f t="shared" si="9"/>
        <v>1</v>
      </c>
      <c r="O65" s="294">
        <f t="shared" si="10"/>
        <v>0</v>
      </c>
      <c r="P65" s="293">
        <v>1808.6073086844729</v>
      </c>
      <c r="Q65" s="294">
        <f t="shared" si="11"/>
        <v>-1808.6073086844729</v>
      </c>
      <c r="R65" s="294">
        <f t="shared" si="12"/>
        <v>0</v>
      </c>
      <c r="S65" s="293">
        <v>231483.64943852567</v>
      </c>
      <c r="T65" s="294">
        <f t="shared" si="13"/>
        <v>231483.64943852567</v>
      </c>
      <c r="U65" s="297"/>
    </row>
    <row r="66" spans="1:21" x14ac:dyDescent="0.3">
      <c r="A66" s="291"/>
      <c r="B66" s="292">
        <v>2016</v>
      </c>
      <c r="C66" s="301">
        <v>42005</v>
      </c>
      <c r="D66" s="301">
        <v>44561</v>
      </c>
      <c r="E66" s="301">
        <v>42370</v>
      </c>
      <c r="F66" s="301">
        <v>42735</v>
      </c>
      <c r="G66" s="302">
        <v>506034</v>
      </c>
      <c r="H66" s="302" t="s">
        <v>166</v>
      </c>
      <c r="I66" s="303" t="str">
        <f t="shared" si="7"/>
        <v>506034MGRK2016</v>
      </c>
      <c r="J66" s="294">
        <f>IFERROR(VLOOKUP(I66,'4. Pricing'!$D$10:$J$593,5,FALSE),0)</f>
        <v>0</v>
      </c>
      <c r="K66" s="293">
        <v>131.88</v>
      </c>
      <c r="L66" s="294">
        <f t="shared" si="8"/>
        <v>-131.88</v>
      </c>
      <c r="M66" s="294">
        <f>IFERROR(VLOOKUP(I66,'4. Pricing'!$D$10:$J$593,6,FALSE),0)</f>
        <v>0</v>
      </c>
      <c r="N66" s="304">
        <f t="shared" si="9"/>
        <v>1</v>
      </c>
      <c r="O66" s="294">
        <f t="shared" si="10"/>
        <v>0</v>
      </c>
      <c r="P66" s="293">
        <v>1716.0991294168352</v>
      </c>
      <c r="Q66" s="294">
        <f t="shared" si="11"/>
        <v>-1716.0991294168352</v>
      </c>
      <c r="R66" s="294">
        <f t="shared" si="12"/>
        <v>0</v>
      </c>
      <c r="S66" s="293">
        <v>226319.15318749222</v>
      </c>
      <c r="T66" s="294">
        <f t="shared" si="13"/>
        <v>226319.15318749222</v>
      </c>
      <c r="U66" s="297"/>
    </row>
    <row r="67" spans="1:21" x14ac:dyDescent="0.3">
      <c r="A67" s="291"/>
      <c r="B67" s="292">
        <v>2017</v>
      </c>
      <c r="C67" s="301">
        <v>42005</v>
      </c>
      <c r="D67" s="301">
        <v>44561</v>
      </c>
      <c r="E67" s="301">
        <v>42736</v>
      </c>
      <c r="F67" s="301">
        <v>43100</v>
      </c>
      <c r="G67" s="302">
        <v>506034</v>
      </c>
      <c r="H67" s="302" t="s">
        <v>166</v>
      </c>
      <c r="I67" s="303" t="str">
        <f t="shared" si="7"/>
        <v>506034MGRK2017</v>
      </c>
      <c r="J67" s="294">
        <f>IFERROR(VLOOKUP(I67,'4. Pricing'!$D$10:$J$593,5,FALSE),0)</f>
        <v>0</v>
      </c>
      <c r="K67" s="293">
        <v>138.29</v>
      </c>
      <c r="L67" s="294">
        <f t="shared" si="8"/>
        <v>-138.29</v>
      </c>
      <c r="M67" s="294">
        <f>IFERROR(VLOOKUP(I67,'4. Pricing'!$D$10:$J$593,6,FALSE),0)</f>
        <v>0</v>
      </c>
      <c r="N67" s="304">
        <f t="shared" si="9"/>
        <v>1</v>
      </c>
      <c r="O67" s="294">
        <f t="shared" si="10"/>
        <v>0</v>
      </c>
      <c r="P67" s="293">
        <v>1724.469607843123</v>
      </c>
      <c r="Q67" s="294">
        <f t="shared" si="11"/>
        <v>-1724.469607843123</v>
      </c>
      <c r="R67" s="294">
        <f t="shared" si="12"/>
        <v>0</v>
      </c>
      <c r="S67" s="293">
        <v>238476.90206862547</v>
      </c>
      <c r="T67" s="294">
        <f t="shared" si="13"/>
        <v>238476.90206862547</v>
      </c>
      <c r="U67" s="297"/>
    </row>
    <row r="68" spans="1:21" x14ac:dyDescent="0.3">
      <c r="A68" s="291"/>
      <c r="B68" s="292">
        <v>2018</v>
      </c>
      <c r="C68" s="301">
        <v>42005</v>
      </c>
      <c r="D68" s="301">
        <v>44561</v>
      </c>
      <c r="E68" s="301">
        <v>43101</v>
      </c>
      <c r="F68" s="301">
        <v>43465</v>
      </c>
      <c r="G68" s="302">
        <v>506034</v>
      </c>
      <c r="H68" s="302" t="s">
        <v>166</v>
      </c>
      <c r="I68" s="303" t="str">
        <f t="shared" si="7"/>
        <v>506034MGRK2018</v>
      </c>
      <c r="J68" s="294">
        <f>IFERROR(VLOOKUP(I68,'4. Pricing'!$D$10:$J$593,5,FALSE),0)</f>
        <v>0</v>
      </c>
      <c r="K68" s="293">
        <v>144.56</v>
      </c>
      <c r="L68" s="294">
        <f t="shared" si="8"/>
        <v>-144.56</v>
      </c>
      <c r="M68" s="294">
        <f>IFERROR(VLOOKUP(I68,'4. Pricing'!$D$10:$J$593,6,FALSE),0)</f>
        <v>0</v>
      </c>
      <c r="N68" s="304">
        <f t="shared" si="9"/>
        <v>1</v>
      </c>
      <c r="O68" s="294">
        <f t="shared" si="10"/>
        <v>0</v>
      </c>
      <c r="P68" s="293">
        <v>1730.61679653684</v>
      </c>
      <c r="Q68" s="294">
        <f t="shared" si="11"/>
        <v>-1730.61679653684</v>
      </c>
      <c r="R68" s="294">
        <f t="shared" si="12"/>
        <v>0</v>
      </c>
      <c r="S68" s="293">
        <v>250177.96410736558</v>
      </c>
      <c r="T68" s="294">
        <f t="shared" si="13"/>
        <v>250177.96410736558</v>
      </c>
      <c r="U68" s="297"/>
    </row>
    <row r="69" spans="1:21" x14ac:dyDescent="0.3">
      <c r="A69" s="291"/>
      <c r="B69" s="292">
        <v>2019</v>
      </c>
      <c r="C69" s="301">
        <v>42005</v>
      </c>
      <c r="D69" s="301">
        <v>44561</v>
      </c>
      <c r="E69" s="301">
        <v>43466</v>
      </c>
      <c r="F69" s="301">
        <v>43830</v>
      </c>
      <c r="G69" s="302">
        <v>506034</v>
      </c>
      <c r="H69" s="302" t="s">
        <v>166</v>
      </c>
      <c r="I69" s="303" t="str">
        <f t="shared" si="7"/>
        <v>506034MGRK2019</v>
      </c>
      <c r="J69" s="294">
        <f>IFERROR(VLOOKUP(I69,'4. Pricing'!$D$10:$J$593,5,FALSE),0)</f>
        <v>0</v>
      </c>
      <c r="K69" s="293">
        <v>153.13999999999999</v>
      </c>
      <c r="L69" s="294">
        <f t="shared" si="8"/>
        <v>-153.13999999999999</v>
      </c>
      <c r="M69" s="294">
        <f>IFERROR(VLOOKUP(I69,'4. Pricing'!$D$10:$J$593,6,FALSE),0)</f>
        <v>0</v>
      </c>
      <c r="N69" s="304">
        <f t="shared" si="9"/>
        <v>1</v>
      </c>
      <c r="O69" s="294">
        <f t="shared" si="10"/>
        <v>0</v>
      </c>
      <c r="P69" s="293">
        <v>1721.1275563680847</v>
      </c>
      <c r="Q69" s="294">
        <f t="shared" si="11"/>
        <v>-1721.1275563680847</v>
      </c>
      <c r="R69" s="294">
        <f t="shared" si="12"/>
        <v>0</v>
      </c>
      <c r="S69" s="293">
        <v>263573.47398220847</v>
      </c>
      <c r="T69" s="294">
        <f t="shared" si="13"/>
        <v>263573.47398220847</v>
      </c>
      <c r="U69" s="297"/>
    </row>
    <row r="70" spans="1:21" x14ac:dyDescent="0.3">
      <c r="A70" s="291"/>
      <c r="B70" s="292">
        <v>2020</v>
      </c>
      <c r="C70" s="301">
        <v>42005</v>
      </c>
      <c r="D70" s="301">
        <v>44561</v>
      </c>
      <c r="E70" s="301">
        <v>43831</v>
      </c>
      <c r="F70" s="301">
        <v>44196</v>
      </c>
      <c r="G70" s="302">
        <v>506034</v>
      </c>
      <c r="H70" s="302" t="s">
        <v>166</v>
      </c>
      <c r="I70" s="303" t="str">
        <f t="shared" si="7"/>
        <v>506034MGRK2020</v>
      </c>
      <c r="J70" s="294">
        <f>IFERROR(VLOOKUP(I70,'4. Pricing'!$D$10:$J$593,5,FALSE),0)</f>
        <v>0</v>
      </c>
      <c r="K70" s="293">
        <v>160.52000000000001</v>
      </c>
      <c r="L70" s="294">
        <f t="shared" si="8"/>
        <v>-160.52000000000001</v>
      </c>
      <c r="M70" s="294">
        <f>IFERROR(VLOOKUP(I70,'4. Pricing'!$D$10:$J$593,6,FALSE),0)</f>
        <v>0</v>
      </c>
      <c r="N70" s="304">
        <f t="shared" si="9"/>
        <v>1</v>
      </c>
      <c r="O70" s="294">
        <f t="shared" si="10"/>
        <v>0</v>
      </c>
      <c r="P70" s="293">
        <v>1723.2891829425666</v>
      </c>
      <c r="Q70" s="294">
        <f t="shared" si="11"/>
        <v>-1723.2891829425666</v>
      </c>
      <c r="R70" s="294">
        <f t="shared" si="12"/>
        <v>0</v>
      </c>
      <c r="S70" s="293">
        <v>276622.37964594079</v>
      </c>
      <c r="T70" s="294">
        <f t="shared" si="13"/>
        <v>276622.37964594079</v>
      </c>
      <c r="U70" s="297"/>
    </row>
    <row r="71" spans="1:21" x14ac:dyDescent="0.3">
      <c r="A71" s="291"/>
      <c r="B71" s="292">
        <v>2021</v>
      </c>
      <c r="C71" s="301">
        <v>42005</v>
      </c>
      <c r="D71" s="301">
        <v>44561</v>
      </c>
      <c r="E71" s="301">
        <v>44197</v>
      </c>
      <c r="F71" s="301">
        <v>44561</v>
      </c>
      <c r="G71" s="302">
        <v>506034</v>
      </c>
      <c r="H71" s="302" t="s">
        <v>166</v>
      </c>
      <c r="I71" s="303" t="str">
        <f t="shared" si="7"/>
        <v>506034MGRK2021</v>
      </c>
      <c r="J71" s="294">
        <f>IFERROR(VLOOKUP(I71,'4. Pricing'!$D$10:$J$593,5,FALSE),0)</f>
        <v>0</v>
      </c>
      <c r="K71" s="293">
        <v>158.32</v>
      </c>
      <c r="L71" s="294">
        <f t="shared" si="8"/>
        <v>-158.32</v>
      </c>
      <c r="M71" s="294">
        <f>IFERROR(VLOOKUP(I71,'4. Pricing'!$D$10:$J$593,6,FALSE),0)</f>
        <v>0</v>
      </c>
      <c r="N71" s="304">
        <f t="shared" si="9"/>
        <v>1</v>
      </c>
      <c r="O71" s="294">
        <f t="shared" si="10"/>
        <v>0</v>
      </c>
      <c r="P71" s="293">
        <v>1724.4882681564245</v>
      </c>
      <c r="Q71" s="294">
        <f t="shared" si="11"/>
        <v>-1724.4882681564245</v>
      </c>
      <c r="R71" s="294">
        <f t="shared" si="12"/>
        <v>0</v>
      </c>
      <c r="S71" s="293">
        <v>273020.98261452513</v>
      </c>
      <c r="T71" s="294">
        <f t="shared" si="13"/>
        <v>273020.98261452513</v>
      </c>
      <c r="U71" s="297"/>
    </row>
    <row r="72" spans="1:21" x14ac:dyDescent="0.3">
      <c r="A72" s="291"/>
      <c r="B72" s="292">
        <v>2015</v>
      </c>
      <c r="C72" s="301">
        <v>42005</v>
      </c>
      <c r="D72" s="301">
        <v>44561</v>
      </c>
      <c r="E72" s="301">
        <v>42005</v>
      </c>
      <c r="F72" s="301">
        <v>42369</v>
      </c>
      <c r="G72" s="302">
        <v>506004</v>
      </c>
      <c r="H72" s="302" t="s">
        <v>166</v>
      </c>
      <c r="I72" s="303" t="str">
        <f t="shared" si="7"/>
        <v>506004MGRK2015</v>
      </c>
      <c r="J72" s="294">
        <f>IFERROR(VLOOKUP(I72,'4. Pricing'!$D$10:$J$593,5,FALSE),0)</f>
        <v>0</v>
      </c>
      <c r="K72" s="293">
        <v>114.86</v>
      </c>
      <c r="L72" s="294">
        <f t="shared" si="8"/>
        <v>-114.86</v>
      </c>
      <c r="M72" s="294">
        <f>IFERROR(VLOOKUP(I72,'4. Pricing'!$D$10:$J$593,6,FALSE),0)</f>
        <v>0</v>
      </c>
      <c r="N72" s="304">
        <f t="shared" si="9"/>
        <v>1</v>
      </c>
      <c r="O72" s="294">
        <f t="shared" si="10"/>
        <v>0</v>
      </c>
      <c r="P72" s="293">
        <v>1808.6073086844729</v>
      </c>
      <c r="Q72" s="294">
        <f t="shared" si="11"/>
        <v>-1808.6073086844729</v>
      </c>
      <c r="R72" s="294">
        <f t="shared" si="12"/>
        <v>0</v>
      </c>
      <c r="S72" s="293">
        <v>207736.63547549854</v>
      </c>
      <c r="T72" s="294">
        <f t="shared" si="13"/>
        <v>207736.63547549854</v>
      </c>
      <c r="U72" s="297"/>
    </row>
    <row r="73" spans="1:21" x14ac:dyDescent="0.3">
      <c r="A73" s="291"/>
      <c r="B73" s="292">
        <v>2016</v>
      </c>
      <c r="C73" s="301">
        <v>42005</v>
      </c>
      <c r="D73" s="301">
        <v>44561</v>
      </c>
      <c r="E73" s="301">
        <v>42370</v>
      </c>
      <c r="F73" s="301">
        <v>42735</v>
      </c>
      <c r="G73" s="302">
        <v>506004</v>
      </c>
      <c r="H73" s="302" t="s">
        <v>166</v>
      </c>
      <c r="I73" s="303" t="str">
        <f t="shared" ref="I73:I104" si="14">IF(G73="","",CONCATENATE(G73,H73,B73))</f>
        <v>506004MGRK2016</v>
      </c>
      <c r="J73" s="294">
        <f>IFERROR(VLOOKUP(I73,'4. Pricing'!$D$10:$J$593,5,FALSE),0)</f>
        <v>0</v>
      </c>
      <c r="K73" s="293">
        <v>118.93</v>
      </c>
      <c r="L73" s="294">
        <f t="shared" ref="L73:L104" si="15">J73-K73</f>
        <v>-118.93</v>
      </c>
      <c r="M73" s="294">
        <f>IFERROR(VLOOKUP(I73,'4. Pricing'!$D$10:$J$593,6,FALSE),0)</f>
        <v>0</v>
      </c>
      <c r="N73" s="304">
        <f t="shared" ref="N73:N104" si="16">IF(AND(C73&lt;=E73,D73&gt;=F73),1,IF(AND(C73&gt;=E73,C73&lt;=F73),(_xlfn.DAYS(F73,C73)/365),IF(AND(D73&gt;=E73,D73&lt;=F73),(_xlfn.DAYS(D73,E73)/365),"")))</f>
        <v>1</v>
      </c>
      <c r="O73" s="294">
        <f t="shared" ref="O73:O104" si="17">IFERROR(M73*N73,0)</f>
        <v>0</v>
      </c>
      <c r="P73" s="293">
        <v>1716.0991294168352</v>
      </c>
      <c r="Q73" s="294">
        <f t="shared" ref="Q73:Q104" si="18">O73-P73</f>
        <v>-1716.0991294168352</v>
      </c>
      <c r="R73" s="294">
        <f t="shared" ref="R73:R104" si="19">J73*O73</f>
        <v>0</v>
      </c>
      <c r="S73" s="293">
        <v>204095.66946154422</v>
      </c>
      <c r="T73" s="294">
        <f t="shared" ref="T73:T104" si="20">S73-R73</f>
        <v>204095.66946154422</v>
      </c>
      <c r="U73" s="297"/>
    </row>
    <row r="74" spans="1:21" x14ac:dyDescent="0.3">
      <c r="A74" s="291"/>
      <c r="B74" s="292">
        <v>2017</v>
      </c>
      <c r="C74" s="301">
        <v>42005</v>
      </c>
      <c r="D74" s="301">
        <v>44561</v>
      </c>
      <c r="E74" s="301">
        <v>42736</v>
      </c>
      <c r="F74" s="301">
        <v>43100</v>
      </c>
      <c r="G74" s="302">
        <v>506004</v>
      </c>
      <c r="H74" s="302" t="s">
        <v>166</v>
      </c>
      <c r="I74" s="303" t="str">
        <f t="shared" si="14"/>
        <v>506004MGRK2017</v>
      </c>
      <c r="J74" s="294">
        <f>IFERROR(VLOOKUP(I74,'4. Pricing'!$D$10:$J$593,5,FALSE),0)</f>
        <v>0</v>
      </c>
      <c r="K74" s="293">
        <v>124.66</v>
      </c>
      <c r="L74" s="294">
        <f t="shared" si="15"/>
        <v>-124.66</v>
      </c>
      <c r="M74" s="294">
        <f>IFERROR(VLOOKUP(I74,'4. Pricing'!$D$10:$J$593,6,FALSE),0)</f>
        <v>0</v>
      </c>
      <c r="N74" s="304">
        <f t="shared" si="16"/>
        <v>1</v>
      </c>
      <c r="O74" s="294">
        <f t="shared" si="17"/>
        <v>0</v>
      </c>
      <c r="P74" s="293">
        <v>1724.469607843123</v>
      </c>
      <c r="Q74" s="294">
        <f t="shared" si="18"/>
        <v>-1724.469607843123</v>
      </c>
      <c r="R74" s="294">
        <f t="shared" si="19"/>
        <v>0</v>
      </c>
      <c r="S74" s="293">
        <v>214972.38131372372</v>
      </c>
      <c r="T74" s="294">
        <f t="shared" si="20"/>
        <v>214972.38131372372</v>
      </c>
      <c r="U74" s="297"/>
    </row>
    <row r="75" spans="1:21" x14ac:dyDescent="0.3">
      <c r="A75" s="291"/>
      <c r="B75" s="292">
        <v>2018</v>
      </c>
      <c r="C75" s="301">
        <v>42005</v>
      </c>
      <c r="D75" s="301">
        <v>44561</v>
      </c>
      <c r="E75" s="301">
        <v>43101</v>
      </c>
      <c r="F75" s="301">
        <v>43465</v>
      </c>
      <c r="G75" s="302">
        <v>506004</v>
      </c>
      <c r="H75" s="302" t="s">
        <v>166</v>
      </c>
      <c r="I75" s="303" t="str">
        <f t="shared" si="14"/>
        <v>506004MGRK2018</v>
      </c>
      <c r="J75" s="294">
        <f>IFERROR(VLOOKUP(I75,'4. Pricing'!$D$10:$J$593,5,FALSE),0)</f>
        <v>0</v>
      </c>
      <c r="K75" s="293">
        <v>131.43</v>
      </c>
      <c r="L75" s="294">
        <f t="shared" si="15"/>
        <v>-131.43</v>
      </c>
      <c r="M75" s="294">
        <f>IFERROR(VLOOKUP(I75,'4. Pricing'!$D$10:$J$593,6,FALSE),0)</f>
        <v>0</v>
      </c>
      <c r="N75" s="304">
        <f t="shared" si="16"/>
        <v>1</v>
      </c>
      <c r="O75" s="294">
        <f t="shared" si="17"/>
        <v>0</v>
      </c>
      <c r="P75" s="293">
        <v>1730.61679653684</v>
      </c>
      <c r="Q75" s="294">
        <f t="shared" si="18"/>
        <v>-1730.61679653684</v>
      </c>
      <c r="R75" s="294">
        <f t="shared" si="19"/>
        <v>0</v>
      </c>
      <c r="S75" s="293">
        <v>227454.96556883689</v>
      </c>
      <c r="T75" s="294">
        <f t="shared" si="20"/>
        <v>227454.96556883689</v>
      </c>
      <c r="U75" s="297"/>
    </row>
    <row r="76" spans="1:21" x14ac:dyDescent="0.3">
      <c r="A76" s="291"/>
      <c r="B76" s="292">
        <v>2019</v>
      </c>
      <c r="C76" s="301">
        <v>42005</v>
      </c>
      <c r="D76" s="301">
        <v>44561</v>
      </c>
      <c r="E76" s="301">
        <v>43466</v>
      </c>
      <c r="F76" s="301">
        <v>43830</v>
      </c>
      <c r="G76" s="302">
        <v>506004</v>
      </c>
      <c r="H76" s="302" t="s">
        <v>166</v>
      </c>
      <c r="I76" s="303" t="str">
        <f t="shared" si="14"/>
        <v>506004MGRK2019</v>
      </c>
      <c r="J76" s="294">
        <f>IFERROR(VLOOKUP(I76,'4. Pricing'!$D$10:$J$593,5,FALSE),0)</f>
        <v>0</v>
      </c>
      <c r="K76" s="293">
        <v>139.72</v>
      </c>
      <c r="L76" s="294">
        <f t="shared" si="15"/>
        <v>-139.72</v>
      </c>
      <c r="M76" s="294">
        <f>IFERROR(VLOOKUP(I76,'4. Pricing'!$D$10:$J$593,6,FALSE),0)</f>
        <v>0</v>
      </c>
      <c r="N76" s="304">
        <f t="shared" si="16"/>
        <v>1</v>
      </c>
      <c r="O76" s="294">
        <f t="shared" si="17"/>
        <v>0</v>
      </c>
      <c r="P76" s="293">
        <v>1721.1275563680847</v>
      </c>
      <c r="Q76" s="294">
        <f t="shared" si="18"/>
        <v>-1721.1275563680847</v>
      </c>
      <c r="R76" s="294">
        <f t="shared" si="19"/>
        <v>0</v>
      </c>
      <c r="S76" s="293">
        <v>240475.94217574879</v>
      </c>
      <c r="T76" s="294">
        <f t="shared" si="20"/>
        <v>240475.94217574879</v>
      </c>
      <c r="U76" s="297"/>
    </row>
    <row r="77" spans="1:21" x14ac:dyDescent="0.3">
      <c r="A77" s="291"/>
      <c r="B77" s="292">
        <v>2020</v>
      </c>
      <c r="C77" s="301">
        <v>42005</v>
      </c>
      <c r="D77" s="301">
        <v>44561</v>
      </c>
      <c r="E77" s="301">
        <v>43831</v>
      </c>
      <c r="F77" s="301">
        <v>44196</v>
      </c>
      <c r="G77" s="302">
        <v>506004</v>
      </c>
      <c r="H77" s="302" t="s">
        <v>166</v>
      </c>
      <c r="I77" s="303" t="str">
        <f t="shared" si="14"/>
        <v>506004MGRK2020</v>
      </c>
      <c r="J77" s="294">
        <f>IFERROR(VLOOKUP(I77,'4. Pricing'!$D$10:$J$593,5,FALSE),0)</f>
        <v>0</v>
      </c>
      <c r="K77" s="293">
        <v>153.54</v>
      </c>
      <c r="L77" s="294">
        <f t="shared" si="15"/>
        <v>-153.54</v>
      </c>
      <c r="M77" s="294">
        <f>IFERROR(VLOOKUP(I77,'4. Pricing'!$D$10:$J$593,6,FALSE),0)</f>
        <v>0</v>
      </c>
      <c r="N77" s="304">
        <f t="shared" si="16"/>
        <v>1</v>
      </c>
      <c r="O77" s="294">
        <f t="shared" si="17"/>
        <v>0</v>
      </c>
      <c r="P77" s="293">
        <v>1723.2891829425666</v>
      </c>
      <c r="Q77" s="294">
        <f t="shared" si="18"/>
        <v>-1723.2891829425666</v>
      </c>
      <c r="R77" s="294">
        <f t="shared" si="19"/>
        <v>0</v>
      </c>
      <c r="S77" s="293">
        <v>264593.82114900165</v>
      </c>
      <c r="T77" s="294">
        <f t="shared" si="20"/>
        <v>264593.82114900165</v>
      </c>
      <c r="U77" s="297"/>
    </row>
    <row r="78" spans="1:21" x14ac:dyDescent="0.3">
      <c r="A78" s="291"/>
      <c r="B78" s="292">
        <v>2021</v>
      </c>
      <c r="C78" s="301">
        <v>42005</v>
      </c>
      <c r="D78" s="301">
        <v>44561</v>
      </c>
      <c r="E78" s="301">
        <v>44197</v>
      </c>
      <c r="F78" s="301">
        <v>44561</v>
      </c>
      <c r="G78" s="302">
        <v>506004</v>
      </c>
      <c r="H78" s="302" t="s">
        <v>166</v>
      </c>
      <c r="I78" s="303" t="str">
        <f t="shared" si="14"/>
        <v>506004MGRK2021</v>
      </c>
      <c r="J78" s="294">
        <f>IFERROR(VLOOKUP(I78,'4. Pricing'!$D$10:$J$593,5,FALSE),0)</f>
        <v>0</v>
      </c>
      <c r="K78" s="293">
        <v>162.04</v>
      </c>
      <c r="L78" s="294">
        <f t="shared" si="15"/>
        <v>-162.04</v>
      </c>
      <c r="M78" s="294">
        <f>IFERROR(VLOOKUP(I78,'4. Pricing'!$D$10:$J$593,6,FALSE),0)</f>
        <v>0</v>
      </c>
      <c r="N78" s="304">
        <f t="shared" si="16"/>
        <v>1</v>
      </c>
      <c r="O78" s="294">
        <f t="shared" si="17"/>
        <v>0</v>
      </c>
      <c r="P78" s="293">
        <v>1724.4882681564245</v>
      </c>
      <c r="Q78" s="294">
        <f t="shared" si="18"/>
        <v>-1724.4882681564245</v>
      </c>
      <c r="R78" s="294">
        <f t="shared" si="19"/>
        <v>0</v>
      </c>
      <c r="S78" s="293">
        <v>279436.07897206699</v>
      </c>
      <c r="T78" s="294">
        <f t="shared" si="20"/>
        <v>279436.07897206699</v>
      </c>
      <c r="U78" s="297"/>
    </row>
    <row r="79" spans="1:21" x14ac:dyDescent="0.3">
      <c r="A79" s="291"/>
      <c r="B79" s="292">
        <v>2015</v>
      </c>
      <c r="C79" s="301">
        <v>42005</v>
      </c>
      <c r="D79" s="301">
        <v>43465</v>
      </c>
      <c r="E79" s="301">
        <v>42005</v>
      </c>
      <c r="F79" s="301">
        <v>42369</v>
      </c>
      <c r="G79" s="302">
        <v>506331</v>
      </c>
      <c r="H79" s="302" t="s">
        <v>166</v>
      </c>
      <c r="I79" s="303" t="str">
        <f t="shared" si="14"/>
        <v>506331MGRK2015</v>
      </c>
      <c r="J79" s="294">
        <f>IFERROR(VLOOKUP(I79,'4. Pricing'!$D$10:$J$593,5,FALSE),0)</f>
        <v>0</v>
      </c>
      <c r="K79" s="293">
        <v>122.82</v>
      </c>
      <c r="L79" s="294">
        <f t="shared" si="15"/>
        <v>-122.82</v>
      </c>
      <c r="M79" s="294">
        <f>IFERROR(VLOOKUP(I79,'4. Pricing'!$D$10:$J$593,6,FALSE),0)</f>
        <v>0</v>
      </c>
      <c r="N79" s="304">
        <f t="shared" si="16"/>
        <v>1</v>
      </c>
      <c r="O79" s="294">
        <f t="shared" si="17"/>
        <v>0</v>
      </c>
      <c r="P79" s="293">
        <v>1808.6073086844729</v>
      </c>
      <c r="Q79" s="294">
        <f t="shared" si="18"/>
        <v>-1808.6073086844729</v>
      </c>
      <c r="R79" s="294">
        <f t="shared" si="19"/>
        <v>0</v>
      </c>
      <c r="S79" s="293">
        <v>222133.14965262695</v>
      </c>
      <c r="T79" s="294">
        <f t="shared" si="20"/>
        <v>222133.14965262695</v>
      </c>
      <c r="U79" s="297"/>
    </row>
    <row r="80" spans="1:21" x14ac:dyDescent="0.3">
      <c r="A80" s="291"/>
      <c r="B80" s="292">
        <v>2016</v>
      </c>
      <c r="C80" s="301">
        <v>42005</v>
      </c>
      <c r="D80" s="301">
        <v>43465</v>
      </c>
      <c r="E80" s="301">
        <v>42370</v>
      </c>
      <c r="F80" s="301">
        <v>42735</v>
      </c>
      <c r="G80" s="302">
        <v>506331</v>
      </c>
      <c r="H80" s="302" t="s">
        <v>166</v>
      </c>
      <c r="I80" s="303" t="str">
        <f t="shared" si="14"/>
        <v>506331MGRK2016</v>
      </c>
      <c r="J80" s="294">
        <f>IFERROR(VLOOKUP(I80,'4. Pricing'!$D$10:$J$593,5,FALSE),0)</f>
        <v>0</v>
      </c>
      <c r="K80" s="293">
        <v>128.9</v>
      </c>
      <c r="L80" s="294">
        <f t="shared" si="15"/>
        <v>-128.9</v>
      </c>
      <c r="M80" s="294">
        <f>IFERROR(VLOOKUP(I80,'4. Pricing'!$D$10:$J$593,6,FALSE),0)</f>
        <v>0</v>
      </c>
      <c r="N80" s="304">
        <f t="shared" si="16"/>
        <v>1</v>
      </c>
      <c r="O80" s="294">
        <f t="shared" si="17"/>
        <v>0</v>
      </c>
      <c r="P80" s="293">
        <v>1716.0991294168352</v>
      </c>
      <c r="Q80" s="294">
        <f t="shared" si="18"/>
        <v>-1716.0991294168352</v>
      </c>
      <c r="R80" s="294">
        <f t="shared" si="19"/>
        <v>0</v>
      </c>
      <c r="S80" s="293">
        <v>221205.17778183008</v>
      </c>
      <c r="T80" s="294">
        <f t="shared" si="20"/>
        <v>221205.17778183008</v>
      </c>
      <c r="U80" s="297"/>
    </row>
    <row r="81" spans="1:21" x14ac:dyDescent="0.3">
      <c r="A81" s="291"/>
      <c r="B81" s="292">
        <v>2017</v>
      </c>
      <c r="C81" s="301">
        <v>42005</v>
      </c>
      <c r="D81" s="301">
        <v>43465</v>
      </c>
      <c r="E81" s="301">
        <v>42736</v>
      </c>
      <c r="F81" s="301">
        <v>43100</v>
      </c>
      <c r="G81" s="302">
        <v>506331</v>
      </c>
      <c r="H81" s="302" t="s">
        <v>166</v>
      </c>
      <c r="I81" s="303" t="str">
        <f t="shared" si="14"/>
        <v>506331MGRK2017</v>
      </c>
      <c r="J81" s="294">
        <f>IFERROR(VLOOKUP(I81,'4. Pricing'!$D$10:$J$593,5,FALSE),0)</f>
        <v>0</v>
      </c>
      <c r="K81" s="293">
        <v>137.9</v>
      </c>
      <c r="L81" s="294">
        <f t="shared" si="15"/>
        <v>-137.9</v>
      </c>
      <c r="M81" s="294">
        <f>IFERROR(VLOOKUP(I81,'4. Pricing'!$D$10:$J$593,6,FALSE),0)</f>
        <v>0</v>
      </c>
      <c r="N81" s="304">
        <f t="shared" si="16"/>
        <v>1</v>
      </c>
      <c r="O81" s="294">
        <f t="shared" si="17"/>
        <v>0</v>
      </c>
      <c r="P81" s="293">
        <v>1724.469607843123</v>
      </c>
      <c r="Q81" s="294">
        <f t="shared" si="18"/>
        <v>-1724.469607843123</v>
      </c>
      <c r="R81" s="294">
        <f t="shared" si="19"/>
        <v>0</v>
      </c>
      <c r="S81" s="293">
        <v>237804.35892156666</v>
      </c>
      <c r="T81" s="294">
        <f t="shared" si="20"/>
        <v>237804.35892156666</v>
      </c>
      <c r="U81" s="297"/>
    </row>
    <row r="82" spans="1:21" x14ac:dyDescent="0.3">
      <c r="A82" s="291"/>
      <c r="B82" s="292">
        <v>2018</v>
      </c>
      <c r="C82" s="301">
        <v>42005</v>
      </c>
      <c r="D82" s="301">
        <v>43465</v>
      </c>
      <c r="E82" s="301">
        <v>43101</v>
      </c>
      <c r="F82" s="301">
        <v>43465</v>
      </c>
      <c r="G82" s="302">
        <v>506331</v>
      </c>
      <c r="H82" s="302" t="s">
        <v>166</v>
      </c>
      <c r="I82" s="303" t="str">
        <f t="shared" si="14"/>
        <v>506331MGRK2018</v>
      </c>
      <c r="J82" s="294">
        <f>IFERROR(VLOOKUP(I82,'4. Pricing'!$D$10:$J$593,5,FALSE),0)</f>
        <v>0</v>
      </c>
      <c r="K82" s="293">
        <v>143.54</v>
      </c>
      <c r="L82" s="294">
        <f t="shared" si="15"/>
        <v>-143.54</v>
      </c>
      <c r="M82" s="294">
        <f>IFERROR(VLOOKUP(I82,'4. Pricing'!$D$10:$J$593,6,FALSE),0)</f>
        <v>0</v>
      </c>
      <c r="N82" s="304">
        <f t="shared" si="16"/>
        <v>1</v>
      </c>
      <c r="O82" s="294">
        <f t="shared" si="17"/>
        <v>0</v>
      </c>
      <c r="P82" s="293">
        <v>1730.61679653684</v>
      </c>
      <c r="Q82" s="294">
        <f t="shared" si="18"/>
        <v>-1730.61679653684</v>
      </c>
      <c r="R82" s="294">
        <f t="shared" si="19"/>
        <v>0</v>
      </c>
      <c r="S82" s="293">
        <v>248412.73497489799</v>
      </c>
      <c r="T82" s="294">
        <f t="shared" si="20"/>
        <v>248412.73497489799</v>
      </c>
      <c r="U82" s="297"/>
    </row>
    <row r="83" spans="1:21" x14ac:dyDescent="0.3">
      <c r="A83" s="291"/>
      <c r="B83" s="292">
        <v>2019</v>
      </c>
      <c r="C83" s="301">
        <v>42005</v>
      </c>
      <c r="D83" s="301">
        <v>43465</v>
      </c>
      <c r="E83" s="301">
        <v>43466</v>
      </c>
      <c r="F83" s="301">
        <v>43830</v>
      </c>
      <c r="G83" s="302"/>
      <c r="H83" s="302"/>
      <c r="I83" s="303" t="str">
        <f t="shared" si="14"/>
        <v/>
      </c>
      <c r="J83" s="294">
        <f>IFERROR(VLOOKUP(I83,'4. Pricing'!$D$10:$J$593,5,FALSE),0)</f>
        <v>0</v>
      </c>
      <c r="K83" s="293">
        <v>0</v>
      </c>
      <c r="L83" s="294">
        <f t="shared" si="15"/>
        <v>0</v>
      </c>
      <c r="M83" s="294">
        <f>IFERROR(VLOOKUP(I83,'4. Pricing'!$D$10:$J$593,6,FALSE),0)</f>
        <v>0</v>
      </c>
      <c r="N83" s="304" t="str">
        <f t="shared" si="16"/>
        <v/>
      </c>
      <c r="O83" s="294">
        <f t="shared" si="17"/>
        <v>0</v>
      </c>
      <c r="P83" s="293">
        <v>0</v>
      </c>
      <c r="Q83" s="294">
        <f t="shared" si="18"/>
        <v>0</v>
      </c>
      <c r="R83" s="294">
        <f t="shared" si="19"/>
        <v>0</v>
      </c>
      <c r="S83" s="293">
        <v>0</v>
      </c>
      <c r="T83" s="294">
        <f t="shared" si="20"/>
        <v>0</v>
      </c>
      <c r="U83" s="297"/>
    </row>
    <row r="84" spans="1:21" x14ac:dyDescent="0.3">
      <c r="A84" s="291"/>
      <c r="B84" s="292">
        <v>2020</v>
      </c>
      <c r="C84" s="301">
        <v>42005</v>
      </c>
      <c r="D84" s="301">
        <v>43465</v>
      </c>
      <c r="E84" s="301">
        <v>43831</v>
      </c>
      <c r="F84" s="301">
        <v>44196</v>
      </c>
      <c r="G84" s="302"/>
      <c r="H84" s="302"/>
      <c r="I84" s="303" t="str">
        <f t="shared" si="14"/>
        <v/>
      </c>
      <c r="J84" s="294">
        <f>IFERROR(VLOOKUP(I84,'4. Pricing'!$D$10:$J$593,5,FALSE),0)</f>
        <v>0</v>
      </c>
      <c r="K84" s="293">
        <v>0</v>
      </c>
      <c r="L84" s="294">
        <f t="shared" si="15"/>
        <v>0</v>
      </c>
      <c r="M84" s="294">
        <f>IFERROR(VLOOKUP(I84,'4. Pricing'!$D$10:$J$593,6,FALSE),0)</f>
        <v>0</v>
      </c>
      <c r="N84" s="304" t="str">
        <f t="shared" si="16"/>
        <v/>
      </c>
      <c r="O84" s="294">
        <f t="shared" si="17"/>
        <v>0</v>
      </c>
      <c r="P84" s="293">
        <v>0</v>
      </c>
      <c r="Q84" s="294">
        <f t="shared" si="18"/>
        <v>0</v>
      </c>
      <c r="R84" s="294">
        <f t="shared" si="19"/>
        <v>0</v>
      </c>
      <c r="S84" s="293">
        <v>0</v>
      </c>
      <c r="T84" s="294">
        <f t="shared" si="20"/>
        <v>0</v>
      </c>
      <c r="U84" s="297"/>
    </row>
    <row r="85" spans="1:21" x14ac:dyDescent="0.3">
      <c r="A85" s="291"/>
      <c r="B85" s="292">
        <v>2021</v>
      </c>
      <c r="C85" s="301">
        <v>42005</v>
      </c>
      <c r="D85" s="301">
        <v>43465</v>
      </c>
      <c r="E85" s="301">
        <v>44197</v>
      </c>
      <c r="F85" s="301">
        <v>44561</v>
      </c>
      <c r="G85" s="302"/>
      <c r="H85" s="302"/>
      <c r="I85" s="303" t="str">
        <f t="shared" si="14"/>
        <v/>
      </c>
      <c r="J85" s="294">
        <f>IFERROR(VLOOKUP(I85,'4. Pricing'!$D$10:$J$593,5,FALSE),0)</f>
        <v>0</v>
      </c>
      <c r="K85" s="293">
        <v>0</v>
      </c>
      <c r="L85" s="294">
        <f t="shared" si="15"/>
        <v>0</v>
      </c>
      <c r="M85" s="294">
        <f>IFERROR(VLOOKUP(I85,'4. Pricing'!$D$10:$J$593,6,FALSE),0)</f>
        <v>0</v>
      </c>
      <c r="N85" s="304" t="str">
        <f t="shared" si="16"/>
        <v/>
      </c>
      <c r="O85" s="294">
        <f t="shared" si="17"/>
        <v>0</v>
      </c>
      <c r="P85" s="293">
        <v>0</v>
      </c>
      <c r="Q85" s="294">
        <f t="shared" si="18"/>
        <v>0</v>
      </c>
      <c r="R85" s="294">
        <f t="shared" si="19"/>
        <v>0</v>
      </c>
      <c r="S85" s="293">
        <v>0</v>
      </c>
      <c r="T85" s="294">
        <f t="shared" si="20"/>
        <v>0</v>
      </c>
      <c r="U85" s="297"/>
    </row>
    <row r="86" spans="1:21" x14ac:dyDescent="0.3">
      <c r="A86" s="291"/>
      <c r="B86" s="292">
        <v>2015</v>
      </c>
      <c r="C86" s="301">
        <v>42005</v>
      </c>
      <c r="D86" s="301">
        <v>43465</v>
      </c>
      <c r="E86" s="301">
        <v>42005</v>
      </c>
      <c r="F86" s="301">
        <v>42369</v>
      </c>
      <c r="G86" s="302">
        <v>506037</v>
      </c>
      <c r="H86" s="302" t="s">
        <v>166</v>
      </c>
      <c r="I86" s="303" t="str">
        <f t="shared" si="14"/>
        <v>506037MGRK2015</v>
      </c>
      <c r="J86" s="294">
        <f>IFERROR(VLOOKUP(I86,'4. Pricing'!$D$10:$J$593,5,FALSE),0)</f>
        <v>0</v>
      </c>
      <c r="K86" s="293">
        <v>98.9</v>
      </c>
      <c r="L86" s="294">
        <f t="shared" si="15"/>
        <v>-98.9</v>
      </c>
      <c r="M86" s="294">
        <f>IFERROR(VLOOKUP(I86,'4. Pricing'!$D$10:$J$593,6,FALSE),0)</f>
        <v>0</v>
      </c>
      <c r="N86" s="304">
        <f t="shared" si="16"/>
        <v>1</v>
      </c>
      <c r="O86" s="294">
        <f t="shared" si="17"/>
        <v>0</v>
      </c>
      <c r="P86" s="293">
        <v>1808.6073086844729</v>
      </c>
      <c r="Q86" s="294">
        <f t="shared" si="18"/>
        <v>-1808.6073086844729</v>
      </c>
      <c r="R86" s="294">
        <f t="shared" si="19"/>
        <v>0</v>
      </c>
      <c r="S86" s="293">
        <v>178871.26282889437</v>
      </c>
      <c r="T86" s="294">
        <f t="shared" si="20"/>
        <v>178871.26282889437</v>
      </c>
      <c r="U86" s="297"/>
    </row>
    <row r="87" spans="1:21" x14ac:dyDescent="0.3">
      <c r="A87" s="291"/>
      <c r="B87" s="292">
        <v>2016</v>
      </c>
      <c r="C87" s="301">
        <v>42005</v>
      </c>
      <c r="D87" s="301">
        <v>43465</v>
      </c>
      <c r="E87" s="301">
        <v>42370</v>
      </c>
      <c r="F87" s="301">
        <v>42735</v>
      </c>
      <c r="G87" s="302">
        <v>506037</v>
      </c>
      <c r="H87" s="302" t="s">
        <v>166</v>
      </c>
      <c r="I87" s="303" t="str">
        <f t="shared" si="14"/>
        <v>506037MGRK2016</v>
      </c>
      <c r="J87" s="294">
        <f>IFERROR(VLOOKUP(I87,'4. Pricing'!$D$10:$J$593,5,FALSE),0)</f>
        <v>0</v>
      </c>
      <c r="K87" s="293">
        <v>114.93</v>
      </c>
      <c r="L87" s="294">
        <f t="shared" si="15"/>
        <v>-114.93</v>
      </c>
      <c r="M87" s="294">
        <f>IFERROR(VLOOKUP(I87,'4. Pricing'!$D$10:$J$593,6,FALSE),0)</f>
        <v>0</v>
      </c>
      <c r="N87" s="304">
        <f t="shared" si="16"/>
        <v>1</v>
      </c>
      <c r="O87" s="294">
        <f t="shared" si="17"/>
        <v>0</v>
      </c>
      <c r="P87" s="293">
        <v>1716.0991294168352</v>
      </c>
      <c r="Q87" s="294">
        <f t="shared" si="18"/>
        <v>-1716.0991294168352</v>
      </c>
      <c r="R87" s="294">
        <f t="shared" si="19"/>
        <v>0</v>
      </c>
      <c r="S87" s="293">
        <v>197231.27294387689</v>
      </c>
      <c r="T87" s="294">
        <f t="shared" si="20"/>
        <v>197231.27294387689</v>
      </c>
      <c r="U87" s="297"/>
    </row>
    <row r="88" spans="1:21" x14ac:dyDescent="0.3">
      <c r="A88" s="291"/>
      <c r="B88" s="292">
        <v>2017</v>
      </c>
      <c r="C88" s="301">
        <v>42005</v>
      </c>
      <c r="D88" s="301">
        <v>43465</v>
      </c>
      <c r="E88" s="301">
        <v>42736</v>
      </c>
      <c r="F88" s="301">
        <v>43100</v>
      </c>
      <c r="G88" s="302">
        <v>506035</v>
      </c>
      <c r="H88" s="302" t="s">
        <v>166</v>
      </c>
      <c r="I88" s="303" t="str">
        <f t="shared" si="14"/>
        <v>506035MGRK2017</v>
      </c>
      <c r="J88" s="294">
        <f>IFERROR(VLOOKUP(I88,'4. Pricing'!$D$10:$J$593,5,FALSE),0)</f>
        <v>0</v>
      </c>
      <c r="K88" s="293">
        <v>145.28</v>
      </c>
      <c r="L88" s="294">
        <f t="shared" si="15"/>
        <v>-145.28</v>
      </c>
      <c r="M88" s="294">
        <f>IFERROR(VLOOKUP(I88,'4. Pricing'!$D$10:$J$593,6,FALSE),0)</f>
        <v>0</v>
      </c>
      <c r="N88" s="304">
        <f t="shared" si="16"/>
        <v>1</v>
      </c>
      <c r="O88" s="294">
        <f t="shared" si="17"/>
        <v>0</v>
      </c>
      <c r="P88" s="293">
        <v>1724.469607843123</v>
      </c>
      <c r="Q88" s="294">
        <f t="shared" si="18"/>
        <v>-1724.469607843123</v>
      </c>
      <c r="R88" s="294">
        <f t="shared" si="19"/>
        <v>0</v>
      </c>
      <c r="S88" s="293">
        <v>250530.94462744892</v>
      </c>
      <c r="T88" s="294">
        <f t="shared" si="20"/>
        <v>250530.94462744892</v>
      </c>
      <c r="U88" s="297"/>
    </row>
    <row r="89" spans="1:21" ht="39" x14ac:dyDescent="0.3">
      <c r="A89" s="291"/>
      <c r="B89" s="292">
        <v>2018</v>
      </c>
      <c r="C89" s="301">
        <v>42005</v>
      </c>
      <c r="D89" s="301">
        <v>43465</v>
      </c>
      <c r="E89" s="301">
        <v>43101</v>
      </c>
      <c r="F89" s="301">
        <v>43465</v>
      </c>
      <c r="G89" s="302">
        <v>506035</v>
      </c>
      <c r="H89" s="302" t="s">
        <v>166</v>
      </c>
      <c r="I89" s="303" t="str">
        <f t="shared" si="14"/>
        <v>506035MGRK2018</v>
      </c>
      <c r="J89" s="294">
        <f>IFERROR(VLOOKUP(I89,'4. Pricing'!$D$10:$J$593,5,FALSE),0)</f>
        <v>0</v>
      </c>
      <c r="K89" s="293">
        <v>112.16</v>
      </c>
      <c r="L89" s="294">
        <f t="shared" si="15"/>
        <v>-112.16</v>
      </c>
      <c r="M89" s="294">
        <f>IFERROR(VLOOKUP(I89,'4. Pricing'!$D$10:$J$593,6,FALSE),0)</f>
        <v>0</v>
      </c>
      <c r="N89" s="304">
        <f t="shared" si="16"/>
        <v>1</v>
      </c>
      <c r="O89" s="294">
        <f t="shared" si="17"/>
        <v>0</v>
      </c>
      <c r="P89" s="293">
        <v>1730.61679653684</v>
      </c>
      <c r="Q89" s="294">
        <f t="shared" si="18"/>
        <v>-1730.61679653684</v>
      </c>
      <c r="R89" s="294">
        <f t="shared" si="19"/>
        <v>0</v>
      </c>
      <c r="S89" s="293">
        <v>194105.97989957198</v>
      </c>
      <c r="T89" s="294">
        <f t="shared" si="20"/>
        <v>194105.97989957198</v>
      </c>
      <c r="U89" s="297" t="s">
        <v>147</v>
      </c>
    </row>
    <row r="90" spans="1:21" x14ac:dyDescent="0.3">
      <c r="A90" s="291"/>
      <c r="B90" s="292">
        <v>2019</v>
      </c>
      <c r="C90" s="301">
        <v>42005</v>
      </c>
      <c r="D90" s="301">
        <v>43465</v>
      </c>
      <c r="E90" s="301">
        <v>43466</v>
      </c>
      <c r="F90" s="301">
        <v>43830</v>
      </c>
      <c r="G90" s="302"/>
      <c r="H90" s="302"/>
      <c r="I90" s="303" t="str">
        <f t="shared" si="14"/>
        <v/>
      </c>
      <c r="J90" s="294">
        <f>IFERROR(VLOOKUP(I90,'4. Pricing'!$D$10:$J$593,5,FALSE),0)</f>
        <v>0</v>
      </c>
      <c r="K90" s="293">
        <v>0</v>
      </c>
      <c r="L90" s="294">
        <f t="shared" si="15"/>
        <v>0</v>
      </c>
      <c r="M90" s="294">
        <f>IFERROR(VLOOKUP(I90,'4. Pricing'!$D$10:$J$593,6,FALSE),0)</f>
        <v>0</v>
      </c>
      <c r="N90" s="304" t="str">
        <f t="shared" si="16"/>
        <v/>
      </c>
      <c r="O90" s="294">
        <f t="shared" si="17"/>
        <v>0</v>
      </c>
      <c r="P90" s="293">
        <v>0</v>
      </c>
      <c r="Q90" s="294">
        <f t="shared" si="18"/>
        <v>0</v>
      </c>
      <c r="R90" s="294">
        <f t="shared" si="19"/>
        <v>0</v>
      </c>
      <c r="S90" s="293">
        <v>0</v>
      </c>
      <c r="T90" s="294">
        <f t="shared" si="20"/>
        <v>0</v>
      </c>
      <c r="U90" s="297"/>
    </row>
    <row r="91" spans="1:21" x14ac:dyDescent="0.3">
      <c r="A91" s="291"/>
      <c r="B91" s="292">
        <v>2020</v>
      </c>
      <c r="C91" s="301">
        <v>42005</v>
      </c>
      <c r="D91" s="301">
        <v>43465</v>
      </c>
      <c r="E91" s="301">
        <v>43831</v>
      </c>
      <c r="F91" s="301">
        <v>44196</v>
      </c>
      <c r="G91" s="302"/>
      <c r="H91" s="302"/>
      <c r="I91" s="303" t="str">
        <f t="shared" si="14"/>
        <v/>
      </c>
      <c r="J91" s="294">
        <f>IFERROR(VLOOKUP(I91,'4. Pricing'!$D$10:$J$593,5,FALSE),0)</f>
        <v>0</v>
      </c>
      <c r="K91" s="293">
        <v>0</v>
      </c>
      <c r="L91" s="294">
        <f t="shared" si="15"/>
        <v>0</v>
      </c>
      <c r="M91" s="294">
        <f>IFERROR(VLOOKUP(I91,'4. Pricing'!$D$10:$J$593,6,FALSE),0)</f>
        <v>0</v>
      </c>
      <c r="N91" s="304" t="str">
        <f t="shared" si="16"/>
        <v/>
      </c>
      <c r="O91" s="294">
        <f t="shared" si="17"/>
        <v>0</v>
      </c>
      <c r="P91" s="293">
        <v>0</v>
      </c>
      <c r="Q91" s="294">
        <f t="shared" si="18"/>
        <v>0</v>
      </c>
      <c r="R91" s="294">
        <f t="shared" si="19"/>
        <v>0</v>
      </c>
      <c r="S91" s="293">
        <v>0</v>
      </c>
      <c r="T91" s="294">
        <f t="shared" si="20"/>
        <v>0</v>
      </c>
      <c r="U91" s="297"/>
    </row>
    <row r="92" spans="1:21" x14ac:dyDescent="0.3">
      <c r="A92" s="291"/>
      <c r="B92" s="292">
        <v>2021</v>
      </c>
      <c r="C92" s="301">
        <v>42005</v>
      </c>
      <c r="D92" s="301">
        <v>43465</v>
      </c>
      <c r="E92" s="301">
        <v>44197</v>
      </c>
      <c r="F92" s="301">
        <v>44561</v>
      </c>
      <c r="G92" s="302"/>
      <c r="H92" s="302"/>
      <c r="I92" s="303" t="str">
        <f t="shared" si="14"/>
        <v/>
      </c>
      <c r="J92" s="294">
        <f>IFERROR(VLOOKUP(I92,'4. Pricing'!$D$10:$J$593,5,FALSE),0)</f>
        <v>0</v>
      </c>
      <c r="K92" s="293">
        <v>0</v>
      </c>
      <c r="L92" s="294">
        <f t="shared" si="15"/>
        <v>0</v>
      </c>
      <c r="M92" s="294">
        <f>IFERROR(VLOOKUP(I92,'4. Pricing'!$D$10:$J$593,6,FALSE),0)</f>
        <v>0</v>
      </c>
      <c r="N92" s="304" t="str">
        <f t="shared" si="16"/>
        <v/>
      </c>
      <c r="O92" s="294">
        <f t="shared" si="17"/>
        <v>0</v>
      </c>
      <c r="P92" s="293">
        <v>0</v>
      </c>
      <c r="Q92" s="294">
        <f t="shared" si="18"/>
        <v>0</v>
      </c>
      <c r="R92" s="294">
        <f t="shared" si="19"/>
        <v>0</v>
      </c>
      <c r="S92" s="293">
        <v>0</v>
      </c>
      <c r="T92" s="294">
        <f t="shared" si="20"/>
        <v>0</v>
      </c>
      <c r="U92" s="297"/>
    </row>
    <row r="93" spans="1:21" x14ac:dyDescent="0.3">
      <c r="A93" s="291"/>
      <c r="B93" s="292">
        <v>2015</v>
      </c>
      <c r="C93" s="301">
        <v>42005</v>
      </c>
      <c r="D93" s="301">
        <v>44561</v>
      </c>
      <c r="E93" s="301">
        <v>42005</v>
      </c>
      <c r="F93" s="301">
        <v>42369</v>
      </c>
      <c r="G93" s="302">
        <v>506036</v>
      </c>
      <c r="H93" s="302" t="s">
        <v>166</v>
      </c>
      <c r="I93" s="303" t="str">
        <f t="shared" si="14"/>
        <v>506036MGRK2015</v>
      </c>
      <c r="J93" s="294">
        <f>IFERROR(VLOOKUP(I93,'4. Pricing'!$D$10:$J$593,5,FALSE),0)</f>
        <v>0</v>
      </c>
      <c r="K93" s="293">
        <v>112.17</v>
      </c>
      <c r="L93" s="294">
        <f t="shared" si="15"/>
        <v>-112.17</v>
      </c>
      <c r="M93" s="294">
        <f>IFERROR(VLOOKUP(I93,'4. Pricing'!$D$10:$J$593,6,FALSE),0)</f>
        <v>0</v>
      </c>
      <c r="N93" s="304">
        <f t="shared" si="16"/>
        <v>1</v>
      </c>
      <c r="O93" s="294">
        <f t="shared" si="17"/>
        <v>0</v>
      </c>
      <c r="P93" s="293">
        <v>1808.6073086844729</v>
      </c>
      <c r="Q93" s="294">
        <f t="shared" si="18"/>
        <v>-1808.6073086844729</v>
      </c>
      <c r="R93" s="294">
        <f t="shared" si="19"/>
        <v>0</v>
      </c>
      <c r="S93" s="293">
        <v>202871.48181513732</v>
      </c>
      <c r="T93" s="294">
        <f t="shared" si="20"/>
        <v>202871.48181513732</v>
      </c>
      <c r="U93" s="297"/>
    </row>
    <row r="94" spans="1:21" x14ac:dyDescent="0.3">
      <c r="A94" s="291"/>
      <c r="B94" s="292">
        <v>2016</v>
      </c>
      <c r="C94" s="301">
        <v>42005</v>
      </c>
      <c r="D94" s="301">
        <v>44561</v>
      </c>
      <c r="E94" s="301">
        <v>42370</v>
      </c>
      <c r="F94" s="301">
        <v>42735</v>
      </c>
      <c r="G94" s="302">
        <v>506036</v>
      </c>
      <c r="H94" s="302" t="s">
        <v>166</v>
      </c>
      <c r="I94" s="303" t="str">
        <f t="shared" si="14"/>
        <v>506036MGRK2016</v>
      </c>
      <c r="J94" s="294">
        <f>IFERROR(VLOOKUP(I94,'4. Pricing'!$D$10:$J$593,5,FALSE),0)</f>
        <v>0</v>
      </c>
      <c r="K94" s="293">
        <v>123.25</v>
      </c>
      <c r="L94" s="294">
        <f t="shared" si="15"/>
        <v>-123.25</v>
      </c>
      <c r="M94" s="294">
        <f>IFERROR(VLOOKUP(I94,'4. Pricing'!$D$10:$J$593,6,FALSE),0)</f>
        <v>0</v>
      </c>
      <c r="N94" s="304">
        <f t="shared" si="16"/>
        <v>1</v>
      </c>
      <c r="O94" s="294">
        <f t="shared" si="17"/>
        <v>0</v>
      </c>
      <c r="P94" s="293">
        <v>1716.0991294168352</v>
      </c>
      <c r="Q94" s="294">
        <f t="shared" si="18"/>
        <v>-1716.0991294168352</v>
      </c>
      <c r="R94" s="294">
        <f t="shared" si="19"/>
        <v>0</v>
      </c>
      <c r="S94" s="293">
        <v>211509.21770062495</v>
      </c>
      <c r="T94" s="294">
        <f t="shared" si="20"/>
        <v>211509.21770062495</v>
      </c>
      <c r="U94" s="297"/>
    </row>
    <row r="95" spans="1:21" x14ac:dyDescent="0.3">
      <c r="A95" s="291"/>
      <c r="B95" s="292">
        <v>2017</v>
      </c>
      <c r="C95" s="301">
        <v>42005</v>
      </c>
      <c r="D95" s="301">
        <v>44561</v>
      </c>
      <c r="E95" s="301">
        <v>42736</v>
      </c>
      <c r="F95" s="301">
        <v>43100</v>
      </c>
      <c r="G95" s="302">
        <v>506036</v>
      </c>
      <c r="H95" s="302" t="s">
        <v>166</v>
      </c>
      <c r="I95" s="303" t="str">
        <f t="shared" si="14"/>
        <v>506036MGRK2017</v>
      </c>
      <c r="J95" s="294">
        <f>IFERROR(VLOOKUP(I95,'4. Pricing'!$D$10:$J$593,5,FALSE),0)</f>
        <v>0</v>
      </c>
      <c r="K95" s="293">
        <v>126.74</v>
      </c>
      <c r="L95" s="294">
        <f t="shared" si="15"/>
        <v>-126.74</v>
      </c>
      <c r="M95" s="294">
        <f>IFERROR(VLOOKUP(I95,'4. Pricing'!$D$10:$J$593,6,FALSE),0)</f>
        <v>0</v>
      </c>
      <c r="N95" s="304">
        <f t="shared" si="16"/>
        <v>1</v>
      </c>
      <c r="O95" s="294">
        <f t="shared" si="17"/>
        <v>0</v>
      </c>
      <c r="P95" s="293">
        <v>1724.469607843123</v>
      </c>
      <c r="Q95" s="294">
        <f t="shared" si="18"/>
        <v>-1724.469607843123</v>
      </c>
      <c r="R95" s="294">
        <f t="shared" si="19"/>
        <v>0</v>
      </c>
      <c r="S95" s="293">
        <v>218559.27809803741</v>
      </c>
      <c r="T95" s="294">
        <f t="shared" si="20"/>
        <v>218559.27809803741</v>
      </c>
      <c r="U95" s="297"/>
    </row>
    <row r="96" spans="1:21" x14ac:dyDescent="0.3">
      <c r="A96" s="291"/>
      <c r="B96" s="292">
        <v>2018</v>
      </c>
      <c r="C96" s="301">
        <v>42005</v>
      </c>
      <c r="D96" s="301">
        <v>44561</v>
      </c>
      <c r="E96" s="301">
        <v>43101</v>
      </c>
      <c r="F96" s="301">
        <v>43465</v>
      </c>
      <c r="G96" s="302">
        <v>506036</v>
      </c>
      <c r="H96" s="302" t="s">
        <v>166</v>
      </c>
      <c r="I96" s="303" t="str">
        <f t="shared" si="14"/>
        <v>506036MGRK2018</v>
      </c>
      <c r="J96" s="294">
        <f>IFERROR(VLOOKUP(I96,'4. Pricing'!$D$10:$J$593,5,FALSE),0)</f>
        <v>0</v>
      </c>
      <c r="K96" s="293">
        <v>130.66999999999999</v>
      </c>
      <c r="L96" s="294">
        <f t="shared" si="15"/>
        <v>-130.66999999999999</v>
      </c>
      <c r="M96" s="294">
        <f>IFERROR(VLOOKUP(I96,'4. Pricing'!$D$10:$J$593,6,FALSE),0)</f>
        <v>0</v>
      </c>
      <c r="N96" s="304">
        <f t="shared" si="16"/>
        <v>1</v>
      </c>
      <c r="O96" s="294">
        <f t="shared" si="17"/>
        <v>0</v>
      </c>
      <c r="P96" s="293">
        <v>1730.61679653684</v>
      </c>
      <c r="Q96" s="294">
        <f t="shared" si="18"/>
        <v>-1730.61679653684</v>
      </c>
      <c r="R96" s="294">
        <f t="shared" si="19"/>
        <v>0</v>
      </c>
      <c r="S96" s="293">
        <v>226139.69680346886</v>
      </c>
      <c r="T96" s="294">
        <f t="shared" si="20"/>
        <v>226139.69680346886</v>
      </c>
      <c r="U96" s="297"/>
    </row>
    <row r="97" spans="1:21" x14ac:dyDescent="0.3">
      <c r="A97" s="291"/>
      <c r="B97" s="292">
        <v>2019</v>
      </c>
      <c r="C97" s="301">
        <v>42005</v>
      </c>
      <c r="D97" s="301">
        <v>44561</v>
      </c>
      <c r="E97" s="301">
        <v>43466</v>
      </c>
      <c r="F97" s="301">
        <v>43830</v>
      </c>
      <c r="G97" s="302">
        <v>506036</v>
      </c>
      <c r="H97" s="302" t="s">
        <v>166</v>
      </c>
      <c r="I97" s="303" t="str">
        <f t="shared" si="14"/>
        <v>506036MGRK2019</v>
      </c>
      <c r="J97" s="294">
        <f>IFERROR(VLOOKUP(I97,'4. Pricing'!$D$10:$J$593,5,FALSE),0)</f>
        <v>0</v>
      </c>
      <c r="K97" s="293">
        <v>137.6</v>
      </c>
      <c r="L97" s="294">
        <f t="shared" si="15"/>
        <v>-137.6</v>
      </c>
      <c r="M97" s="294">
        <f>IFERROR(VLOOKUP(I97,'4. Pricing'!$D$10:$J$593,6,FALSE),0)</f>
        <v>0</v>
      </c>
      <c r="N97" s="304">
        <f t="shared" si="16"/>
        <v>1</v>
      </c>
      <c r="O97" s="294">
        <f t="shared" si="17"/>
        <v>0</v>
      </c>
      <c r="P97" s="293">
        <v>1721.1275563680847</v>
      </c>
      <c r="Q97" s="294">
        <f t="shared" si="18"/>
        <v>-1721.1275563680847</v>
      </c>
      <c r="R97" s="294">
        <f t="shared" si="19"/>
        <v>0</v>
      </c>
      <c r="S97" s="293">
        <v>236827.15175624844</v>
      </c>
      <c r="T97" s="294">
        <f t="shared" si="20"/>
        <v>236827.15175624844</v>
      </c>
      <c r="U97" s="297"/>
    </row>
    <row r="98" spans="1:21" x14ac:dyDescent="0.3">
      <c r="A98" s="291"/>
      <c r="B98" s="292">
        <v>2020</v>
      </c>
      <c r="C98" s="301">
        <v>42005</v>
      </c>
      <c r="D98" s="301">
        <v>44561</v>
      </c>
      <c r="E98" s="301">
        <v>43831</v>
      </c>
      <c r="F98" s="301">
        <v>44196</v>
      </c>
      <c r="G98" s="302">
        <v>506036</v>
      </c>
      <c r="H98" s="302" t="s">
        <v>166</v>
      </c>
      <c r="I98" s="303" t="str">
        <f t="shared" si="14"/>
        <v>506036MGRK2020</v>
      </c>
      <c r="J98" s="294">
        <f>IFERROR(VLOOKUP(I98,'4. Pricing'!$D$10:$J$593,5,FALSE),0)</f>
        <v>0</v>
      </c>
      <c r="K98" s="293">
        <v>151.91999999999999</v>
      </c>
      <c r="L98" s="294">
        <f t="shared" si="15"/>
        <v>-151.91999999999999</v>
      </c>
      <c r="M98" s="294">
        <f>IFERROR(VLOOKUP(I98,'4. Pricing'!$D$10:$J$593,6,FALSE),0)</f>
        <v>0</v>
      </c>
      <c r="N98" s="304">
        <f t="shared" si="16"/>
        <v>1</v>
      </c>
      <c r="O98" s="294">
        <f t="shared" si="17"/>
        <v>0</v>
      </c>
      <c r="P98" s="293">
        <v>1723.2891829425666</v>
      </c>
      <c r="Q98" s="294">
        <f t="shared" si="18"/>
        <v>-1723.2891829425666</v>
      </c>
      <c r="R98" s="294">
        <f t="shared" si="19"/>
        <v>0</v>
      </c>
      <c r="S98" s="293">
        <v>261802.0926726347</v>
      </c>
      <c r="T98" s="294">
        <f t="shared" si="20"/>
        <v>261802.0926726347</v>
      </c>
      <c r="U98" s="297"/>
    </row>
    <row r="99" spans="1:21" x14ac:dyDescent="0.3">
      <c r="A99" s="291"/>
      <c r="B99" s="292">
        <v>2021</v>
      </c>
      <c r="C99" s="301">
        <v>42005</v>
      </c>
      <c r="D99" s="301">
        <v>44561</v>
      </c>
      <c r="E99" s="301">
        <v>44197</v>
      </c>
      <c r="F99" s="301">
        <v>44561</v>
      </c>
      <c r="G99" s="302">
        <v>506036</v>
      </c>
      <c r="H99" s="302" t="s">
        <v>166</v>
      </c>
      <c r="I99" s="303" t="str">
        <f t="shared" si="14"/>
        <v>506036MGRK2021</v>
      </c>
      <c r="J99" s="294">
        <f>IFERROR(VLOOKUP(I99,'4. Pricing'!$D$10:$J$593,5,FALSE),0)</f>
        <v>0</v>
      </c>
      <c r="K99" s="293">
        <v>159.58000000000001</v>
      </c>
      <c r="L99" s="294">
        <f t="shared" si="15"/>
        <v>-159.58000000000001</v>
      </c>
      <c r="M99" s="294">
        <f>IFERROR(VLOOKUP(I99,'4. Pricing'!$D$10:$J$593,6,FALSE),0)</f>
        <v>0</v>
      </c>
      <c r="N99" s="304">
        <f t="shared" si="16"/>
        <v>1</v>
      </c>
      <c r="O99" s="294">
        <f t="shared" si="17"/>
        <v>0</v>
      </c>
      <c r="P99" s="293">
        <v>1724.4882681564245</v>
      </c>
      <c r="Q99" s="294">
        <f t="shared" si="18"/>
        <v>-1724.4882681564245</v>
      </c>
      <c r="R99" s="294">
        <f t="shared" si="19"/>
        <v>0</v>
      </c>
      <c r="S99" s="293">
        <v>275193.83783240226</v>
      </c>
      <c r="T99" s="294">
        <f t="shared" si="20"/>
        <v>275193.83783240226</v>
      </c>
      <c r="U99" s="297"/>
    </row>
    <row r="100" spans="1:21" x14ac:dyDescent="0.3">
      <c r="A100" s="291"/>
      <c r="B100" s="292">
        <v>2015</v>
      </c>
      <c r="C100" s="301">
        <v>42005</v>
      </c>
      <c r="D100" s="301">
        <v>44561</v>
      </c>
      <c r="E100" s="301">
        <v>42005</v>
      </c>
      <c r="F100" s="301">
        <v>42369</v>
      </c>
      <c r="G100" s="302">
        <v>506435</v>
      </c>
      <c r="H100" s="302" t="s">
        <v>166</v>
      </c>
      <c r="I100" s="303" t="str">
        <f t="shared" si="14"/>
        <v>506435MGRK2015</v>
      </c>
      <c r="J100" s="294">
        <f>IFERROR(VLOOKUP(I100,'4. Pricing'!$D$10:$J$593,5,FALSE),0)</f>
        <v>0</v>
      </c>
      <c r="K100" s="293">
        <v>87.27</v>
      </c>
      <c r="L100" s="294">
        <f t="shared" si="15"/>
        <v>-87.27</v>
      </c>
      <c r="M100" s="294">
        <f>IFERROR(VLOOKUP(I100,'4. Pricing'!$D$10:$J$593,6,FALSE),0)</f>
        <v>0</v>
      </c>
      <c r="N100" s="304">
        <f t="shared" si="16"/>
        <v>1</v>
      </c>
      <c r="O100" s="294">
        <f t="shared" si="17"/>
        <v>0</v>
      </c>
      <c r="P100" s="293">
        <v>1808.6073086844729</v>
      </c>
      <c r="Q100" s="294">
        <f t="shared" si="18"/>
        <v>-1808.6073086844729</v>
      </c>
      <c r="R100" s="294">
        <f t="shared" si="19"/>
        <v>0</v>
      </c>
      <c r="S100" s="293">
        <v>157837.15982889393</v>
      </c>
      <c r="T100" s="294">
        <f t="shared" si="20"/>
        <v>157837.15982889393</v>
      </c>
      <c r="U100" s="297"/>
    </row>
    <row r="101" spans="1:21" x14ac:dyDescent="0.3">
      <c r="A101" s="291"/>
      <c r="B101" s="292">
        <v>2016</v>
      </c>
      <c r="C101" s="301">
        <v>42005</v>
      </c>
      <c r="D101" s="301">
        <v>44561</v>
      </c>
      <c r="E101" s="301">
        <v>42370</v>
      </c>
      <c r="F101" s="301">
        <v>42735</v>
      </c>
      <c r="G101" s="302">
        <v>506435</v>
      </c>
      <c r="H101" s="302" t="s">
        <v>166</v>
      </c>
      <c r="I101" s="303" t="str">
        <f t="shared" si="14"/>
        <v>506435MGRK2016</v>
      </c>
      <c r="J101" s="294">
        <f>IFERROR(VLOOKUP(I101,'4. Pricing'!$D$10:$J$593,5,FALSE),0)</f>
        <v>0</v>
      </c>
      <c r="K101" s="293">
        <v>89.93</v>
      </c>
      <c r="L101" s="294">
        <f t="shared" si="15"/>
        <v>-89.93</v>
      </c>
      <c r="M101" s="294">
        <f>IFERROR(VLOOKUP(I101,'4. Pricing'!$D$10:$J$593,6,FALSE),0)</f>
        <v>0</v>
      </c>
      <c r="N101" s="304">
        <f t="shared" si="16"/>
        <v>1</v>
      </c>
      <c r="O101" s="294">
        <f t="shared" si="17"/>
        <v>0</v>
      </c>
      <c r="P101" s="293">
        <v>1716.0991294168352</v>
      </c>
      <c r="Q101" s="294">
        <f t="shared" si="18"/>
        <v>-1716.0991294168352</v>
      </c>
      <c r="R101" s="294">
        <f t="shared" si="19"/>
        <v>0</v>
      </c>
      <c r="S101" s="293">
        <v>154328.794708456</v>
      </c>
      <c r="T101" s="294">
        <f t="shared" si="20"/>
        <v>154328.794708456</v>
      </c>
      <c r="U101" s="297"/>
    </row>
    <row r="102" spans="1:21" x14ac:dyDescent="0.3">
      <c r="A102" s="291"/>
      <c r="B102" s="292">
        <v>2017</v>
      </c>
      <c r="C102" s="301">
        <v>42005</v>
      </c>
      <c r="D102" s="301">
        <v>44561</v>
      </c>
      <c r="E102" s="301">
        <v>42736</v>
      </c>
      <c r="F102" s="301">
        <v>43100</v>
      </c>
      <c r="G102" s="302">
        <v>506435</v>
      </c>
      <c r="H102" s="302" t="s">
        <v>166</v>
      </c>
      <c r="I102" s="303" t="str">
        <f t="shared" si="14"/>
        <v>506435MGRK2017</v>
      </c>
      <c r="J102" s="294">
        <f>IFERROR(VLOOKUP(I102,'4. Pricing'!$D$10:$J$593,5,FALSE),0)</f>
        <v>0</v>
      </c>
      <c r="K102" s="293">
        <v>95.67</v>
      </c>
      <c r="L102" s="294">
        <f t="shared" si="15"/>
        <v>-95.67</v>
      </c>
      <c r="M102" s="294">
        <f>IFERROR(VLOOKUP(I102,'4. Pricing'!$D$10:$J$593,6,FALSE),0)</f>
        <v>0</v>
      </c>
      <c r="N102" s="304">
        <f t="shared" si="16"/>
        <v>1</v>
      </c>
      <c r="O102" s="294">
        <f t="shared" si="17"/>
        <v>0</v>
      </c>
      <c r="P102" s="293">
        <v>1724.469607843123</v>
      </c>
      <c r="Q102" s="294">
        <f t="shared" si="18"/>
        <v>-1724.469607843123</v>
      </c>
      <c r="R102" s="294">
        <f t="shared" si="19"/>
        <v>0</v>
      </c>
      <c r="S102" s="293">
        <v>164980.00738235158</v>
      </c>
      <c r="T102" s="294">
        <f t="shared" si="20"/>
        <v>164980.00738235158</v>
      </c>
      <c r="U102" s="297"/>
    </row>
    <row r="103" spans="1:21" x14ac:dyDescent="0.3">
      <c r="A103" s="291"/>
      <c r="B103" s="292">
        <v>2018</v>
      </c>
      <c r="C103" s="301">
        <v>42005</v>
      </c>
      <c r="D103" s="301">
        <v>44561</v>
      </c>
      <c r="E103" s="301">
        <v>43101</v>
      </c>
      <c r="F103" s="301">
        <v>43465</v>
      </c>
      <c r="G103" s="302">
        <v>506435</v>
      </c>
      <c r="H103" s="302" t="s">
        <v>166</v>
      </c>
      <c r="I103" s="303" t="str">
        <f t="shared" si="14"/>
        <v>506435MGRK2018</v>
      </c>
      <c r="J103" s="294">
        <f>IFERROR(VLOOKUP(I103,'4. Pricing'!$D$10:$J$593,5,FALSE),0)</f>
        <v>0</v>
      </c>
      <c r="K103" s="293">
        <v>101.59</v>
      </c>
      <c r="L103" s="294">
        <f t="shared" si="15"/>
        <v>-101.59</v>
      </c>
      <c r="M103" s="294">
        <f>IFERROR(VLOOKUP(I103,'4. Pricing'!$D$10:$J$593,6,FALSE),0)</f>
        <v>0</v>
      </c>
      <c r="N103" s="304">
        <f t="shared" si="16"/>
        <v>1</v>
      </c>
      <c r="O103" s="294">
        <f t="shared" si="17"/>
        <v>0</v>
      </c>
      <c r="P103" s="293">
        <v>1730.61679653684</v>
      </c>
      <c r="Q103" s="294">
        <f t="shared" si="18"/>
        <v>-1730.61679653684</v>
      </c>
      <c r="R103" s="294">
        <f t="shared" si="19"/>
        <v>0</v>
      </c>
      <c r="S103" s="293">
        <v>175813.36036017758</v>
      </c>
      <c r="T103" s="294">
        <f t="shared" si="20"/>
        <v>175813.36036017758</v>
      </c>
      <c r="U103" s="297"/>
    </row>
    <row r="104" spans="1:21" x14ac:dyDescent="0.3">
      <c r="A104" s="291"/>
      <c r="B104" s="292">
        <v>2019</v>
      </c>
      <c r="C104" s="301">
        <v>42005</v>
      </c>
      <c r="D104" s="301">
        <v>44561</v>
      </c>
      <c r="E104" s="301">
        <v>43466</v>
      </c>
      <c r="F104" s="301">
        <v>43830</v>
      </c>
      <c r="G104" s="302">
        <v>506435</v>
      </c>
      <c r="H104" s="302" t="s">
        <v>166</v>
      </c>
      <c r="I104" s="303" t="str">
        <f t="shared" si="14"/>
        <v>506435MGRK2019</v>
      </c>
      <c r="J104" s="294">
        <f>IFERROR(VLOOKUP(I104,'4. Pricing'!$D$10:$J$593,5,FALSE),0)</f>
        <v>0</v>
      </c>
      <c r="K104" s="293">
        <v>95.54</v>
      </c>
      <c r="L104" s="294">
        <f t="shared" si="15"/>
        <v>-95.54</v>
      </c>
      <c r="M104" s="294">
        <f>IFERROR(VLOOKUP(I104,'4. Pricing'!$D$10:$J$593,6,FALSE),0)</f>
        <v>0</v>
      </c>
      <c r="N104" s="304">
        <f t="shared" si="16"/>
        <v>1</v>
      </c>
      <c r="O104" s="294">
        <f t="shared" si="17"/>
        <v>0</v>
      </c>
      <c r="P104" s="293">
        <v>1721.1275563680847</v>
      </c>
      <c r="Q104" s="294">
        <f t="shared" si="18"/>
        <v>-1721.1275563680847</v>
      </c>
      <c r="R104" s="294">
        <f t="shared" si="19"/>
        <v>0</v>
      </c>
      <c r="S104" s="293">
        <v>164436.52673540683</v>
      </c>
      <c r="T104" s="294">
        <f t="shared" si="20"/>
        <v>164436.52673540683</v>
      </c>
      <c r="U104" s="297"/>
    </row>
    <row r="105" spans="1:21" x14ac:dyDescent="0.3">
      <c r="A105" s="291"/>
      <c r="B105" s="292">
        <v>2020</v>
      </c>
      <c r="C105" s="301">
        <v>42005</v>
      </c>
      <c r="D105" s="301">
        <v>44561</v>
      </c>
      <c r="E105" s="301">
        <v>43831</v>
      </c>
      <c r="F105" s="301">
        <v>44196</v>
      </c>
      <c r="G105" s="302">
        <v>506435</v>
      </c>
      <c r="H105" s="302" t="s">
        <v>166</v>
      </c>
      <c r="I105" s="303" t="str">
        <f t="shared" ref="I105:I136" si="21">IF(G105="","",CONCATENATE(G105,H105,B105))</f>
        <v>506435MGRK2020</v>
      </c>
      <c r="J105" s="294">
        <f>IFERROR(VLOOKUP(I105,'4. Pricing'!$D$10:$J$593,5,FALSE),0)</f>
        <v>0</v>
      </c>
      <c r="K105" s="293">
        <v>107.63</v>
      </c>
      <c r="L105" s="294">
        <f t="shared" ref="L105:L136" si="22">J105-K105</f>
        <v>-107.63</v>
      </c>
      <c r="M105" s="294">
        <f>IFERROR(VLOOKUP(I105,'4. Pricing'!$D$10:$J$593,6,FALSE),0)</f>
        <v>0</v>
      </c>
      <c r="N105" s="304">
        <f t="shared" ref="N105:N136" si="23">IF(AND(C105&lt;=E105,D105&gt;=F105),1,IF(AND(C105&gt;=E105,C105&lt;=F105),(_xlfn.DAYS(F105,C105)/365),IF(AND(D105&gt;=E105,D105&lt;=F105),(_xlfn.DAYS(D105,E105)/365),"")))</f>
        <v>1</v>
      </c>
      <c r="O105" s="294">
        <f t="shared" ref="O105:O136" si="24">IFERROR(M105*N105,0)</f>
        <v>0</v>
      </c>
      <c r="P105" s="293">
        <v>1723.2891829425666</v>
      </c>
      <c r="Q105" s="294">
        <f t="shared" ref="Q105:Q136" si="25">O105-P105</f>
        <v>-1723.2891829425666</v>
      </c>
      <c r="R105" s="294">
        <f t="shared" ref="R105:R136" si="26">J105*O105</f>
        <v>0</v>
      </c>
      <c r="S105" s="293">
        <v>185477.61476010844</v>
      </c>
      <c r="T105" s="294">
        <f t="shared" ref="T105:T136" si="27">S105-R105</f>
        <v>185477.61476010844</v>
      </c>
      <c r="U105" s="297"/>
    </row>
    <row r="106" spans="1:21" x14ac:dyDescent="0.3">
      <c r="A106" s="291"/>
      <c r="B106" s="292">
        <v>2021</v>
      </c>
      <c r="C106" s="301">
        <v>42005</v>
      </c>
      <c r="D106" s="301">
        <v>44561</v>
      </c>
      <c r="E106" s="301">
        <v>44197</v>
      </c>
      <c r="F106" s="301">
        <v>44561</v>
      </c>
      <c r="G106" s="302">
        <v>506435</v>
      </c>
      <c r="H106" s="302" t="s">
        <v>166</v>
      </c>
      <c r="I106" s="303" t="str">
        <f t="shared" si="21"/>
        <v>506435MGRK2021</v>
      </c>
      <c r="J106" s="294">
        <f>IFERROR(VLOOKUP(I106,'4. Pricing'!$D$10:$J$593,5,FALSE),0)</f>
        <v>0</v>
      </c>
      <c r="K106" s="293">
        <v>109.47</v>
      </c>
      <c r="L106" s="294">
        <f t="shared" si="22"/>
        <v>-109.47</v>
      </c>
      <c r="M106" s="294">
        <f>IFERROR(VLOOKUP(I106,'4. Pricing'!$D$10:$J$593,6,FALSE),0)</f>
        <v>0</v>
      </c>
      <c r="N106" s="304">
        <f t="shared" si="23"/>
        <v>1</v>
      </c>
      <c r="O106" s="294">
        <f t="shared" si="24"/>
        <v>0</v>
      </c>
      <c r="P106" s="293">
        <v>1724.4882681564245</v>
      </c>
      <c r="Q106" s="294">
        <f t="shared" si="25"/>
        <v>-1724.4882681564245</v>
      </c>
      <c r="R106" s="294">
        <f t="shared" si="26"/>
        <v>0</v>
      </c>
      <c r="S106" s="293">
        <v>188779.7307150838</v>
      </c>
      <c r="T106" s="294">
        <f t="shared" si="27"/>
        <v>188779.7307150838</v>
      </c>
      <c r="U106" s="297"/>
    </row>
    <row r="107" spans="1:21" x14ac:dyDescent="0.3">
      <c r="A107" s="291"/>
      <c r="B107" s="292">
        <v>2015</v>
      </c>
      <c r="C107" s="301">
        <v>43101</v>
      </c>
      <c r="D107" s="301">
        <v>44561</v>
      </c>
      <c r="E107" s="301">
        <v>42005</v>
      </c>
      <c r="F107" s="301">
        <v>42369</v>
      </c>
      <c r="G107" s="302"/>
      <c r="H107" s="302"/>
      <c r="I107" s="303" t="str">
        <f t="shared" si="21"/>
        <v/>
      </c>
      <c r="J107" s="294">
        <f>IFERROR(VLOOKUP(I107,'4. Pricing'!$D$10:$J$593,5,FALSE),0)</f>
        <v>0</v>
      </c>
      <c r="K107" s="293">
        <v>0</v>
      </c>
      <c r="L107" s="294">
        <f t="shared" si="22"/>
        <v>0</v>
      </c>
      <c r="M107" s="294">
        <f>IFERROR(VLOOKUP(I107,'4. Pricing'!$D$10:$J$593,6,FALSE),0)</f>
        <v>0</v>
      </c>
      <c r="N107" s="304" t="str">
        <f t="shared" si="23"/>
        <v/>
      </c>
      <c r="O107" s="294">
        <f t="shared" si="24"/>
        <v>0</v>
      </c>
      <c r="P107" s="293">
        <v>0</v>
      </c>
      <c r="Q107" s="294">
        <f t="shared" si="25"/>
        <v>0</v>
      </c>
      <c r="R107" s="294">
        <f t="shared" si="26"/>
        <v>0</v>
      </c>
      <c r="S107" s="293">
        <v>0</v>
      </c>
      <c r="T107" s="294">
        <f t="shared" si="27"/>
        <v>0</v>
      </c>
      <c r="U107" s="297"/>
    </row>
    <row r="108" spans="1:21" x14ac:dyDescent="0.3">
      <c r="A108" s="291"/>
      <c r="B108" s="292">
        <v>2016</v>
      </c>
      <c r="C108" s="301">
        <v>43101</v>
      </c>
      <c r="D108" s="301">
        <v>44561</v>
      </c>
      <c r="E108" s="301">
        <v>42370</v>
      </c>
      <c r="F108" s="301">
        <v>42735</v>
      </c>
      <c r="G108" s="302"/>
      <c r="H108" s="302"/>
      <c r="I108" s="303" t="str">
        <f t="shared" si="21"/>
        <v/>
      </c>
      <c r="J108" s="294">
        <f>IFERROR(VLOOKUP(I108,'4. Pricing'!$D$10:$J$593,5,FALSE),0)</f>
        <v>0</v>
      </c>
      <c r="K108" s="293">
        <v>0</v>
      </c>
      <c r="L108" s="294">
        <f t="shared" si="22"/>
        <v>0</v>
      </c>
      <c r="M108" s="294">
        <f>IFERROR(VLOOKUP(I108,'4. Pricing'!$D$10:$J$593,6,FALSE),0)</f>
        <v>0</v>
      </c>
      <c r="N108" s="304" t="str">
        <f t="shared" si="23"/>
        <v/>
      </c>
      <c r="O108" s="294">
        <f t="shared" si="24"/>
        <v>0</v>
      </c>
      <c r="P108" s="293">
        <v>0</v>
      </c>
      <c r="Q108" s="294">
        <f t="shared" si="25"/>
        <v>0</v>
      </c>
      <c r="R108" s="294">
        <f t="shared" si="26"/>
        <v>0</v>
      </c>
      <c r="S108" s="293">
        <v>0</v>
      </c>
      <c r="T108" s="294">
        <f t="shared" si="27"/>
        <v>0</v>
      </c>
      <c r="U108" s="297"/>
    </row>
    <row r="109" spans="1:21" x14ac:dyDescent="0.3">
      <c r="A109" s="291"/>
      <c r="B109" s="292">
        <v>2017</v>
      </c>
      <c r="C109" s="301">
        <v>43101</v>
      </c>
      <c r="D109" s="301">
        <v>44561</v>
      </c>
      <c r="E109" s="301">
        <v>42736</v>
      </c>
      <c r="F109" s="301">
        <v>43100</v>
      </c>
      <c r="G109" s="302"/>
      <c r="H109" s="302"/>
      <c r="I109" s="303" t="str">
        <f t="shared" si="21"/>
        <v/>
      </c>
      <c r="J109" s="294">
        <f>IFERROR(VLOOKUP(I109,'4. Pricing'!$D$10:$J$593,5,FALSE),0)</f>
        <v>0</v>
      </c>
      <c r="K109" s="293">
        <v>0</v>
      </c>
      <c r="L109" s="294">
        <f t="shared" si="22"/>
        <v>0</v>
      </c>
      <c r="M109" s="294">
        <f>IFERROR(VLOOKUP(I109,'4. Pricing'!$D$10:$J$593,6,FALSE),0)</f>
        <v>0</v>
      </c>
      <c r="N109" s="304" t="str">
        <f t="shared" si="23"/>
        <v/>
      </c>
      <c r="O109" s="294">
        <f t="shared" si="24"/>
        <v>0</v>
      </c>
      <c r="P109" s="293">
        <v>0</v>
      </c>
      <c r="Q109" s="294">
        <f t="shared" si="25"/>
        <v>0</v>
      </c>
      <c r="R109" s="294">
        <f t="shared" si="26"/>
        <v>0</v>
      </c>
      <c r="S109" s="293">
        <v>0</v>
      </c>
      <c r="T109" s="294">
        <f t="shared" si="27"/>
        <v>0</v>
      </c>
      <c r="U109" s="297"/>
    </row>
    <row r="110" spans="1:21" x14ac:dyDescent="0.3">
      <c r="A110" s="291"/>
      <c r="B110" s="292">
        <v>2018</v>
      </c>
      <c r="C110" s="301">
        <v>43101</v>
      </c>
      <c r="D110" s="301">
        <v>44561</v>
      </c>
      <c r="E110" s="301">
        <v>43101</v>
      </c>
      <c r="F110" s="301">
        <v>43465</v>
      </c>
      <c r="G110" s="302">
        <v>462005</v>
      </c>
      <c r="H110" s="302" t="s">
        <v>169</v>
      </c>
      <c r="I110" s="303" t="str">
        <f t="shared" si="21"/>
        <v>462005MGR2018</v>
      </c>
      <c r="J110" s="294">
        <f>IFERROR(VLOOKUP(I110,'4. Pricing'!$D$10:$J$593,5,FALSE),0)</f>
        <v>0</v>
      </c>
      <c r="K110" s="293">
        <v>101.24</v>
      </c>
      <c r="L110" s="294">
        <f t="shared" si="22"/>
        <v>-101.24</v>
      </c>
      <c r="M110" s="294">
        <f>IFERROR(VLOOKUP(I110,'4. Pricing'!$D$10:$J$593,6,FALSE),0)</f>
        <v>0</v>
      </c>
      <c r="N110" s="304">
        <f t="shared" si="23"/>
        <v>1</v>
      </c>
      <c r="O110" s="294">
        <f t="shared" si="24"/>
        <v>0</v>
      </c>
      <c r="P110" s="293">
        <v>1721.6996059113342</v>
      </c>
      <c r="Q110" s="294">
        <f t="shared" si="25"/>
        <v>-1721.6996059113342</v>
      </c>
      <c r="R110" s="294">
        <f t="shared" si="26"/>
        <v>0</v>
      </c>
      <c r="S110" s="293">
        <v>174304.86810246346</v>
      </c>
      <c r="T110" s="294">
        <f t="shared" si="27"/>
        <v>174304.86810246346</v>
      </c>
      <c r="U110" s="297"/>
    </row>
    <row r="111" spans="1:21" x14ac:dyDescent="0.3">
      <c r="A111" s="291"/>
      <c r="B111" s="292">
        <v>2019</v>
      </c>
      <c r="C111" s="301">
        <v>43101</v>
      </c>
      <c r="D111" s="301">
        <v>44561</v>
      </c>
      <c r="E111" s="301">
        <v>43466</v>
      </c>
      <c r="F111" s="301">
        <v>43830</v>
      </c>
      <c r="G111" s="302">
        <v>506035</v>
      </c>
      <c r="H111" s="302" t="s">
        <v>166</v>
      </c>
      <c r="I111" s="303" t="str">
        <f t="shared" si="21"/>
        <v>506035MGRK2019</v>
      </c>
      <c r="J111" s="294">
        <f>IFERROR(VLOOKUP(I111,'4. Pricing'!$D$10:$J$593,5,FALSE),0)</f>
        <v>0</v>
      </c>
      <c r="K111" s="293">
        <v>128.25</v>
      </c>
      <c r="L111" s="294">
        <f t="shared" si="22"/>
        <v>-128.25</v>
      </c>
      <c r="M111" s="294">
        <f>IFERROR(VLOOKUP(I111,'4. Pricing'!$D$10:$J$593,6,FALSE),0)</f>
        <v>0</v>
      </c>
      <c r="N111" s="304">
        <f t="shared" si="23"/>
        <v>1</v>
      </c>
      <c r="O111" s="294">
        <f t="shared" si="24"/>
        <v>0</v>
      </c>
      <c r="P111" s="293">
        <v>1721.1275563680847</v>
      </c>
      <c r="Q111" s="294">
        <f t="shared" si="25"/>
        <v>-1721.1275563680847</v>
      </c>
      <c r="R111" s="294">
        <f t="shared" si="26"/>
        <v>0</v>
      </c>
      <c r="S111" s="293">
        <v>220734.60910420687</v>
      </c>
      <c r="T111" s="294">
        <f t="shared" si="27"/>
        <v>220734.60910420687</v>
      </c>
      <c r="U111" s="297"/>
    </row>
    <row r="112" spans="1:21" x14ac:dyDescent="0.3">
      <c r="A112" s="291"/>
      <c r="B112" s="292">
        <v>2020</v>
      </c>
      <c r="C112" s="301">
        <v>43101</v>
      </c>
      <c r="D112" s="301">
        <v>44561</v>
      </c>
      <c r="E112" s="301">
        <v>43831</v>
      </c>
      <c r="F112" s="301">
        <v>44196</v>
      </c>
      <c r="G112" s="302">
        <v>506035</v>
      </c>
      <c r="H112" s="302" t="s">
        <v>166</v>
      </c>
      <c r="I112" s="303" t="str">
        <f t="shared" si="21"/>
        <v>506035MGRK2020</v>
      </c>
      <c r="J112" s="294">
        <f>IFERROR(VLOOKUP(I112,'4. Pricing'!$D$10:$J$593,5,FALSE),0)</f>
        <v>0</v>
      </c>
      <c r="K112" s="293">
        <v>144</v>
      </c>
      <c r="L112" s="294">
        <f t="shared" si="22"/>
        <v>-144</v>
      </c>
      <c r="M112" s="294">
        <f>IFERROR(VLOOKUP(I112,'4. Pricing'!$D$10:$J$593,6,FALSE),0)</f>
        <v>0</v>
      </c>
      <c r="N112" s="304">
        <f t="shared" si="23"/>
        <v>1</v>
      </c>
      <c r="O112" s="294">
        <f t="shared" si="24"/>
        <v>0</v>
      </c>
      <c r="P112" s="293">
        <v>1723.2891829425666</v>
      </c>
      <c r="Q112" s="294">
        <f t="shared" si="25"/>
        <v>-1723.2891829425666</v>
      </c>
      <c r="R112" s="294">
        <f t="shared" si="26"/>
        <v>0</v>
      </c>
      <c r="S112" s="293">
        <v>248153.64234372959</v>
      </c>
      <c r="T112" s="294">
        <f t="shared" si="27"/>
        <v>248153.64234372959</v>
      </c>
      <c r="U112" s="297"/>
    </row>
    <row r="113" spans="1:21" x14ac:dyDescent="0.3">
      <c r="A113" s="291"/>
      <c r="B113" s="292">
        <v>2021</v>
      </c>
      <c r="C113" s="301">
        <v>43101</v>
      </c>
      <c r="D113" s="301">
        <v>44561</v>
      </c>
      <c r="E113" s="301">
        <v>44197</v>
      </c>
      <c r="F113" s="301">
        <v>44561</v>
      </c>
      <c r="G113" s="302">
        <v>506035</v>
      </c>
      <c r="H113" s="302" t="s">
        <v>166</v>
      </c>
      <c r="I113" s="303" t="str">
        <f t="shared" si="21"/>
        <v>506035MGRK2021</v>
      </c>
      <c r="J113" s="294">
        <f>IFERROR(VLOOKUP(I113,'4. Pricing'!$D$10:$J$593,5,FALSE),0)</f>
        <v>0</v>
      </c>
      <c r="K113" s="293">
        <v>150.35</v>
      </c>
      <c r="L113" s="294">
        <f t="shared" si="22"/>
        <v>-150.35</v>
      </c>
      <c r="M113" s="294">
        <f>IFERROR(VLOOKUP(I113,'4. Pricing'!$D$10:$J$593,6,FALSE),0)</f>
        <v>0</v>
      </c>
      <c r="N113" s="304">
        <f t="shared" si="23"/>
        <v>1</v>
      </c>
      <c r="O113" s="294">
        <f t="shared" si="24"/>
        <v>0</v>
      </c>
      <c r="P113" s="293">
        <v>1724.4882681564245</v>
      </c>
      <c r="Q113" s="294">
        <f t="shared" si="25"/>
        <v>-1724.4882681564245</v>
      </c>
      <c r="R113" s="294">
        <f t="shared" si="26"/>
        <v>0</v>
      </c>
      <c r="S113" s="293">
        <v>259276.81111731843</v>
      </c>
      <c r="T113" s="294">
        <f t="shared" si="27"/>
        <v>259276.81111731843</v>
      </c>
      <c r="U113" s="297"/>
    </row>
    <row r="114" spans="1:21" x14ac:dyDescent="0.3">
      <c r="A114" s="291"/>
      <c r="B114" s="292">
        <v>2015</v>
      </c>
      <c r="C114" s="301">
        <v>43466</v>
      </c>
      <c r="D114" s="301">
        <v>44561</v>
      </c>
      <c r="E114" s="301">
        <v>42005</v>
      </c>
      <c r="F114" s="301">
        <v>42369</v>
      </c>
      <c r="G114" s="302"/>
      <c r="H114" s="302"/>
      <c r="I114" s="303" t="str">
        <f t="shared" si="21"/>
        <v/>
      </c>
      <c r="J114" s="294">
        <f>IFERROR(VLOOKUP(I114,'4. Pricing'!$D$10:$J$593,5,FALSE),0)</f>
        <v>0</v>
      </c>
      <c r="K114" s="293">
        <v>0</v>
      </c>
      <c r="L114" s="294">
        <f t="shared" si="22"/>
        <v>0</v>
      </c>
      <c r="M114" s="294">
        <f>IFERROR(VLOOKUP(I114,'4. Pricing'!$D$10:$J$593,6,FALSE),0)</f>
        <v>0</v>
      </c>
      <c r="N114" s="304" t="str">
        <f t="shared" si="23"/>
        <v/>
      </c>
      <c r="O114" s="294">
        <f t="shared" si="24"/>
        <v>0</v>
      </c>
      <c r="P114" s="293">
        <v>0</v>
      </c>
      <c r="Q114" s="294">
        <f t="shared" si="25"/>
        <v>0</v>
      </c>
      <c r="R114" s="294">
        <f t="shared" si="26"/>
        <v>0</v>
      </c>
      <c r="S114" s="293">
        <v>0</v>
      </c>
      <c r="T114" s="294">
        <f t="shared" si="27"/>
        <v>0</v>
      </c>
      <c r="U114" s="297"/>
    </row>
    <row r="115" spans="1:21" x14ac:dyDescent="0.3">
      <c r="A115" s="291"/>
      <c r="B115" s="292">
        <v>2016</v>
      </c>
      <c r="C115" s="301">
        <v>43466</v>
      </c>
      <c r="D115" s="301">
        <v>44561</v>
      </c>
      <c r="E115" s="301">
        <v>42370</v>
      </c>
      <c r="F115" s="301">
        <v>42735</v>
      </c>
      <c r="G115" s="302"/>
      <c r="H115" s="302"/>
      <c r="I115" s="303" t="str">
        <f t="shared" si="21"/>
        <v/>
      </c>
      <c r="J115" s="294">
        <f>IFERROR(VLOOKUP(I115,'4. Pricing'!$D$10:$J$593,5,FALSE),0)</f>
        <v>0</v>
      </c>
      <c r="K115" s="293">
        <v>0</v>
      </c>
      <c r="L115" s="294">
        <f t="shared" si="22"/>
        <v>0</v>
      </c>
      <c r="M115" s="294">
        <f>IFERROR(VLOOKUP(I115,'4. Pricing'!$D$10:$J$593,6,FALSE),0)</f>
        <v>0</v>
      </c>
      <c r="N115" s="304" t="str">
        <f t="shared" si="23"/>
        <v/>
      </c>
      <c r="O115" s="294">
        <f t="shared" si="24"/>
        <v>0</v>
      </c>
      <c r="P115" s="293">
        <v>0</v>
      </c>
      <c r="Q115" s="294">
        <f t="shared" si="25"/>
        <v>0</v>
      </c>
      <c r="R115" s="294">
        <f t="shared" si="26"/>
        <v>0</v>
      </c>
      <c r="S115" s="293">
        <v>0</v>
      </c>
      <c r="T115" s="294">
        <f t="shared" si="27"/>
        <v>0</v>
      </c>
      <c r="U115" s="297"/>
    </row>
    <row r="116" spans="1:21" x14ac:dyDescent="0.3">
      <c r="A116" s="291"/>
      <c r="B116" s="292">
        <v>2017</v>
      </c>
      <c r="C116" s="301">
        <v>43466</v>
      </c>
      <c r="D116" s="301">
        <v>44561</v>
      </c>
      <c r="E116" s="301">
        <v>42736</v>
      </c>
      <c r="F116" s="301">
        <v>43100</v>
      </c>
      <c r="G116" s="302"/>
      <c r="H116" s="302"/>
      <c r="I116" s="303" t="str">
        <f t="shared" si="21"/>
        <v/>
      </c>
      <c r="J116" s="294">
        <f>IFERROR(VLOOKUP(I116,'4. Pricing'!$D$10:$J$593,5,FALSE),0)</f>
        <v>0</v>
      </c>
      <c r="K116" s="293">
        <v>0</v>
      </c>
      <c r="L116" s="294">
        <f t="shared" si="22"/>
        <v>0</v>
      </c>
      <c r="M116" s="294">
        <f>IFERROR(VLOOKUP(I116,'4. Pricing'!$D$10:$J$593,6,FALSE),0)</f>
        <v>0</v>
      </c>
      <c r="N116" s="304" t="str">
        <f t="shared" si="23"/>
        <v/>
      </c>
      <c r="O116" s="294">
        <f t="shared" si="24"/>
        <v>0</v>
      </c>
      <c r="P116" s="293">
        <v>0</v>
      </c>
      <c r="Q116" s="294">
        <f t="shared" si="25"/>
        <v>0</v>
      </c>
      <c r="R116" s="294">
        <f t="shared" si="26"/>
        <v>0</v>
      </c>
      <c r="S116" s="293">
        <v>0</v>
      </c>
      <c r="T116" s="294">
        <f t="shared" si="27"/>
        <v>0</v>
      </c>
      <c r="U116" s="297"/>
    </row>
    <row r="117" spans="1:21" x14ac:dyDescent="0.3">
      <c r="A117" s="291"/>
      <c r="B117" s="292">
        <v>2018</v>
      </c>
      <c r="C117" s="301">
        <v>43466</v>
      </c>
      <c r="D117" s="301">
        <v>44561</v>
      </c>
      <c r="E117" s="301">
        <v>43101</v>
      </c>
      <c r="F117" s="301">
        <v>43465</v>
      </c>
      <c r="G117" s="302"/>
      <c r="H117" s="302"/>
      <c r="I117" s="303" t="str">
        <f t="shared" si="21"/>
        <v/>
      </c>
      <c r="J117" s="294">
        <f>IFERROR(VLOOKUP(I117,'4. Pricing'!$D$10:$J$593,5,FALSE),0)</f>
        <v>0</v>
      </c>
      <c r="K117" s="293">
        <v>0</v>
      </c>
      <c r="L117" s="294">
        <f t="shared" si="22"/>
        <v>0</v>
      </c>
      <c r="M117" s="294">
        <f>IFERROR(VLOOKUP(I117,'4. Pricing'!$D$10:$J$593,6,FALSE),0)</f>
        <v>0</v>
      </c>
      <c r="N117" s="304" t="str">
        <f t="shared" si="23"/>
        <v/>
      </c>
      <c r="O117" s="294">
        <f t="shared" si="24"/>
        <v>0</v>
      </c>
      <c r="P117" s="293">
        <v>0</v>
      </c>
      <c r="Q117" s="294">
        <f t="shared" si="25"/>
        <v>0</v>
      </c>
      <c r="R117" s="294">
        <f t="shared" si="26"/>
        <v>0</v>
      </c>
      <c r="S117" s="293">
        <v>0</v>
      </c>
      <c r="T117" s="294">
        <f t="shared" si="27"/>
        <v>0</v>
      </c>
      <c r="U117" s="297"/>
    </row>
    <row r="118" spans="1:21" x14ac:dyDescent="0.3">
      <c r="A118" s="291"/>
      <c r="B118" s="292">
        <v>2019</v>
      </c>
      <c r="C118" s="301">
        <v>43466</v>
      </c>
      <c r="D118" s="301">
        <v>44561</v>
      </c>
      <c r="E118" s="301">
        <v>43466</v>
      </c>
      <c r="F118" s="301">
        <v>43830</v>
      </c>
      <c r="G118" s="302">
        <v>506005</v>
      </c>
      <c r="H118" s="302" t="s">
        <v>166</v>
      </c>
      <c r="I118" s="303" t="str">
        <f t="shared" si="21"/>
        <v>506005MGRK2019</v>
      </c>
      <c r="J118" s="294">
        <f>IFERROR(VLOOKUP(I118,'4. Pricing'!$D$10:$J$593,5,FALSE),0)</f>
        <v>0</v>
      </c>
      <c r="K118" s="293">
        <v>146.80000000000001</v>
      </c>
      <c r="L118" s="294">
        <f t="shared" si="22"/>
        <v>-146.80000000000001</v>
      </c>
      <c r="M118" s="294">
        <f>IFERROR(VLOOKUP(I118,'4. Pricing'!$D$10:$J$593,6,FALSE),0)</f>
        <v>0</v>
      </c>
      <c r="N118" s="304">
        <f t="shared" si="23"/>
        <v>1</v>
      </c>
      <c r="O118" s="294">
        <f t="shared" si="24"/>
        <v>0</v>
      </c>
      <c r="P118" s="293">
        <v>1721.1275563680847</v>
      </c>
      <c r="Q118" s="294">
        <f t="shared" si="25"/>
        <v>-1721.1275563680847</v>
      </c>
      <c r="R118" s="294">
        <f t="shared" si="26"/>
        <v>0</v>
      </c>
      <c r="S118" s="293">
        <v>252661.52527483486</v>
      </c>
      <c r="T118" s="294">
        <f t="shared" si="27"/>
        <v>252661.52527483486</v>
      </c>
      <c r="U118" s="297"/>
    </row>
    <row r="119" spans="1:21" x14ac:dyDescent="0.3">
      <c r="A119" s="291"/>
      <c r="B119" s="292">
        <v>2020</v>
      </c>
      <c r="C119" s="301">
        <v>43466</v>
      </c>
      <c r="D119" s="301">
        <v>44561</v>
      </c>
      <c r="E119" s="301">
        <v>43831</v>
      </c>
      <c r="F119" s="301">
        <v>44196</v>
      </c>
      <c r="G119" s="302">
        <v>506005</v>
      </c>
      <c r="H119" s="302" t="s">
        <v>166</v>
      </c>
      <c r="I119" s="303" t="str">
        <f t="shared" si="21"/>
        <v>506005MGRK2020</v>
      </c>
      <c r="J119" s="294">
        <f>IFERROR(VLOOKUP(I119,'4. Pricing'!$D$10:$J$593,5,FALSE),0)</f>
        <v>0</v>
      </c>
      <c r="K119" s="293">
        <v>169.41</v>
      </c>
      <c r="L119" s="294">
        <f t="shared" si="22"/>
        <v>-169.41</v>
      </c>
      <c r="M119" s="294">
        <f>IFERROR(VLOOKUP(I119,'4. Pricing'!$D$10:$J$593,6,FALSE),0)</f>
        <v>0</v>
      </c>
      <c r="N119" s="304">
        <f t="shared" si="23"/>
        <v>1</v>
      </c>
      <c r="O119" s="294">
        <f t="shared" si="24"/>
        <v>0</v>
      </c>
      <c r="P119" s="293">
        <v>1723.2891829425666</v>
      </c>
      <c r="Q119" s="294">
        <f t="shared" si="25"/>
        <v>-1723.2891829425666</v>
      </c>
      <c r="R119" s="294">
        <f t="shared" si="26"/>
        <v>0</v>
      </c>
      <c r="S119" s="293">
        <v>291942.42048230022</v>
      </c>
      <c r="T119" s="294">
        <f t="shared" si="27"/>
        <v>291942.42048230022</v>
      </c>
      <c r="U119" s="297"/>
    </row>
    <row r="120" spans="1:21" x14ac:dyDescent="0.3">
      <c r="A120" s="291"/>
      <c r="B120" s="292">
        <v>2021</v>
      </c>
      <c r="C120" s="301">
        <v>43466</v>
      </c>
      <c r="D120" s="301">
        <v>44561</v>
      </c>
      <c r="E120" s="301">
        <v>44197</v>
      </c>
      <c r="F120" s="301">
        <v>44561</v>
      </c>
      <c r="G120" s="302">
        <v>506005</v>
      </c>
      <c r="H120" s="302" t="s">
        <v>166</v>
      </c>
      <c r="I120" s="303" t="str">
        <f t="shared" si="21"/>
        <v>506005MGRK2021</v>
      </c>
      <c r="J120" s="294">
        <f>IFERROR(VLOOKUP(I120,'4. Pricing'!$D$10:$J$593,5,FALSE),0)</f>
        <v>0</v>
      </c>
      <c r="K120" s="293">
        <v>173.35</v>
      </c>
      <c r="L120" s="294">
        <f t="shared" si="22"/>
        <v>-173.35</v>
      </c>
      <c r="M120" s="294">
        <f>IFERROR(VLOOKUP(I120,'4. Pricing'!$D$10:$J$593,6,FALSE),0)</f>
        <v>0</v>
      </c>
      <c r="N120" s="304">
        <f t="shared" si="23"/>
        <v>1</v>
      </c>
      <c r="O120" s="294">
        <f t="shared" si="24"/>
        <v>0</v>
      </c>
      <c r="P120" s="293">
        <v>1724.4882681564245</v>
      </c>
      <c r="Q120" s="294">
        <f t="shared" si="25"/>
        <v>-1724.4882681564245</v>
      </c>
      <c r="R120" s="294">
        <f t="shared" si="26"/>
        <v>0</v>
      </c>
      <c r="S120" s="293">
        <v>298940.04128491617</v>
      </c>
      <c r="T120" s="294">
        <f t="shared" si="27"/>
        <v>298940.04128491617</v>
      </c>
      <c r="U120" s="297"/>
    </row>
    <row r="121" spans="1:21" x14ac:dyDescent="0.3">
      <c r="A121" s="291"/>
      <c r="B121" s="292">
        <v>2015</v>
      </c>
      <c r="C121" s="301">
        <v>42005</v>
      </c>
      <c r="D121" s="301">
        <v>43100</v>
      </c>
      <c r="E121" s="301">
        <v>42005</v>
      </c>
      <c r="F121" s="301">
        <v>42369</v>
      </c>
      <c r="G121" s="302">
        <v>506035</v>
      </c>
      <c r="H121" s="302" t="s">
        <v>166</v>
      </c>
      <c r="I121" s="303" t="str">
        <f t="shared" si="21"/>
        <v>506035MGRK2015</v>
      </c>
      <c r="J121" s="294">
        <f>IFERROR(VLOOKUP(I121,'4. Pricing'!$D$10:$J$593,5,FALSE),0)</f>
        <v>0</v>
      </c>
      <c r="K121" s="293">
        <v>137.78</v>
      </c>
      <c r="L121" s="294">
        <f t="shared" si="22"/>
        <v>-137.78</v>
      </c>
      <c r="M121" s="294">
        <f>IFERROR(VLOOKUP(I121,'4. Pricing'!$D$10:$J$593,6,FALSE),0)</f>
        <v>0</v>
      </c>
      <c r="N121" s="304">
        <f t="shared" si="23"/>
        <v>1</v>
      </c>
      <c r="O121" s="294">
        <f t="shared" si="24"/>
        <v>0</v>
      </c>
      <c r="P121" s="293">
        <v>1808.6073086844729</v>
      </c>
      <c r="Q121" s="294">
        <f t="shared" si="25"/>
        <v>-1808.6073086844729</v>
      </c>
      <c r="R121" s="294">
        <f t="shared" si="26"/>
        <v>0</v>
      </c>
      <c r="S121" s="293">
        <v>249189.91499054668</v>
      </c>
      <c r="T121" s="294">
        <f t="shared" si="27"/>
        <v>249189.91499054668</v>
      </c>
      <c r="U121" s="297"/>
    </row>
    <row r="122" spans="1:21" x14ac:dyDescent="0.3">
      <c r="A122" s="291"/>
      <c r="B122" s="292">
        <v>2016</v>
      </c>
      <c r="C122" s="301">
        <v>42005</v>
      </c>
      <c r="D122" s="301">
        <v>43100</v>
      </c>
      <c r="E122" s="301">
        <v>42370</v>
      </c>
      <c r="F122" s="301">
        <v>42735</v>
      </c>
      <c r="G122" s="302">
        <v>506035</v>
      </c>
      <c r="H122" s="302" t="s">
        <v>166</v>
      </c>
      <c r="I122" s="303" t="str">
        <f t="shared" si="21"/>
        <v>506035MGRK2016</v>
      </c>
      <c r="J122" s="294">
        <f>IFERROR(VLOOKUP(I122,'4. Pricing'!$D$10:$J$593,5,FALSE),0)</f>
        <v>0</v>
      </c>
      <c r="K122" s="293">
        <v>142.65</v>
      </c>
      <c r="L122" s="294">
        <f t="shared" si="22"/>
        <v>-142.65</v>
      </c>
      <c r="M122" s="294">
        <f>IFERROR(VLOOKUP(I122,'4. Pricing'!$D$10:$J$593,6,FALSE),0)</f>
        <v>0</v>
      </c>
      <c r="N122" s="304">
        <f t="shared" si="23"/>
        <v>1</v>
      </c>
      <c r="O122" s="294">
        <f t="shared" si="24"/>
        <v>0</v>
      </c>
      <c r="P122" s="293">
        <v>1716.0991294168352</v>
      </c>
      <c r="Q122" s="294">
        <f t="shared" si="25"/>
        <v>-1716.0991294168352</v>
      </c>
      <c r="R122" s="294">
        <f t="shared" si="26"/>
        <v>0</v>
      </c>
      <c r="S122" s="293">
        <v>244801.54081131157</v>
      </c>
      <c r="T122" s="294">
        <f t="shared" si="27"/>
        <v>244801.54081131157</v>
      </c>
      <c r="U122" s="297"/>
    </row>
    <row r="123" spans="1:21" x14ac:dyDescent="0.3">
      <c r="A123" s="291"/>
      <c r="B123" s="292">
        <v>2017</v>
      </c>
      <c r="C123" s="301">
        <v>42005</v>
      </c>
      <c r="D123" s="301">
        <v>43100</v>
      </c>
      <c r="E123" s="301">
        <v>42736</v>
      </c>
      <c r="F123" s="301">
        <v>43100</v>
      </c>
      <c r="G123" s="302">
        <v>506035</v>
      </c>
      <c r="H123" s="302" t="s">
        <v>166</v>
      </c>
      <c r="I123" s="303" t="str">
        <f t="shared" si="21"/>
        <v>506035MGRK2017</v>
      </c>
      <c r="J123" s="294">
        <f>IFERROR(VLOOKUP(I123,'4. Pricing'!$D$10:$J$593,5,FALSE),0)</f>
        <v>0</v>
      </c>
      <c r="K123" s="293">
        <v>145.28</v>
      </c>
      <c r="L123" s="294">
        <f t="shared" si="22"/>
        <v>-145.28</v>
      </c>
      <c r="M123" s="294">
        <f>IFERROR(VLOOKUP(I123,'4. Pricing'!$D$10:$J$593,6,FALSE),0)</f>
        <v>0</v>
      </c>
      <c r="N123" s="304">
        <f t="shared" si="23"/>
        <v>1</v>
      </c>
      <c r="O123" s="294">
        <f t="shared" si="24"/>
        <v>0</v>
      </c>
      <c r="P123" s="293">
        <v>1724.469607843123</v>
      </c>
      <c r="Q123" s="294">
        <f t="shared" si="25"/>
        <v>-1724.469607843123</v>
      </c>
      <c r="R123" s="294">
        <f t="shared" si="26"/>
        <v>0</v>
      </c>
      <c r="S123" s="293">
        <v>250530.94462744892</v>
      </c>
      <c r="T123" s="294">
        <f t="shared" si="27"/>
        <v>250530.94462744892</v>
      </c>
      <c r="U123" s="297"/>
    </row>
    <row r="124" spans="1:21" x14ac:dyDescent="0.3">
      <c r="A124" s="291"/>
      <c r="B124" s="292">
        <v>2018</v>
      </c>
      <c r="C124" s="301">
        <v>42005</v>
      </c>
      <c r="D124" s="301">
        <v>43100</v>
      </c>
      <c r="E124" s="301">
        <v>43101</v>
      </c>
      <c r="F124" s="301">
        <v>43465</v>
      </c>
      <c r="G124" s="302"/>
      <c r="H124" s="302"/>
      <c r="I124" s="303" t="str">
        <f t="shared" si="21"/>
        <v/>
      </c>
      <c r="J124" s="294">
        <f>IFERROR(VLOOKUP(I124,'4. Pricing'!$D$10:$J$593,5,FALSE),0)</f>
        <v>0</v>
      </c>
      <c r="K124" s="293">
        <v>0</v>
      </c>
      <c r="L124" s="294">
        <f t="shared" si="22"/>
        <v>0</v>
      </c>
      <c r="M124" s="294">
        <f>IFERROR(VLOOKUP(I124,'4. Pricing'!$D$10:$J$593,6,FALSE),0)</f>
        <v>0</v>
      </c>
      <c r="N124" s="304" t="str">
        <f t="shared" si="23"/>
        <v/>
      </c>
      <c r="O124" s="294">
        <f t="shared" si="24"/>
        <v>0</v>
      </c>
      <c r="P124" s="293">
        <v>0</v>
      </c>
      <c r="Q124" s="294">
        <f t="shared" si="25"/>
        <v>0</v>
      </c>
      <c r="R124" s="294">
        <f t="shared" si="26"/>
        <v>0</v>
      </c>
      <c r="S124" s="293">
        <v>0</v>
      </c>
      <c r="T124" s="294">
        <f t="shared" si="27"/>
        <v>0</v>
      </c>
      <c r="U124" s="297"/>
    </row>
    <row r="125" spans="1:21" x14ac:dyDescent="0.3">
      <c r="A125" s="291"/>
      <c r="B125" s="292">
        <v>2019</v>
      </c>
      <c r="C125" s="301">
        <v>42005</v>
      </c>
      <c r="D125" s="301">
        <v>43100</v>
      </c>
      <c r="E125" s="301">
        <v>43466</v>
      </c>
      <c r="F125" s="301">
        <v>43830</v>
      </c>
      <c r="G125" s="302"/>
      <c r="H125" s="302"/>
      <c r="I125" s="303" t="str">
        <f t="shared" si="21"/>
        <v/>
      </c>
      <c r="J125" s="294">
        <f>IFERROR(VLOOKUP(I125,'4. Pricing'!$D$10:$J$593,5,FALSE),0)</f>
        <v>0</v>
      </c>
      <c r="K125" s="293">
        <v>0</v>
      </c>
      <c r="L125" s="294">
        <f t="shared" si="22"/>
        <v>0</v>
      </c>
      <c r="M125" s="294">
        <f>IFERROR(VLOOKUP(I125,'4. Pricing'!$D$10:$J$593,6,FALSE),0)</f>
        <v>0</v>
      </c>
      <c r="N125" s="304" t="str">
        <f t="shared" si="23"/>
        <v/>
      </c>
      <c r="O125" s="294">
        <f t="shared" si="24"/>
        <v>0</v>
      </c>
      <c r="P125" s="293">
        <v>0</v>
      </c>
      <c r="Q125" s="294">
        <f t="shared" si="25"/>
        <v>0</v>
      </c>
      <c r="R125" s="294">
        <f t="shared" si="26"/>
        <v>0</v>
      </c>
      <c r="S125" s="293">
        <v>0</v>
      </c>
      <c r="T125" s="294">
        <f t="shared" si="27"/>
        <v>0</v>
      </c>
      <c r="U125" s="297"/>
    </row>
    <row r="126" spans="1:21" x14ac:dyDescent="0.3">
      <c r="A126" s="291"/>
      <c r="B126" s="292">
        <v>2020</v>
      </c>
      <c r="C126" s="301">
        <v>42005</v>
      </c>
      <c r="D126" s="301">
        <v>43100</v>
      </c>
      <c r="E126" s="301">
        <v>43831</v>
      </c>
      <c r="F126" s="301">
        <v>44196</v>
      </c>
      <c r="G126" s="302"/>
      <c r="H126" s="302"/>
      <c r="I126" s="303" t="str">
        <f t="shared" si="21"/>
        <v/>
      </c>
      <c r="J126" s="294">
        <f>IFERROR(VLOOKUP(I126,'4. Pricing'!$D$10:$J$593,5,FALSE),0)</f>
        <v>0</v>
      </c>
      <c r="K126" s="293">
        <v>0</v>
      </c>
      <c r="L126" s="294">
        <f t="shared" si="22"/>
        <v>0</v>
      </c>
      <c r="M126" s="294">
        <f>IFERROR(VLOOKUP(I126,'4. Pricing'!$D$10:$J$593,6,FALSE),0)</f>
        <v>0</v>
      </c>
      <c r="N126" s="304" t="str">
        <f t="shared" si="23"/>
        <v/>
      </c>
      <c r="O126" s="294">
        <f t="shared" si="24"/>
        <v>0</v>
      </c>
      <c r="P126" s="293">
        <v>0</v>
      </c>
      <c r="Q126" s="294">
        <f t="shared" si="25"/>
        <v>0</v>
      </c>
      <c r="R126" s="294">
        <f t="shared" si="26"/>
        <v>0</v>
      </c>
      <c r="S126" s="293">
        <v>0</v>
      </c>
      <c r="T126" s="294">
        <f t="shared" si="27"/>
        <v>0</v>
      </c>
      <c r="U126" s="297"/>
    </row>
    <row r="127" spans="1:21" x14ac:dyDescent="0.3">
      <c r="A127" s="291"/>
      <c r="B127" s="292">
        <v>2021</v>
      </c>
      <c r="C127" s="301">
        <v>42005</v>
      </c>
      <c r="D127" s="301">
        <v>43100</v>
      </c>
      <c r="E127" s="301">
        <v>44197</v>
      </c>
      <c r="F127" s="301">
        <v>44561</v>
      </c>
      <c r="G127" s="302"/>
      <c r="H127" s="302"/>
      <c r="I127" s="303" t="str">
        <f t="shared" si="21"/>
        <v/>
      </c>
      <c r="J127" s="294">
        <f>IFERROR(VLOOKUP(I127,'4. Pricing'!$D$10:$J$593,5,FALSE),0)</f>
        <v>0</v>
      </c>
      <c r="K127" s="293">
        <v>0</v>
      </c>
      <c r="L127" s="294">
        <f t="shared" si="22"/>
        <v>0</v>
      </c>
      <c r="M127" s="294">
        <f>IFERROR(VLOOKUP(I127,'4. Pricing'!$D$10:$J$593,6,FALSE),0)</f>
        <v>0</v>
      </c>
      <c r="N127" s="304" t="str">
        <f t="shared" si="23"/>
        <v/>
      </c>
      <c r="O127" s="294">
        <f t="shared" si="24"/>
        <v>0</v>
      </c>
      <c r="P127" s="293">
        <v>0</v>
      </c>
      <c r="Q127" s="294">
        <f t="shared" si="25"/>
        <v>0</v>
      </c>
      <c r="R127" s="294">
        <f t="shared" si="26"/>
        <v>0</v>
      </c>
      <c r="S127" s="293">
        <v>0</v>
      </c>
      <c r="T127" s="294">
        <f t="shared" si="27"/>
        <v>0</v>
      </c>
      <c r="U127" s="297"/>
    </row>
    <row r="128" spans="1:21" x14ac:dyDescent="0.3">
      <c r="A128" s="291"/>
      <c r="B128" s="292">
        <v>2015</v>
      </c>
      <c r="C128" s="301">
        <v>42005</v>
      </c>
      <c r="D128" s="301">
        <v>43830</v>
      </c>
      <c r="E128" s="301">
        <v>42005</v>
      </c>
      <c r="F128" s="301">
        <v>42369</v>
      </c>
      <c r="G128" s="302">
        <v>506005</v>
      </c>
      <c r="H128" s="302" t="s">
        <v>166</v>
      </c>
      <c r="I128" s="303" t="str">
        <f t="shared" si="21"/>
        <v>506005MGRK2015</v>
      </c>
      <c r="J128" s="294">
        <f>IFERROR(VLOOKUP(I128,'4. Pricing'!$D$10:$J$593,5,FALSE),0)</f>
        <v>0</v>
      </c>
      <c r="K128" s="293">
        <v>126.63</v>
      </c>
      <c r="L128" s="294">
        <f t="shared" si="22"/>
        <v>-126.63</v>
      </c>
      <c r="M128" s="294">
        <f>IFERROR(VLOOKUP(I128,'4. Pricing'!$D$10:$J$593,6,FALSE),0)</f>
        <v>0</v>
      </c>
      <c r="N128" s="304">
        <f t="shared" si="23"/>
        <v>1</v>
      </c>
      <c r="O128" s="294">
        <f t="shared" si="24"/>
        <v>0</v>
      </c>
      <c r="P128" s="293">
        <v>1808.6073086844729</v>
      </c>
      <c r="Q128" s="294">
        <f t="shared" si="25"/>
        <v>-1808.6073086844729</v>
      </c>
      <c r="R128" s="294">
        <f t="shared" si="26"/>
        <v>0</v>
      </c>
      <c r="S128" s="293">
        <v>229023.9434987148</v>
      </c>
      <c r="T128" s="294">
        <f t="shared" si="27"/>
        <v>229023.9434987148</v>
      </c>
      <c r="U128" s="297"/>
    </row>
    <row r="129" spans="1:21" x14ac:dyDescent="0.3">
      <c r="A129" s="291"/>
      <c r="B129" s="292">
        <v>2016</v>
      </c>
      <c r="C129" s="301">
        <v>42005</v>
      </c>
      <c r="D129" s="301">
        <v>43830</v>
      </c>
      <c r="E129" s="301">
        <v>42370</v>
      </c>
      <c r="F129" s="301">
        <v>42735</v>
      </c>
      <c r="G129" s="302">
        <v>506005</v>
      </c>
      <c r="H129" s="302" t="s">
        <v>166</v>
      </c>
      <c r="I129" s="303" t="str">
        <f t="shared" si="21"/>
        <v>506005MGRK2016</v>
      </c>
      <c r="J129" s="294">
        <f>IFERROR(VLOOKUP(I129,'4. Pricing'!$D$10:$J$593,5,FALSE),0)</f>
        <v>0</v>
      </c>
      <c r="K129" s="293">
        <v>130.97999999999999</v>
      </c>
      <c r="L129" s="294">
        <f t="shared" si="22"/>
        <v>-130.97999999999999</v>
      </c>
      <c r="M129" s="294">
        <f>IFERROR(VLOOKUP(I129,'4. Pricing'!$D$10:$J$593,6,FALSE),0)</f>
        <v>0</v>
      </c>
      <c r="N129" s="304">
        <f t="shared" si="23"/>
        <v>1</v>
      </c>
      <c r="O129" s="294">
        <f t="shared" si="24"/>
        <v>0</v>
      </c>
      <c r="P129" s="293">
        <v>1716.0991294168352</v>
      </c>
      <c r="Q129" s="294">
        <f t="shared" si="25"/>
        <v>-1716.0991294168352</v>
      </c>
      <c r="R129" s="294">
        <f t="shared" si="26"/>
        <v>0</v>
      </c>
      <c r="S129" s="293">
        <v>224774.66397101706</v>
      </c>
      <c r="T129" s="294">
        <f t="shared" si="27"/>
        <v>224774.66397101706</v>
      </c>
      <c r="U129" s="297"/>
    </row>
    <row r="130" spans="1:21" x14ac:dyDescent="0.3">
      <c r="A130" s="291"/>
      <c r="B130" s="292">
        <v>2017</v>
      </c>
      <c r="C130" s="301">
        <v>42005</v>
      </c>
      <c r="D130" s="301">
        <v>43830</v>
      </c>
      <c r="E130" s="301">
        <v>42736</v>
      </c>
      <c r="F130" s="301">
        <v>43100</v>
      </c>
      <c r="G130" s="302">
        <v>506005</v>
      </c>
      <c r="H130" s="302" t="s">
        <v>166</v>
      </c>
      <c r="I130" s="303" t="str">
        <f t="shared" si="21"/>
        <v>506005MGRK2017</v>
      </c>
      <c r="J130" s="294">
        <f>IFERROR(VLOOKUP(I130,'4. Pricing'!$D$10:$J$593,5,FALSE),0)</f>
        <v>0</v>
      </c>
      <c r="K130" s="293">
        <v>136.01</v>
      </c>
      <c r="L130" s="294">
        <f t="shared" si="22"/>
        <v>-136.01</v>
      </c>
      <c r="M130" s="294">
        <f>IFERROR(VLOOKUP(I130,'4. Pricing'!$D$10:$J$593,6,FALSE),0)</f>
        <v>0</v>
      </c>
      <c r="N130" s="304">
        <f t="shared" si="23"/>
        <v>1</v>
      </c>
      <c r="O130" s="294">
        <f t="shared" si="24"/>
        <v>0</v>
      </c>
      <c r="P130" s="293">
        <v>1724.469607843123</v>
      </c>
      <c r="Q130" s="294">
        <f t="shared" si="25"/>
        <v>-1724.469607843123</v>
      </c>
      <c r="R130" s="294">
        <f t="shared" si="26"/>
        <v>0</v>
      </c>
      <c r="S130" s="293">
        <v>234545.11136274313</v>
      </c>
      <c r="T130" s="294">
        <f t="shared" si="27"/>
        <v>234545.11136274313</v>
      </c>
      <c r="U130" s="297"/>
    </row>
    <row r="131" spans="1:21" x14ac:dyDescent="0.3">
      <c r="A131" s="291"/>
      <c r="B131" s="292">
        <v>2018</v>
      </c>
      <c r="C131" s="301">
        <v>42005</v>
      </c>
      <c r="D131" s="301">
        <v>43830</v>
      </c>
      <c r="E131" s="301">
        <v>43101</v>
      </c>
      <c r="F131" s="301">
        <v>43465</v>
      </c>
      <c r="G131" s="302">
        <v>506005</v>
      </c>
      <c r="H131" s="302" t="s">
        <v>166</v>
      </c>
      <c r="I131" s="303" t="str">
        <f t="shared" si="21"/>
        <v>506005MGRK2018</v>
      </c>
      <c r="J131" s="294">
        <f>IFERROR(VLOOKUP(I131,'4. Pricing'!$D$10:$J$593,5,FALSE),0)</f>
        <v>0</v>
      </c>
      <c r="K131" s="293">
        <v>137.91</v>
      </c>
      <c r="L131" s="294">
        <f t="shared" si="22"/>
        <v>-137.91</v>
      </c>
      <c r="M131" s="294">
        <f>IFERROR(VLOOKUP(I131,'4. Pricing'!$D$10:$J$593,6,FALSE),0)</f>
        <v>0</v>
      </c>
      <c r="N131" s="304">
        <f t="shared" si="23"/>
        <v>1</v>
      </c>
      <c r="O131" s="294">
        <f t="shared" si="24"/>
        <v>0</v>
      </c>
      <c r="P131" s="293">
        <v>1730.61679653684</v>
      </c>
      <c r="Q131" s="294">
        <f t="shared" si="25"/>
        <v>-1730.61679653684</v>
      </c>
      <c r="R131" s="294">
        <f t="shared" si="26"/>
        <v>0</v>
      </c>
      <c r="S131" s="293">
        <v>238669.36241039558</v>
      </c>
      <c r="T131" s="294">
        <f t="shared" si="27"/>
        <v>238669.36241039558</v>
      </c>
      <c r="U131" s="297"/>
    </row>
    <row r="132" spans="1:21" x14ac:dyDescent="0.3">
      <c r="A132" s="291"/>
      <c r="B132" s="292">
        <v>2019</v>
      </c>
      <c r="C132" s="301">
        <v>42005</v>
      </c>
      <c r="D132" s="301">
        <v>43830</v>
      </c>
      <c r="E132" s="301">
        <v>43466</v>
      </c>
      <c r="F132" s="301">
        <v>43830</v>
      </c>
      <c r="G132" s="302">
        <v>506005</v>
      </c>
      <c r="H132" s="302" t="s">
        <v>166</v>
      </c>
      <c r="I132" s="303" t="str">
        <f t="shared" si="21"/>
        <v>506005MGRK2019</v>
      </c>
      <c r="J132" s="294">
        <f>IFERROR(VLOOKUP(I132,'4. Pricing'!$D$10:$J$593,5,FALSE),0)</f>
        <v>0</v>
      </c>
      <c r="K132" s="293">
        <v>146.80000000000001</v>
      </c>
      <c r="L132" s="294">
        <f t="shared" si="22"/>
        <v>-146.80000000000001</v>
      </c>
      <c r="M132" s="294">
        <f>IFERROR(VLOOKUP(I132,'4. Pricing'!$D$10:$J$593,6,FALSE),0)</f>
        <v>0</v>
      </c>
      <c r="N132" s="304">
        <f t="shared" si="23"/>
        <v>1</v>
      </c>
      <c r="O132" s="294">
        <f t="shared" si="24"/>
        <v>0</v>
      </c>
      <c r="P132" s="293">
        <v>1721.1275563680847</v>
      </c>
      <c r="Q132" s="294">
        <f t="shared" si="25"/>
        <v>-1721.1275563680847</v>
      </c>
      <c r="R132" s="294">
        <f t="shared" si="26"/>
        <v>0</v>
      </c>
      <c r="S132" s="293">
        <v>252661.52527483486</v>
      </c>
      <c r="T132" s="294">
        <f t="shared" si="27"/>
        <v>252661.52527483486</v>
      </c>
      <c r="U132" s="297"/>
    </row>
    <row r="133" spans="1:21" x14ac:dyDescent="0.3">
      <c r="A133" s="291"/>
      <c r="B133" s="292">
        <v>2020</v>
      </c>
      <c r="C133" s="301">
        <v>42005</v>
      </c>
      <c r="D133" s="301">
        <v>43830</v>
      </c>
      <c r="E133" s="301">
        <v>43831</v>
      </c>
      <c r="F133" s="301">
        <v>44196</v>
      </c>
      <c r="G133" s="302"/>
      <c r="H133" s="302"/>
      <c r="I133" s="303" t="str">
        <f t="shared" si="21"/>
        <v/>
      </c>
      <c r="J133" s="294">
        <f>IFERROR(VLOOKUP(I133,'4. Pricing'!$D$10:$J$593,5,FALSE),0)</f>
        <v>0</v>
      </c>
      <c r="K133" s="293">
        <v>0</v>
      </c>
      <c r="L133" s="294">
        <f t="shared" si="22"/>
        <v>0</v>
      </c>
      <c r="M133" s="294">
        <f>IFERROR(VLOOKUP(I133,'4. Pricing'!$D$10:$J$593,6,FALSE),0)</f>
        <v>0</v>
      </c>
      <c r="N133" s="304" t="str">
        <f t="shared" si="23"/>
        <v/>
      </c>
      <c r="O133" s="294">
        <f t="shared" si="24"/>
        <v>0</v>
      </c>
      <c r="P133" s="293">
        <v>0</v>
      </c>
      <c r="Q133" s="294">
        <f t="shared" si="25"/>
        <v>0</v>
      </c>
      <c r="R133" s="294">
        <f t="shared" si="26"/>
        <v>0</v>
      </c>
      <c r="S133" s="293">
        <v>0</v>
      </c>
      <c r="T133" s="294">
        <f t="shared" si="27"/>
        <v>0</v>
      </c>
      <c r="U133" s="297"/>
    </row>
    <row r="134" spans="1:21" x14ac:dyDescent="0.3">
      <c r="A134" s="291"/>
      <c r="B134" s="292">
        <v>2021</v>
      </c>
      <c r="C134" s="301">
        <v>42005</v>
      </c>
      <c r="D134" s="301">
        <v>43830</v>
      </c>
      <c r="E134" s="301">
        <v>44197</v>
      </c>
      <c r="F134" s="301">
        <v>44561</v>
      </c>
      <c r="G134" s="302"/>
      <c r="H134" s="302"/>
      <c r="I134" s="303" t="str">
        <f t="shared" si="21"/>
        <v/>
      </c>
      <c r="J134" s="294">
        <f>IFERROR(VLOOKUP(I134,'4. Pricing'!$D$10:$J$593,5,FALSE),0)</f>
        <v>0</v>
      </c>
      <c r="K134" s="293">
        <v>0</v>
      </c>
      <c r="L134" s="294">
        <f t="shared" si="22"/>
        <v>0</v>
      </c>
      <c r="M134" s="294">
        <f>IFERROR(VLOOKUP(I134,'4. Pricing'!$D$10:$J$593,6,FALSE),0)</f>
        <v>0</v>
      </c>
      <c r="N134" s="304" t="str">
        <f t="shared" si="23"/>
        <v/>
      </c>
      <c r="O134" s="294">
        <f t="shared" si="24"/>
        <v>0</v>
      </c>
      <c r="P134" s="293">
        <v>0</v>
      </c>
      <c r="Q134" s="294">
        <f t="shared" si="25"/>
        <v>0</v>
      </c>
      <c r="R134" s="294">
        <f t="shared" si="26"/>
        <v>0</v>
      </c>
      <c r="S134" s="293">
        <v>0</v>
      </c>
      <c r="T134" s="294">
        <f t="shared" si="27"/>
        <v>0</v>
      </c>
      <c r="U134" s="297"/>
    </row>
    <row r="135" spans="1:21" x14ac:dyDescent="0.3">
      <c r="A135" s="291"/>
      <c r="B135" s="292">
        <v>2015</v>
      </c>
      <c r="C135" s="301">
        <v>42005</v>
      </c>
      <c r="D135" s="301">
        <v>44561</v>
      </c>
      <c r="E135" s="301">
        <v>42005</v>
      </c>
      <c r="F135" s="301">
        <v>42369</v>
      </c>
      <c r="G135" s="302">
        <v>505008</v>
      </c>
      <c r="H135" s="302" t="s">
        <v>166</v>
      </c>
      <c r="I135" s="303" t="str">
        <f t="shared" si="21"/>
        <v>505008MGRK2015</v>
      </c>
      <c r="J135" s="294">
        <f>IFERROR(VLOOKUP(I135,'4. Pricing'!$D$10:$J$593,5,FALSE),0)</f>
        <v>0</v>
      </c>
      <c r="K135" s="293">
        <v>99.5</v>
      </c>
      <c r="L135" s="294">
        <f t="shared" si="22"/>
        <v>-99.5</v>
      </c>
      <c r="M135" s="294">
        <f>IFERROR(VLOOKUP(I135,'4. Pricing'!$D$10:$J$593,6,FALSE),0)</f>
        <v>0</v>
      </c>
      <c r="N135" s="304">
        <f t="shared" si="23"/>
        <v>1</v>
      </c>
      <c r="O135" s="294">
        <f t="shared" si="24"/>
        <v>0</v>
      </c>
      <c r="P135" s="293">
        <v>1808.6073086844729</v>
      </c>
      <c r="Q135" s="294">
        <f t="shared" si="25"/>
        <v>-1808.6073086844729</v>
      </c>
      <c r="R135" s="294">
        <f t="shared" si="26"/>
        <v>0</v>
      </c>
      <c r="S135" s="293">
        <v>179956.42721410506</v>
      </c>
      <c r="T135" s="294">
        <f t="shared" si="27"/>
        <v>179956.42721410506</v>
      </c>
      <c r="U135" s="297"/>
    </row>
    <row r="136" spans="1:21" x14ac:dyDescent="0.3">
      <c r="A136" s="291"/>
      <c r="B136" s="292">
        <v>2016</v>
      </c>
      <c r="C136" s="301">
        <v>42005</v>
      </c>
      <c r="D136" s="301">
        <v>44561</v>
      </c>
      <c r="E136" s="301">
        <v>42370</v>
      </c>
      <c r="F136" s="301">
        <v>42735</v>
      </c>
      <c r="G136" s="302">
        <v>505008</v>
      </c>
      <c r="H136" s="302" t="s">
        <v>166</v>
      </c>
      <c r="I136" s="303" t="str">
        <f t="shared" si="21"/>
        <v>505008MGRK2016</v>
      </c>
      <c r="J136" s="294">
        <f>IFERROR(VLOOKUP(I136,'4. Pricing'!$D$10:$J$593,5,FALSE),0)</f>
        <v>0</v>
      </c>
      <c r="K136" s="293">
        <v>114</v>
      </c>
      <c r="L136" s="294">
        <f t="shared" si="22"/>
        <v>-114</v>
      </c>
      <c r="M136" s="294">
        <f>IFERROR(VLOOKUP(I136,'4. Pricing'!$D$10:$J$593,6,FALSE),0)</f>
        <v>0</v>
      </c>
      <c r="N136" s="304">
        <f t="shared" si="23"/>
        <v>1</v>
      </c>
      <c r="O136" s="294">
        <f t="shared" si="24"/>
        <v>0</v>
      </c>
      <c r="P136" s="293">
        <v>1716.0991294168352</v>
      </c>
      <c r="Q136" s="294">
        <f t="shared" si="25"/>
        <v>-1716.0991294168352</v>
      </c>
      <c r="R136" s="294">
        <f t="shared" si="26"/>
        <v>0</v>
      </c>
      <c r="S136" s="293">
        <v>195635.30075351923</v>
      </c>
      <c r="T136" s="294">
        <f t="shared" si="27"/>
        <v>195635.30075351923</v>
      </c>
      <c r="U136" s="297"/>
    </row>
    <row r="137" spans="1:21" x14ac:dyDescent="0.3">
      <c r="A137" s="291"/>
      <c r="B137" s="292">
        <v>2017</v>
      </c>
      <c r="C137" s="301">
        <v>42005</v>
      </c>
      <c r="D137" s="301">
        <v>44561</v>
      </c>
      <c r="E137" s="301">
        <v>42736</v>
      </c>
      <c r="F137" s="301">
        <v>43100</v>
      </c>
      <c r="G137" s="302">
        <v>505008</v>
      </c>
      <c r="H137" s="302" t="s">
        <v>166</v>
      </c>
      <c r="I137" s="303" t="str">
        <f t="shared" ref="I137:I168" si="28">IF(G137="","",CONCATENATE(G137,H137,B137))</f>
        <v>505008MGRK2017</v>
      </c>
      <c r="J137" s="294">
        <f>IFERROR(VLOOKUP(I137,'4. Pricing'!$D$10:$J$593,5,FALSE),0)</f>
        <v>0</v>
      </c>
      <c r="K137" s="293">
        <v>114.04</v>
      </c>
      <c r="L137" s="294">
        <f t="shared" ref="L137:L168" si="29">J137-K137</f>
        <v>-114.04</v>
      </c>
      <c r="M137" s="294">
        <f>IFERROR(VLOOKUP(I137,'4. Pricing'!$D$10:$J$593,6,FALSE),0)</f>
        <v>0</v>
      </c>
      <c r="N137" s="304">
        <f t="shared" ref="N137:N168" si="30">IF(AND(C137&lt;=E137,D137&gt;=F137),1,IF(AND(C137&gt;=E137,C137&lt;=F137),(_xlfn.DAYS(F137,C137)/365),IF(AND(D137&gt;=E137,D137&lt;=F137),(_xlfn.DAYS(D137,E137)/365),"")))</f>
        <v>1</v>
      </c>
      <c r="O137" s="294">
        <f t="shared" ref="O137:O168" si="31">IFERROR(M137*N137,0)</f>
        <v>0</v>
      </c>
      <c r="P137" s="293">
        <v>1724.469607843123</v>
      </c>
      <c r="Q137" s="294">
        <f t="shared" ref="Q137:Q168" si="32">O137-P137</f>
        <v>-1724.469607843123</v>
      </c>
      <c r="R137" s="294">
        <f t="shared" ref="R137:R168" si="33">J137*O137</f>
        <v>0</v>
      </c>
      <c r="S137" s="293">
        <v>196658.51407842975</v>
      </c>
      <c r="T137" s="294">
        <f t="shared" ref="T137:T168" si="34">S137-R137</f>
        <v>196658.51407842975</v>
      </c>
      <c r="U137" s="297"/>
    </row>
    <row r="138" spans="1:21" x14ac:dyDescent="0.3">
      <c r="A138" s="291"/>
      <c r="B138" s="292">
        <v>2018</v>
      </c>
      <c r="C138" s="301">
        <v>42005</v>
      </c>
      <c r="D138" s="301">
        <v>44561</v>
      </c>
      <c r="E138" s="301">
        <v>43101</v>
      </c>
      <c r="F138" s="301">
        <v>43465</v>
      </c>
      <c r="G138" s="302">
        <v>505008</v>
      </c>
      <c r="H138" s="302" t="s">
        <v>166</v>
      </c>
      <c r="I138" s="303" t="str">
        <f t="shared" si="28"/>
        <v>505008MGRK2018</v>
      </c>
      <c r="J138" s="294">
        <f>IFERROR(VLOOKUP(I138,'4. Pricing'!$D$10:$J$593,5,FALSE),0)</f>
        <v>0</v>
      </c>
      <c r="K138" s="293">
        <v>112.47</v>
      </c>
      <c r="L138" s="294">
        <f t="shared" si="29"/>
        <v>-112.47</v>
      </c>
      <c r="M138" s="294">
        <f>IFERROR(VLOOKUP(I138,'4. Pricing'!$D$10:$J$593,6,FALSE),0)</f>
        <v>0</v>
      </c>
      <c r="N138" s="304">
        <f t="shared" si="30"/>
        <v>1</v>
      </c>
      <c r="O138" s="294">
        <f t="shared" si="31"/>
        <v>0</v>
      </c>
      <c r="P138" s="293">
        <v>1730.61679653684</v>
      </c>
      <c r="Q138" s="294">
        <f t="shared" si="32"/>
        <v>-1730.61679653684</v>
      </c>
      <c r="R138" s="294">
        <f t="shared" si="33"/>
        <v>0</v>
      </c>
      <c r="S138" s="293">
        <v>194642.47110649839</v>
      </c>
      <c r="T138" s="294">
        <f t="shared" si="34"/>
        <v>194642.47110649839</v>
      </c>
      <c r="U138" s="297"/>
    </row>
    <row r="139" spans="1:21" x14ac:dyDescent="0.3">
      <c r="A139" s="291"/>
      <c r="B139" s="292">
        <v>2019</v>
      </c>
      <c r="C139" s="301">
        <v>42005</v>
      </c>
      <c r="D139" s="301">
        <v>44561</v>
      </c>
      <c r="E139" s="301">
        <v>43466</v>
      </c>
      <c r="F139" s="301">
        <v>43830</v>
      </c>
      <c r="G139" s="302">
        <v>505008</v>
      </c>
      <c r="H139" s="302" t="s">
        <v>166</v>
      </c>
      <c r="I139" s="303" t="str">
        <f t="shared" si="28"/>
        <v>505008MGRK2019</v>
      </c>
      <c r="J139" s="294">
        <f>IFERROR(VLOOKUP(I139,'4. Pricing'!$D$10:$J$593,5,FALSE),0)</f>
        <v>0</v>
      </c>
      <c r="K139" s="293">
        <v>121.17</v>
      </c>
      <c r="L139" s="294">
        <f t="shared" si="29"/>
        <v>-121.17</v>
      </c>
      <c r="M139" s="294">
        <f>IFERROR(VLOOKUP(I139,'4. Pricing'!$D$10:$J$593,6,FALSE),0)</f>
        <v>0</v>
      </c>
      <c r="N139" s="304">
        <f t="shared" si="30"/>
        <v>1</v>
      </c>
      <c r="O139" s="294">
        <f t="shared" si="31"/>
        <v>0</v>
      </c>
      <c r="P139" s="293">
        <v>1721.1275563680847</v>
      </c>
      <c r="Q139" s="294">
        <f t="shared" si="32"/>
        <v>-1721.1275563680847</v>
      </c>
      <c r="R139" s="294">
        <f t="shared" si="33"/>
        <v>0</v>
      </c>
      <c r="S139" s="293">
        <v>208549.02600512083</v>
      </c>
      <c r="T139" s="294">
        <f t="shared" si="34"/>
        <v>208549.02600512083</v>
      </c>
      <c r="U139" s="297"/>
    </row>
    <row r="140" spans="1:21" x14ac:dyDescent="0.3">
      <c r="A140" s="291"/>
      <c r="B140" s="292">
        <v>2020</v>
      </c>
      <c r="C140" s="301">
        <v>42005</v>
      </c>
      <c r="D140" s="301">
        <v>44561</v>
      </c>
      <c r="E140" s="301">
        <v>43831</v>
      </c>
      <c r="F140" s="301">
        <v>44196</v>
      </c>
      <c r="G140" s="302">
        <v>505008</v>
      </c>
      <c r="H140" s="302" t="s">
        <v>166</v>
      </c>
      <c r="I140" s="303" t="str">
        <f t="shared" si="28"/>
        <v>505008MGRK2020</v>
      </c>
      <c r="J140" s="294">
        <f>IFERROR(VLOOKUP(I140,'4. Pricing'!$D$10:$J$593,5,FALSE),0)</f>
        <v>0</v>
      </c>
      <c r="K140" s="293">
        <v>123.76</v>
      </c>
      <c r="L140" s="294">
        <f t="shared" si="29"/>
        <v>-123.76</v>
      </c>
      <c r="M140" s="294">
        <f>IFERROR(VLOOKUP(I140,'4. Pricing'!$D$10:$J$593,6,FALSE),0)</f>
        <v>0</v>
      </c>
      <c r="N140" s="304">
        <f t="shared" si="30"/>
        <v>1</v>
      </c>
      <c r="O140" s="294">
        <f t="shared" si="31"/>
        <v>0</v>
      </c>
      <c r="P140" s="293">
        <v>1723.2891829425666</v>
      </c>
      <c r="Q140" s="294">
        <f t="shared" si="32"/>
        <v>-1723.2891829425666</v>
      </c>
      <c r="R140" s="294">
        <f t="shared" si="33"/>
        <v>0</v>
      </c>
      <c r="S140" s="293">
        <v>213274.26928097205</v>
      </c>
      <c r="T140" s="294">
        <f t="shared" si="34"/>
        <v>213274.26928097205</v>
      </c>
      <c r="U140" s="297"/>
    </row>
    <row r="141" spans="1:21" x14ac:dyDescent="0.3">
      <c r="A141" s="291"/>
      <c r="B141" s="292">
        <v>2021</v>
      </c>
      <c r="C141" s="301">
        <v>42005</v>
      </c>
      <c r="D141" s="301">
        <v>44561</v>
      </c>
      <c r="E141" s="301">
        <v>44197</v>
      </c>
      <c r="F141" s="301">
        <v>44561</v>
      </c>
      <c r="G141" s="302">
        <v>505008</v>
      </c>
      <c r="H141" s="302" t="s">
        <v>166</v>
      </c>
      <c r="I141" s="303" t="str">
        <f t="shared" si="28"/>
        <v>505008MGRK2021</v>
      </c>
      <c r="J141" s="294">
        <f>IFERROR(VLOOKUP(I141,'4. Pricing'!$D$10:$J$593,5,FALSE),0)</f>
        <v>0</v>
      </c>
      <c r="K141" s="293">
        <v>122.12</v>
      </c>
      <c r="L141" s="294">
        <f t="shared" si="29"/>
        <v>-122.12</v>
      </c>
      <c r="M141" s="294">
        <f>IFERROR(VLOOKUP(I141,'4. Pricing'!$D$10:$J$593,6,FALSE),0)</f>
        <v>0</v>
      </c>
      <c r="N141" s="304">
        <f t="shared" si="30"/>
        <v>1</v>
      </c>
      <c r="O141" s="294">
        <f t="shared" si="31"/>
        <v>0</v>
      </c>
      <c r="P141" s="293">
        <v>1724.4882681564245</v>
      </c>
      <c r="Q141" s="294">
        <f t="shared" si="32"/>
        <v>-1724.4882681564245</v>
      </c>
      <c r="R141" s="294">
        <f t="shared" si="33"/>
        <v>0</v>
      </c>
      <c r="S141" s="293">
        <v>210594.50730726257</v>
      </c>
      <c r="T141" s="294">
        <f t="shared" si="34"/>
        <v>210594.50730726257</v>
      </c>
      <c r="U141" s="297"/>
    </row>
    <row r="142" spans="1:21" x14ac:dyDescent="0.3">
      <c r="A142" s="291"/>
      <c r="B142" s="292">
        <v>2015</v>
      </c>
      <c r="C142" s="301">
        <v>42005</v>
      </c>
      <c r="D142" s="301">
        <v>44561</v>
      </c>
      <c r="E142" s="301">
        <v>42005</v>
      </c>
      <c r="F142" s="301">
        <v>42369</v>
      </c>
      <c r="G142" s="302">
        <v>506006</v>
      </c>
      <c r="H142" s="302" t="s">
        <v>166</v>
      </c>
      <c r="I142" s="303" t="str">
        <f t="shared" si="28"/>
        <v>506006MGRK2015</v>
      </c>
      <c r="J142" s="294">
        <f>IFERROR(VLOOKUP(I142,'4. Pricing'!$D$10:$J$593,5,FALSE),0)</f>
        <v>0</v>
      </c>
      <c r="K142" s="293">
        <v>112.02</v>
      </c>
      <c r="L142" s="294">
        <f t="shared" si="29"/>
        <v>-112.02</v>
      </c>
      <c r="M142" s="294">
        <f>IFERROR(VLOOKUP(I142,'4. Pricing'!$D$10:$J$593,6,FALSE),0)</f>
        <v>0</v>
      </c>
      <c r="N142" s="304">
        <f t="shared" si="30"/>
        <v>1</v>
      </c>
      <c r="O142" s="294">
        <f t="shared" si="31"/>
        <v>0</v>
      </c>
      <c r="P142" s="293">
        <v>1808.6073086844729</v>
      </c>
      <c r="Q142" s="294">
        <f t="shared" si="32"/>
        <v>-1808.6073086844729</v>
      </c>
      <c r="R142" s="294">
        <f t="shared" si="33"/>
        <v>0</v>
      </c>
      <c r="S142" s="293">
        <v>202600.19071883464</v>
      </c>
      <c r="T142" s="294">
        <f t="shared" si="34"/>
        <v>202600.19071883464</v>
      </c>
      <c r="U142" s="297"/>
    </row>
    <row r="143" spans="1:21" x14ac:dyDescent="0.3">
      <c r="A143" s="291"/>
      <c r="B143" s="292">
        <v>2016</v>
      </c>
      <c r="C143" s="301">
        <v>42005</v>
      </c>
      <c r="D143" s="301">
        <v>44561</v>
      </c>
      <c r="E143" s="301">
        <v>42370</v>
      </c>
      <c r="F143" s="301">
        <v>42735</v>
      </c>
      <c r="G143" s="302">
        <v>506006</v>
      </c>
      <c r="H143" s="302" t="s">
        <v>166</v>
      </c>
      <c r="I143" s="303" t="str">
        <f t="shared" si="28"/>
        <v>506006MGRK2016</v>
      </c>
      <c r="J143" s="294">
        <f>IFERROR(VLOOKUP(I143,'4. Pricing'!$D$10:$J$593,5,FALSE),0)</f>
        <v>0</v>
      </c>
      <c r="K143" s="293">
        <v>152.13999999999999</v>
      </c>
      <c r="L143" s="294">
        <f t="shared" si="29"/>
        <v>-152.13999999999999</v>
      </c>
      <c r="M143" s="294">
        <f>IFERROR(VLOOKUP(I143,'4. Pricing'!$D$10:$J$593,6,FALSE),0)</f>
        <v>0</v>
      </c>
      <c r="N143" s="304">
        <f t="shared" si="30"/>
        <v>1</v>
      </c>
      <c r="O143" s="294">
        <f t="shared" si="31"/>
        <v>0</v>
      </c>
      <c r="P143" s="293">
        <v>1716.0991294168352</v>
      </c>
      <c r="Q143" s="294">
        <f t="shared" si="32"/>
        <v>-1716.0991294168352</v>
      </c>
      <c r="R143" s="294">
        <f t="shared" si="33"/>
        <v>0</v>
      </c>
      <c r="S143" s="293">
        <v>261087.32154947729</v>
      </c>
      <c r="T143" s="294">
        <f t="shared" si="34"/>
        <v>261087.32154947729</v>
      </c>
      <c r="U143" s="297"/>
    </row>
    <row r="144" spans="1:21" x14ac:dyDescent="0.3">
      <c r="A144" s="291"/>
      <c r="B144" s="292">
        <v>2017</v>
      </c>
      <c r="C144" s="301">
        <v>42005</v>
      </c>
      <c r="D144" s="301">
        <v>44561</v>
      </c>
      <c r="E144" s="301">
        <v>42736</v>
      </c>
      <c r="F144" s="301">
        <v>43100</v>
      </c>
      <c r="G144" s="302">
        <v>506006</v>
      </c>
      <c r="H144" s="302" t="s">
        <v>166</v>
      </c>
      <c r="I144" s="303" t="str">
        <f t="shared" si="28"/>
        <v>506006MGRK2017</v>
      </c>
      <c r="J144" s="294">
        <f>IFERROR(VLOOKUP(I144,'4. Pricing'!$D$10:$J$593,5,FALSE),0)</f>
        <v>0</v>
      </c>
      <c r="K144" s="293">
        <v>161.85</v>
      </c>
      <c r="L144" s="294">
        <f t="shared" si="29"/>
        <v>-161.85</v>
      </c>
      <c r="M144" s="294">
        <f>IFERROR(VLOOKUP(I144,'4. Pricing'!$D$10:$J$593,6,FALSE),0)</f>
        <v>0</v>
      </c>
      <c r="N144" s="304">
        <f t="shared" si="30"/>
        <v>1</v>
      </c>
      <c r="O144" s="294">
        <f t="shared" si="31"/>
        <v>0</v>
      </c>
      <c r="P144" s="293">
        <v>1724.469607843123</v>
      </c>
      <c r="Q144" s="294">
        <f t="shared" si="32"/>
        <v>-1724.469607843123</v>
      </c>
      <c r="R144" s="294">
        <f t="shared" si="33"/>
        <v>0</v>
      </c>
      <c r="S144" s="293">
        <v>279105.40602940944</v>
      </c>
      <c r="T144" s="294">
        <f t="shared" si="34"/>
        <v>279105.40602940944</v>
      </c>
      <c r="U144" s="297"/>
    </row>
    <row r="145" spans="1:21" x14ac:dyDescent="0.3">
      <c r="A145" s="291"/>
      <c r="B145" s="292">
        <v>2018</v>
      </c>
      <c r="C145" s="301">
        <v>42005</v>
      </c>
      <c r="D145" s="301">
        <v>44561</v>
      </c>
      <c r="E145" s="301">
        <v>43101</v>
      </c>
      <c r="F145" s="301">
        <v>43465</v>
      </c>
      <c r="G145" s="302">
        <v>506006</v>
      </c>
      <c r="H145" s="302" t="s">
        <v>166</v>
      </c>
      <c r="I145" s="303" t="str">
        <f t="shared" si="28"/>
        <v>506006MGRK2018</v>
      </c>
      <c r="J145" s="294">
        <f>IFERROR(VLOOKUP(I145,'4. Pricing'!$D$10:$J$593,5,FALSE),0)</f>
        <v>0</v>
      </c>
      <c r="K145" s="293">
        <v>136.6</v>
      </c>
      <c r="L145" s="294">
        <f t="shared" si="29"/>
        <v>-136.6</v>
      </c>
      <c r="M145" s="294">
        <f>IFERROR(VLOOKUP(I145,'4. Pricing'!$D$10:$J$593,6,FALSE),0)</f>
        <v>0</v>
      </c>
      <c r="N145" s="304">
        <f t="shared" si="30"/>
        <v>1</v>
      </c>
      <c r="O145" s="294">
        <f t="shared" si="31"/>
        <v>0</v>
      </c>
      <c r="P145" s="293">
        <v>1730.61679653684</v>
      </c>
      <c r="Q145" s="294">
        <f t="shared" si="32"/>
        <v>-1730.61679653684</v>
      </c>
      <c r="R145" s="294">
        <f t="shared" si="33"/>
        <v>0</v>
      </c>
      <c r="S145" s="293">
        <v>236402.25440693233</v>
      </c>
      <c r="T145" s="294">
        <f t="shared" si="34"/>
        <v>236402.25440693233</v>
      </c>
      <c r="U145" s="297"/>
    </row>
    <row r="146" spans="1:21" x14ac:dyDescent="0.3">
      <c r="A146" s="291"/>
      <c r="B146" s="292">
        <v>2019</v>
      </c>
      <c r="C146" s="301">
        <v>42005</v>
      </c>
      <c r="D146" s="301">
        <v>44561</v>
      </c>
      <c r="E146" s="301">
        <v>43466</v>
      </c>
      <c r="F146" s="301">
        <v>43830</v>
      </c>
      <c r="G146" s="302">
        <v>506016</v>
      </c>
      <c r="H146" s="302" t="s">
        <v>167</v>
      </c>
      <c r="I146" s="303" t="str">
        <f t="shared" si="28"/>
        <v>506016EXECK2019</v>
      </c>
      <c r="J146" s="294">
        <f>IFERROR(VLOOKUP(I146,'4. Pricing'!$D$10:$J$593,5,FALSE),0)</f>
        <v>0</v>
      </c>
      <c r="K146" s="293">
        <v>212.15</v>
      </c>
      <c r="L146" s="294">
        <f t="shared" si="29"/>
        <v>-212.15</v>
      </c>
      <c r="M146" s="294">
        <f>IFERROR(VLOOKUP(I146,'4. Pricing'!$D$10:$J$593,6,FALSE),0)</f>
        <v>0</v>
      </c>
      <c r="N146" s="304">
        <f t="shared" si="30"/>
        <v>1</v>
      </c>
      <c r="O146" s="294">
        <f t="shared" si="31"/>
        <v>0</v>
      </c>
      <c r="P146" s="293">
        <v>1706.9692753623196</v>
      </c>
      <c r="Q146" s="294">
        <f t="shared" si="32"/>
        <v>-1706.9692753623196</v>
      </c>
      <c r="R146" s="294">
        <f t="shared" si="33"/>
        <v>0</v>
      </c>
      <c r="S146" s="293">
        <v>362133.53176811611</v>
      </c>
      <c r="T146" s="294">
        <f t="shared" si="34"/>
        <v>362133.53176811611</v>
      </c>
      <c r="U146" s="297"/>
    </row>
    <row r="147" spans="1:21" ht="39" x14ac:dyDescent="0.3">
      <c r="A147" s="291"/>
      <c r="B147" s="292">
        <v>2020</v>
      </c>
      <c r="C147" s="301">
        <v>42005</v>
      </c>
      <c r="D147" s="301">
        <v>44561</v>
      </c>
      <c r="E147" s="301">
        <v>43831</v>
      </c>
      <c r="F147" s="301">
        <v>44196</v>
      </c>
      <c r="G147" s="302">
        <v>506016</v>
      </c>
      <c r="H147" s="302" t="s">
        <v>167</v>
      </c>
      <c r="I147" s="303" t="str">
        <f t="shared" si="28"/>
        <v>506016EXECK2020</v>
      </c>
      <c r="J147" s="294">
        <f>IFERROR(VLOOKUP(I147,'4. Pricing'!$D$10:$J$593,5,FALSE),0)</f>
        <v>0</v>
      </c>
      <c r="K147" s="293">
        <v>227.14</v>
      </c>
      <c r="L147" s="294">
        <f t="shared" si="29"/>
        <v>-227.14</v>
      </c>
      <c r="M147" s="294">
        <f>IFERROR(VLOOKUP(I147,'4. Pricing'!$D$10:$J$593,6,FALSE),0)</f>
        <v>0</v>
      </c>
      <c r="N147" s="304">
        <f t="shared" si="30"/>
        <v>1</v>
      </c>
      <c r="O147" s="294">
        <f t="shared" si="31"/>
        <v>0</v>
      </c>
      <c r="P147" s="293">
        <v>1723.2891829425666</v>
      </c>
      <c r="Q147" s="294">
        <f t="shared" si="32"/>
        <v>-1723.2891829425666</v>
      </c>
      <c r="R147" s="294">
        <f t="shared" si="33"/>
        <v>0</v>
      </c>
      <c r="S147" s="293">
        <v>391427.90501357458</v>
      </c>
      <c r="T147" s="294">
        <f t="shared" si="34"/>
        <v>391427.90501357458</v>
      </c>
      <c r="U147" s="297" t="s">
        <v>148</v>
      </c>
    </row>
    <row r="148" spans="1:21" x14ac:dyDescent="0.3">
      <c r="A148" s="291"/>
      <c r="B148" s="292">
        <v>2021</v>
      </c>
      <c r="C148" s="301">
        <v>42005</v>
      </c>
      <c r="D148" s="301">
        <v>44561</v>
      </c>
      <c r="E148" s="301">
        <v>44197</v>
      </c>
      <c r="F148" s="301">
        <v>44561</v>
      </c>
      <c r="G148" s="302">
        <v>501007</v>
      </c>
      <c r="H148" s="302" t="s">
        <v>167</v>
      </c>
      <c r="I148" s="303" t="str">
        <f t="shared" si="28"/>
        <v>501007EXECK2021</v>
      </c>
      <c r="J148" s="294">
        <f>IFERROR(VLOOKUP(I148,'4. Pricing'!$D$10:$J$593,5,FALSE),0)</f>
        <v>0</v>
      </c>
      <c r="K148" s="293">
        <v>376.06</v>
      </c>
      <c r="L148" s="294">
        <f t="shared" si="29"/>
        <v>-376.06</v>
      </c>
      <c r="M148" s="294">
        <f>IFERROR(VLOOKUP(I148,'4. Pricing'!$D$10:$J$593,6,FALSE),0)</f>
        <v>0</v>
      </c>
      <c r="N148" s="304">
        <f t="shared" si="30"/>
        <v>1</v>
      </c>
      <c r="O148" s="294">
        <f t="shared" si="31"/>
        <v>0</v>
      </c>
      <c r="P148" s="293">
        <v>1708.1764705882354</v>
      </c>
      <c r="Q148" s="294">
        <f t="shared" si="32"/>
        <v>-1708.1764705882354</v>
      </c>
      <c r="R148" s="294">
        <f t="shared" si="33"/>
        <v>0</v>
      </c>
      <c r="S148" s="293">
        <v>642376.84352941182</v>
      </c>
      <c r="T148" s="294">
        <f t="shared" si="34"/>
        <v>642376.84352941182</v>
      </c>
      <c r="U148" s="297"/>
    </row>
    <row r="149" spans="1:21" x14ac:dyDescent="0.3">
      <c r="A149" s="291"/>
      <c r="B149" s="292">
        <v>2015</v>
      </c>
      <c r="C149" s="301">
        <v>42005</v>
      </c>
      <c r="D149" s="301">
        <v>44561</v>
      </c>
      <c r="E149" s="301">
        <v>42005</v>
      </c>
      <c r="F149" s="301">
        <v>42369</v>
      </c>
      <c r="G149" s="302">
        <v>506006</v>
      </c>
      <c r="H149" s="302" t="s">
        <v>170</v>
      </c>
      <c r="I149" s="303" t="str">
        <f t="shared" si="28"/>
        <v>506006SPRFK22015</v>
      </c>
      <c r="J149" s="294">
        <f>IFERROR(VLOOKUP(I149,'4. Pricing'!$D$10:$J$593,5,FALSE),0)</f>
        <v>0</v>
      </c>
      <c r="K149" s="293">
        <v>63.97</v>
      </c>
      <c r="L149" s="294">
        <f t="shared" si="29"/>
        <v>-63.97</v>
      </c>
      <c r="M149" s="294">
        <f>IFERROR(VLOOKUP(I149,'4. Pricing'!$D$10:$J$593,6,FALSE),0)</f>
        <v>0</v>
      </c>
      <c r="N149" s="304">
        <f t="shared" si="30"/>
        <v>1</v>
      </c>
      <c r="O149" s="294">
        <f t="shared" si="31"/>
        <v>0</v>
      </c>
      <c r="P149" s="293">
        <v>1821.0333333333385</v>
      </c>
      <c r="Q149" s="294">
        <f t="shared" si="32"/>
        <v>-1821.0333333333385</v>
      </c>
      <c r="R149" s="294">
        <f t="shared" si="33"/>
        <v>0</v>
      </c>
      <c r="S149" s="293">
        <v>116491.50233333366</v>
      </c>
      <c r="T149" s="294">
        <f t="shared" si="34"/>
        <v>116491.50233333366</v>
      </c>
      <c r="U149" s="297"/>
    </row>
    <row r="150" spans="1:21" x14ac:dyDescent="0.3">
      <c r="A150" s="291"/>
      <c r="B150" s="292">
        <v>2016</v>
      </c>
      <c r="C150" s="301">
        <v>42005</v>
      </c>
      <c r="D150" s="301">
        <v>44561</v>
      </c>
      <c r="E150" s="301">
        <v>42370</v>
      </c>
      <c r="F150" s="301">
        <v>42735</v>
      </c>
      <c r="G150" s="302">
        <v>506006</v>
      </c>
      <c r="H150" s="302" t="s">
        <v>170</v>
      </c>
      <c r="I150" s="303" t="str">
        <f t="shared" si="28"/>
        <v>506006SPRFK22016</v>
      </c>
      <c r="J150" s="294">
        <f>IFERROR(VLOOKUP(I150,'4. Pricing'!$D$10:$J$593,5,FALSE),0)</f>
        <v>0</v>
      </c>
      <c r="K150" s="293">
        <v>66.12</v>
      </c>
      <c r="L150" s="294">
        <f t="shared" si="29"/>
        <v>-66.12</v>
      </c>
      <c r="M150" s="294">
        <f>IFERROR(VLOOKUP(I150,'4. Pricing'!$D$10:$J$593,6,FALSE),0)</f>
        <v>0</v>
      </c>
      <c r="N150" s="304">
        <f t="shared" si="30"/>
        <v>1</v>
      </c>
      <c r="O150" s="294">
        <f t="shared" si="31"/>
        <v>0</v>
      </c>
      <c r="P150" s="293">
        <v>1738.0276641323062</v>
      </c>
      <c r="Q150" s="294">
        <f t="shared" si="32"/>
        <v>-1738.0276641323062</v>
      </c>
      <c r="R150" s="294">
        <f t="shared" si="33"/>
        <v>0</v>
      </c>
      <c r="S150" s="293">
        <v>114918.38915242809</v>
      </c>
      <c r="T150" s="294">
        <f t="shared" si="34"/>
        <v>114918.38915242809</v>
      </c>
      <c r="U150" s="297"/>
    </row>
    <row r="151" spans="1:21" x14ac:dyDescent="0.3">
      <c r="A151" s="291"/>
      <c r="B151" s="292">
        <v>2017</v>
      </c>
      <c r="C151" s="301">
        <v>42005</v>
      </c>
      <c r="D151" s="301">
        <v>44561</v>
      </c>
      <c r="E151" s="301">
        <v>42736</v>
      </c>
      <c r="F151" s="301">
        <v>43100</v>
      </c>
      <c r="G151" s="302">
        <v>506006</v>
      </c>
      <c r="H151" s="302" t="s">
        <v>166</v>
      </c>
      <c r="I151" s="303" t="str">
        <f t="shared" si="28"/>
        <v>506006MGRK2017</v>
      </c>
      <c r="J151" s="294">
        <f>IFERROR(VLOOKUP(I151,'4. Pricing'!$D$10:$J$593,5,FALSE),0)</f>
        <v>0</v>
      </c>
      <c r="K151" s="293">
        <v>161.85</v>
      </c>
      <c r="L151" s="294">
        <f t="shared" si="29"/>
        <v>-161.85</v>
      </c>
      <c r="M151" s="294">
        <f>IFERROR(VLOOKUP(I151,'4. Pricing'!$D$10:$J$593,6,FALSE),0)</f>
        <v>0</v>
      </c>
      <c r="N151" s="304">
        <f t="shared" si="30"/>
        <v>1</v>
      </c>
      <c r="O151" s="294">
        <f t="shared" si="31"/>
        <v>0</v>
      </c>
      <c r="P151" s="293">
        <v>1724.469607843123</v>
      </c>
      <c r="Q151" s="294">
        <f t="shared" si="32"/>
        <v>-1724.469607843123</v>
      </c>
      <c r="R151" s="294">
        <f t="shared" si="33"/>
        <v>0</v>
      </c>
      <c r="S151" s="293">
        <v>279105.40602940944</v>
      </c>
      <c r="T151" s="294">
        <f t="shared" si="34"/>
        <v>279105.40602940944</v>
      </c>
      <c r="U151" s="297"/>
    </row>
    <row r="152" spans="1:21" x14ac:dyDescent="0.3">
      <c r="A152" s="291"/>
      <c r="B152" s="292">
        <v>2018</v>
      </c>
      <c r="C152" s="301">
        <v>42005</v>
      </c>
      <c r="D152" s="301">
        <v>44561</v>
      </c>
      <c r="E152" s="301">
        <v>43101</v>
      </c>
      <c r="F152" s="301">
        <v>43465</v>
      </c>
      <c r="G152" s="302">
        <v>506006</v>
      </c>
      <c r="H152" s="302" t="s">
        <v>166</v>
      </c>
      <c r="I152" s="303" t="str">
        <f t="shared" si="28"/>
        <v>506006MGRK2018</v>
      </c>
      <c r="J152" s="294">
        <f>IFERROR(VLOOKUP(I152,'4. Pricing'!$D$10:$J$593,5,FALSE),0)</f>
        <v>0</v>
      </c>
      <c r="K152" s="293">
        <v>136.6</v>
      </c>
      <c r="L152" s="294">
        <f t="shared" si="29"/>
        <v>-136.6</v>
      </c>
      <c r="M152" s="294">
        <f>IFERROR(VLOOKUP(I152,'4. Pricing'!$D$10:$J$593,6,FALSE),0)</f>
        <v>0</v>
      </c>
      <c r="N152" s="304">
        <f t="shared" si="30"/>
        <v>1</v>
      </c>
      <c r="O152" s="294">
        <f t="shared" si="31"/>
        <v>0</v>
      </c>
      <c r="P152" s="293">
        <v>1730.61679653684</v>
      </c>
      <c r="Q152" s="294">
        <f t="shared" si="32"/>
        <v>-1730.61679653684</v>
      </c>
      <c r="R152" s="294">
        <f t="shared" si="33"/>
        <v>0</v>
      </c>
      <c r="S152" s="293">
        <v>236402.25440693233</v>
      </c>
      <c r="T152" s="294">
        <f t="shared" si="34"/>
        <v>236402.25440693233</v>
      </c>
      <c r="U152" s="297"/>
    </row>
    <row r="153" spans="1:21" x14ac:dyDescent="0.3">
      <c r="A153" s="291"/>
      <c r="B153" s="292">
        <v>2019</v>
      </c>
      <c r="C153" s="301">
        <v>42005</v>
      </c>
      <c r="D153" s="301">
        <v>44561</v>
      </c>
      <c r="E153" s="301">
        <v>43466</v>
      </c>
      <c r="F153" s="301">
        <v>43830</v>
      </c>
      <c r="G153" s="302">
        <v>506006</v>
      </c>
      <c r="H153" s="302" t="s">
        <v>166</v>
      </c>
      <c r="I153" s="303" t="str">
        <f t="shared" si="28"/>
        <v>506006MGRK2019</v>
      </c>
      <c r="J153" s="294">
        <f>IFERROR(VLOOKUP(I153,'4. Pricing'!$D$10:$J$593,5,FALSE),0)</f>
        <v>0</v>
      </c>
      <c r="K153" s="293">
        <v>76.67</v>
      </c>
      <c r="L153" s="294">
        <f t="shared" si="29"/>
        <v>-76.67</v>
      </c>
      <c r="M153" s="294">
        <f>IFERROR(VLOOKUP(I153,'4. Pricing'!$D$10:$J$593,6,FALSE),0)</f>
        <v>0</v>
      </c>
      <c r="N153" s="304">
        <f t="shared" si="30"/>
        <v>1</v>
      </c>
      <c r="O153" s="294">
        <f t="shared" si="31"/>
        <v>0</v>
      </c>
      <c r="P153" s="293">
        <v>1721.1275563680847</v>
      </c>
      <c r="Q153" s="294">
        <f t="shared" si="32"/>
        <v>-1721.1275563680847</v>
      </c>
      <c r="R153" s="294">
        <f t="shared" si="33"/>
        <v>0</v>
      </c>
      <c r="S153" s="293">
        <v>131958.84974674106</v>
      </c>
      <c r="T153" s="294">
        <f t="shared" si="34"/>
        <v>131958.84974674106</v>
      </c>
      <c r="U153" s="297"/>
    </row>
    <row r="154" spans="1:21" x14ac:dyDescent="0.3">
      <c r="A154" s="291"/>
      <c r="B154" s="292">
        <v>2020</v>
      </c>
      <c r="C154" s="301">
        <v>42005</v>
      </c>
      <c r="D154" s="301">
        <v>44561</v>
      </c>
      <c r="E154" s="301">
        <v>43831</v>
      </c>
      <c r="F154" s="301">
        <v>44196</v>
      </c>
      <c r="G154" s="302">
        <v>506006</v>
      </c>
      <c r="H154" s="302" t="s">
        <v>166</v>
      </c>
      <c r="I154" s="303" t="str">
        <f t="shared" si="28"/>
        <v>506006MGRK2020</v>
      </c>
      <c r="J154" s="294">
        <f>IFERROR(VLOOKUP(I154,'4. Pricing'!$D$10:$J$593,5,FALSE),0)</f>
        <v>0</v>
      </c>
      <c r="K154" s="293">
        <v>93.53</v>
      </c>
      <c r="L154" s="294">
        <f t="shared" si="29"/>
        <v>-93.53</v>
      </c>
      <c r="M154" s="294">
        <f>IFERROR(VLOOKUP(I154,'4. Pricing'!$D$10:$J$593,6,FALSE),0)</f>
        <v>0</v>
      </c>
      <c r="N154" s="304">
        <f t="shared" si="30"/>
        <v>1</v>
      </c>
      <c r="O154" s="294">
        <f t="shared" si="31"/>
        <v>0</v>
      </c>
      <c r="P154" s="293">
        <v>1723.2891829425666</v>
      </c>
      <c r="Q154" s="294">
        <f t="shared" si="32"/>
        <v>-1723.2891829425666</v>
      </c>
      <c r="R154" s="294">
        <f t="shared" si="33"/>
        <v>0</v>
      </c>
      <c r="S154" s="293">
        <v>161179.23728061825</v>
      </c>
      <c r="T154" s="294">
        <f t="shared" si="34"/>
        <v>161179.23728061825</v>
      </c>
      <c r="U154" s="297"/>
    </row>
    <row r="155" spans="1:21" x14ac:dyDescent="0.3">
      <c r="A155" s="291"/>
      <c r="B155" s="292">
        <v>2021</v>
      </c>
      <c r="C155" s="301">
        <v>42005</v>
      </c>
      <c r="D155" s="301">
        <v>44561</v>
      </c>
      <c r="E155" s="301">
        <v>44197</v>
      </c>
      <c r="F155" s="301">
        <v>44561</v>
      </c>
      <c r="G155" s="302">
        <v>506006</v>
      </c>
      <c r="H155" s="302" t="s">
        <v>166</v>
      </c>
      <c r="I155" s="303" t="str">
        <f t="shared" si="28"/>
        <v>506006MGRK2021</v>
      </c>
      <c r="J155" s="294">
        <f>IFERROR(VLOOKUP(I155,'4. Pricing'!$D$10:$J$593,5,FALSE),0)</f>
        <v>0</v>
      </c>
      <c r="K155" s="293">
        <v>104.96</v>
      </c>
      <c r="L155" s="294">
        <f t="shared" si="29"/>
        <v>-104.96</v>
      </c>
      <c r="M155" s="294">
        <f>IFERROR(VLOOKUP(I155,'4. Pricing'!$D$10:$J$593,6,FALSE),0)</f>
        <v>0</v>
      </c>
      <c r="N155" s="304">
        <f t="shared" si="30"/>
        <v>1</v>
      </c>
      <c r="O155" s="294">
        <f t="shared" si="31"/>
        <v>0</v>
      </c>
      <c r="P155" s="293">
        <v>1724.4882681564245</v>
      </c>
      <c r="Q155" s="294">
        <f t="shared" si="32"/>
        <v>-1724.4882681564245</v>
      </c>
      <c r="R155" s="294">
        <f t="shared" si="33"/>
        <v>0</v>
      </c>
      <c r="S155" s="293">
        <v>181002.2886256983</v>
      </c>
      <c r="T155" s="294">
        <f t="shared" si="34"/>
        <v>181002.2886256983</v>
      </c>
      <c r="U155" s="297"/>
    </row>
    <row r="156" spans="1:21" x14ac:dyDescent="0.3">
      <c r="A156" s="291"/>
      <c r="B156" s="292">
        <v>2015</v>
      </c>
      <c r="C156" s="301">
        <v>43466</v>
      </c>
      <c r="D156" s="301">
        <v>44561</v>
      </c>
      <c r="E156" s="301">
        <v>42005</v>
      </c>
      <c r="F156" s="301">
        <v>42369</v>
      </c>
      <c r="G156" s="302"/>
      <c r="H156" s="302"/>
      <c r="I156" s="303" t="str">
        <f t="shared" si="28"/>
        <v/>
      </c>
      <c r="J156" s="294">
        <f>IFERROR(VLOOKUP(I156,'4. Pricing'!$D$10:$J$593,5,FALSE),0)</f>
        <v>0</v>
      </c>
      <c r="K156" s="293">
        <v>0</v>
      </c>
      <c r="L156" s="294">
        <f t="shared" si="29"/>
        <v>0</v>
      </c>
      <c r="M156" s="294">
        <f>IFERROR(VLOOKUP(I156,'4. Pricing'!$D$10:$J$593,6,FALSE),0)</f>
        <v>0</v>
      </c>
      <c r="N156" s="304" t="str">
        <f t="shared" si="30"/>
        <v/>
      </c>
      <c r="O156" s="294">
        <f t="shared" si="31"/>
        <v>0</v>
      </c>
      <c r="P156" s="293">
        <v>0</v>
      </c>
      <c r="Q156" s="294">
        <f t="shared" si="32"/>
        <v>0</v>
      </c>
      <c r="R156" s="294">
        <f t="shared" si="33"/>
        <v>0</v>
      </c>
      <c r="S156" s="293">
        <v>0</v>
      </c>
      <c r="T156" s="294">
        <f t="shared" si="34"/>
        <v>0</v>
      </c>
      <c r="U156" s="297"/>
    </row>
    <row r="157" spans="1:21" x14ac:dyDescent="0.3">
      <c r="A157" s="291"/>
      <c r="B157" s="292">
        <v>2016</v>
      </c>
      <c r="C157" s="301">
        <v>43466</v>
      </c>
      <c r="D157" s="301">
        <v>44561</v>
      </c>
      <c r="E157" s="301">
        <v>42370</v>
      </c>
      <c r="F157" s="301">
        <v>42735</v>
      </c>
      <c r="G157" s="302"/>
      <c r="H157" s="302"/>
      <c r="I157" s="303" t="str">
        <f t="shared" si="28"/>
        <v/>
      </c>
      <c r="J157" s="294">
        <f>IFERROR(VLOOKUP(I157,'4. Pricing'!$D$10:$J$593,5,FALSE),0)</f>
        <v>0</v>
      </c>
      <c r="K157" s="293">
        <v>0</v>
      </c>
      <c r="L157" s="294">
        <f t="shared" si="29"/>
        <v>0</v>
      </c>
      <c r="M157" s="294">
        <f>IFERROR(VLOOKUP(I157,'4. Pricing'!$D$10:$J$593,6,FALSE),0)</f>
        <v>0</v>
      </c>
      <c r="N157" s="304" t="str">
        <f t="shared" si="30"/>
        <v/>
      </c>
      <c r="O157" s="294">
        <f t="shared" si="31"/>
        <v>0</v>
      </c>
      <c r="P157" s="293">
        <v>0</v>
      </c>
      <c r="Q157" s="294">
        <f t="shared" si="32"/>
        <v>0</v>
      </c>
      <c r="R157" s="294">
        <f t="shared" si="33"/>
        <v>0</v>
      </c>
      <c r="S157" s="293">
        <v>0</v>
      </c>
      <c r="T157" s="294">
        <f t="shared" si="34"/>
        <v>0</v>
      </c>
      <c r="U157" s="297"/>
    </row>
    <row r="158" spans="1:21" x14ac:dyDescent="0.3">
      <c r="A158" s="291"/>
      <c r="B158" s="292">
        <v>2017</v>
      </c>
      <c r="C158" s="301">
        <v>43466</v>
      </c>
      <c r="D158" s="301">
        <v>44561</v>
      </c>
      <c r="E158" s="301">
        <v>42736</v>
      </c>
      <c r="F158" s="301">
        <v>43100</v>
      </c>
      <c r="G158" s="302"/>
      <c r="H158" s="302"/>
      <c r="I158" s="303" t="str">
        <f t="shared" si="28"/>
        <v/>
      </c>
      <c r="J158" s="294">
        <f>IFERROR(VLOOKUP(I158,'4. Pricing'!$D$10:$J$593,5,FALSE),0)</f>
        <v>0</v>
      </c>
      <c r="K158" s="293">
        <v>0</v>
      </c>
      <c r="L158" s="294">
        <f t="shared" si="29"/>
        <v>0</v>
      </c>
      <c r="M158" s="294">
        <f>IFERROR(VLOOKUP(I158,'4. Pricing'!$D$10:$J$593,6,FALSE),0)</f>
        <v>0</v>
      </c>
      <c r="N158" s="304" t="str">
        <f t="shared" si="30"/>
        <v/>
      </c>
      <c r="O158" s="294">
        <f t="shared" si="31"/>
        <v>0</v>
      </c>
      <c r="P158" s="293">
        <v>0</v>
      </c>
      <c r="Q158" s="294">
        <f t="shared" si="32"/>
        <v>0</v>
      </c>
      <c r="R158" s="294">
        <f t="shared" si="33"/>
        <v>0</v>
      </c>
      <c r="S158" s="293">
        <v>0</v>
      </c>
      <c r="T158" s="294">
        <f t="shared" si="34"/>
        <v>0</v>
      </c>
      <c r="U158" s="297"/>
    </row>
    <row r="159" spans="1:21" x14ac:dyDescent="0.3">
      <c r="A159" s="291"/>
      <c r="B159" s="292">
        <v>2018</v>
      </c>
      <c r="C159" s="301">
        <v>43466</v>
      </c>
      <c r="D159" s="301">
        <v>44561</v>
      </c>
      <c r="E159" s="301">
        <v>43101</v>
      </c>
      <c r="F159" s="301">
        <v>43465</v>
      </c>
      <c r="G159" s="302"/>
      <c r="H159" s="302"/>
      <c r="I159" s="303" t="str">
        <f t="shared" si="28"/>
        <v/>
      </c>
      <c r="J159" s="294">
        <f>IFERROR(VLOOKUP(I159,'4. Pricing'!$D$10:$J$593,5,FALSE),0)</f>
        <v>0</v>
      </c>
      <c r="K159" s="293">
        <v>0</v>
      </c>
      <c r="L159" s="294">
        <f t="shared" si="29"/>
        <v>0</v>
      </c>
      <c r="M159" s="294">
        <f>IFERROR(VLOOKUP(I159,'4. Pricing'!$D$10:$J$593,6,FALSE),0)</f>
        <v>0</v>
      </c>
      <c r="N159" s="304" t="str">
        <f t="shared" si="30"/>
        <v/>
      </c>
      <c r="O159" s="294">
        <f t="shared" si="31"/>
        <v>0</v>
      </c>
      <c r="P159" s="293">
        <v>0</v>
      </c>
      <c r="Q159" s="294">
        <f t="shared" si="32"/>
        <v>0</v>
      </c>
      <c r="R159" s="294">
        <f t="shared" si="33"/>
        <v>0</v>
      </c>
      <c r="S159" s="293">
        <v>0</v>
      </c>
      <c r="T159" s="294">
        <f t="shared" si="34"/>
        <v>0</v>
      </c>
      <c r="U159" s="297"/>
    </row>
    <row r="160" spans="1:21" x14ac:dyDescent="0.3">
      <c r="A160" s="291"/>
      <c r="B160" s="292">
        <v>2019</v>
      </c>
      <c r="C160" s="301">
        <v>43466</v>
      </c>
      <c r="D160" s="301">
        <v>44561</v>
      </c>
      <c r="E160" s="301">
        <v>43466</v>
      </c>
      <c r="F160" s="301">
        <v>43830</v>
      </c>
      <c r="G160" s="302">
        <v>506006</v>
      </c>
      <c r="H160" s="302" t="s">
        <v>166</v>
      </c>
      <c r="I160" s="303" t="str">
        <f t="shared" si="28"/>
        <v>506006MGRK2019</v>
      </c>
      <c r="J160" s="294">
        <f>IFERROR(VLOOKUP(I160,'4. Pricing'!$D$10:$J$593,5,FALSE),0)</f>
        <v>0</v>
      </c>
      <c r="K160" s="293">
        <v>76.67</v>
      </c>
      <c r="L160" s="294">
        <f t="shared" si="29"/>
        <v>-76.67</v>
      </c>
      <c r="M160" s="294">
        <f>IFERROR(VLOOKUP(I160,'4. Pricing'!$D$10:$J$593,6,FALSE),0)</f>
        <v>0</v>
      </c>
      <c r="N160" s="304">
        <f t="shared" si="30"/>
        <v>1</v>
      </c>
      <c r="O160" s="294">
        <f t="shared" si="31"/>
        <v>0</v>
      </c>
      <c r="P160" s="293">
        <v>1721.1275563680847</v>
      </c>
      <c r="Q160" s="294">
        <f t="shared" si="32"/>
        <v>-1721.1275563680847</v>
      </c>
      <c r="R160" s="294">
        <f t="shared" si="33"/>
        <v>0</v>
      </c>
      <c r="S160" s="293">
        <v>131958.84974674106</v>
      </c>
      <c r="T160" s="294">
        <f t="shared" si="34"/>
        <v>131958.84974674106</v>
      </c>
      <c r="U160" s="297"/>
    </row>
    <row r="161" spans="1:21" x14ac:dyDescent="0.3">
      <c r="A161" s="291"/>
      <c r="B161" s="292">
        <v>2020</v>
      </c>
      <c r="C161" s="301">
        <v>43466</v>
      </c>
      <c r="D161" s="301">
        <v>44561</v>
      </c>
      <c r="E161" s="301">
        <v>43831</v>
      </c>
      <c r="F161" s="301">
        <v>44196</v>
      </c>
      <c r="G161" s="302">
        <v>506006</v>
      </c>
      <c r="H161" s="302" t="s">
        <v>166</v>
      </c>
      <c r="I161" s="303" t="str">
        <f t="shared" si="28"/>
        <v>506006MGRK2020</v>
      </c>
      <c r="J161" s="294">
        <f>IFERROR(VLOOKUP(I161,'4. Pricing'!$D$10:$J$593,5,FALSE),0)</f>
        <v>0</v>
      </c>
      <c r="K161" s="293">
        <v>93.53</v>
      </c>
      <c r="L161" s="294">
        <f t="shared" si="29"/>
        <v>-93.53</v>
      </c>
      <c r="M161" s="294">
        <f>IFERROR(VLOOKUP(I161,'4. Pricing'!$D$10:$J$593,6,FALSE),0)</f>
        <v>0</v>
      </c>
      <c r="N161" s="304">
        <f t="shared" si="30"/>
        <v>1</v>
      </c>
      <c r="O161" s="294">
        <f t="shared" si="31"/>
        <v>0</v>
      </c>
      <c r="P161" s="293">
        <v>1723.2891829425666</v>
      </c>
      <c r="Q161" s="294">
        <f t="shared" si="32"/>
        <v>-1723.2891829425666</v>
      </c>
      <c r="R161" s="294">
        <f t="shared" si="33"/>
        <v>0</v>
      </c>
      <c r="S161" s="293">
        <v>161179.23728061825</v>
      </c>
      <c r="T161" s="294">
        <f t="shared" si="34"/>
        <v>161179.23728061825</v>
      </c>
      <c r="U161" s="297"/>
    </row>
    <row r="162" spans="1:21" x14ac:dyDescent="0.3">
      <c r="A162" s="291"/>
      <c r="B162" s="292">
        <v>2021</v>
      </c>
      <c r="C162" s="301">
        <v>43466</v>
      </c>
      <c r="D162" s="301">
        <v>44561</v>
      </c>
      <c r="E162" s="301">
        <v>44197</v>
      </c>
      <c r="F162" s="301">
        <v>44561</v>
      </c>
      <c r="G162" s="302">
        <v>506006</v>
      </c>
      <c r="H162" s="302" t="s">
        <v>166</v>
      </c>
      <c r="I162" s="303" t="str">
        <f t="shared" si="28"/>
        <v>506006MGRK2021</v>
      </c>
      <c r="J162" s="294">
        <f>IFERROR(VLOOKUP(I162,'4. Pricing'!$D$10:$J$593,5,FALSE),0)</f>
        <v>0</v>
      </c>
      <c r="K162" s="293">
        <v>104.96</v>
      </c>
      <c r="L162" s="294">
        <f t="shared" si="29"/>
        <v>-104.96</v>
      </c>
      <c r="M162" s="294">
        <f>IFERROR(VLOOKUP(I162,'4. Pricing'!$D$10:$J$593,6,FALSE),0)</f>
        <v>0</v>
      </c>
      <c r="N162" s="304">
        <f t="shared" si="30"/>
        <v>1</v>
      </c>
      <c r="O162" s="294">
        <f t="shared" si="31"/>
        <v>0</v>
      </c>
      <c r="P162" s="293">
        <v>1724.4882681564245</v>
      </c>
      <c r="Q162" s="294">
        <f t="shared" si="32"/>
        <v>-1724.4882681564245</v>
      </c>
      <c r="R162" s="294">
        <f t="shared" si="33"/>
        <v>0</v>
      </c>
      <c r="S162" s="293">
        <v>181002.2886256983</v>
      </c>
      <c r="T162" s="294">
        <f t="shared" si="34"/>
        <v>181002.2886256983</v>
      </c>
      <c r="U162" s="297"/>
    </row>
    <row r="163" spans="1:21" x14ac:dyDescent="0.3">
      <c r="A163" s="291"/>
      <c r="B163" s="292">
        <v>2015</v>
      </c>
      <c r="C163" s="301">
        <v>42005</v>
      </c>
      <c r="D163" s="301">
        <v>44561</v>
      </c>
      <c r="E163" s="301">
        <v>42005</v>
      </c>
      <c r="F163" s="301">
        <v>42369</v>
      </c>
      <c r="G163" s="302">
        <v>509353</v>
      </c>
      <c r="H163" s="302" t="s">
        <v>166</v>
      </c>
      <c r="I163" s="303" t="str">
        <f t="shared" si="28"/>
        <v>509353MGRK2015</v>
      </c>
      <c r="J163" s="294">
        <f>IFERROR(VLOOKUP(I163,'4. Pricing'!$D$10:$J$593,5,FALSE),0)</f>
        <v>0</v>
      </c>
      <c r="K163" s="293">
        <v>105.36</v>
      </c>
      <c r="L163" s="294">
        <f t="shared" si="29"/>
        <v>-105.36</v>
      </c>
      <c r="M163" s="294">
        <f>IFERROR(VLOOKUP(I163,'4. Pricing'!$D$10:$J$593,6,FALSE),0)</f>
        <v>0</v>
      </c>
      <c r="N163" s="304">
        <f t="shared" si="30"/>
        <v>1</v>
      </c>
      <c r="O163" s="294">
        <f t="shared" si="31"/>
        <v>0</v>
      </c>
      <c r="P163" s="293">
        <v>1808.6073086844729</v>
      </c>
      <c r="Q163" s="294">
        <f t="shared" si="32"/>
        <v>-1808.6073086844729</v>
      </c>
      <c r="R163" s="294">
        <f t="shared" si="33"/>
        <v>0</v>
      </c>
      <c r="S163" s="293">
        <v>190554.86604299606</v>
      </c>
      <c r="T163" s="294">
        <f t="shared" si="34"/>
        <v>190554.86604299606</v>
      </c>
      <c r="U163" s="297"/>
    </row>
    <row r="164" spans="1:21" x14ac:dyDescent="0.3">
      <c r="A164" s="291"/>
      <c r="B164" s="292">
        <v>2016</v>
      </c>
      <c r="C164" s="301">
        <v>42005</v>
      </c>
      <c r="D164" s="301">
        <v>44561</v>
      </c>
      <c r="E164" s="301">
        <v>42370</v>
      </c>
      <c r="F164" s="301">
        <v>42735</v>
      </c>
      <c r="G164" s="302">
        <v>509353</v>
      </c>
      <c r="H164" s="302" t="s">
        <v>166</v>
      </c>
      <c r="I164" s="303" t="str">
        <f t="shared" si="28"/>
        <v>509353MGRK2016</v>
      </c>
      <c r="J164" s="294">
        <f>IFERROR(VLOOKUP(I164,'4. Pricing'!$D$10:$J$593,5,FALSE),0)</f>
        <v>0</v>
      </c>
      <c r="K164" s="293">
        <v>105.62</v>
      </c>
      <c r="L164" s="294">
        <f t="shared" si="29"/>
        <v>-105.62</v>
      </c>
      <c r="M164" s="294">
        <f>IFERROR(VLOOKUP(I164,'4. Pricing'!$D$10:$J$593,6,FALSE),0)</f>
        <v>0</v>
      </c>
      <c r="N164" s="304">
        <f t="shared" si="30"/>
        <v>1</v>
      </c>
      <c r="O164" s="294">
        <f t="shared" si="31"/>
        <v>0</v>
      </c>
      <c r="P164" s="293">
        <v>1716.0991294168352</v>
      </c>
      <c r="Q164" s="294">
        <f t="shared" si="32"/>
        <v>-1716.0991294168352</v>
      </c>
      <c r="R164" s="294">
        <f t="shared" si="33"/>
        <v>0</v>
      </c>
      <c r="S164" s="293">
        <v>181254.39004900615</v>
      </c>
      <c r="T164" s="294">
        <f t="shared" si="34"/>
        <v>181254.39004900615</v>
      </c>
      <c r="U164" s="297"/>
    </row>
    <row r="165" spans="1:21" x14ac:dyDescent="0.3">
      <c r="A165" s="291"/>
      <c r="B165" s="292">
        <v>2017</v>
      </c>
      <c r="C165" s="301">
        <v>42005</v>
      </c>
      <c r="D165" s="301">
        <v>44561</v>
      </c>
      <c r="E165" s="301">
        <v>42736</v>
      </c>
      <c r="F165" s="301">
        <v>43100</v>
      </c>
      <c r="G165" s="302">
        <v>509353</v>
      </c>
      <c r="H165" s="302" t="s">
        <v>166</v>
      </c>
      <c r="I165" s="303" t="str">
        <f t="shared" si="28"/>
        <v>509353MGRK2017</v>
      </c>
      <c r="J165" s="294">
        <f>IFERROR(VLOOKUP(I165,'4. Pricing'!$D$10:$J$593,5,FALSE),0)</f>
        <v>0</v>
      </c>
      <c r="K165" s="293">
        <v>112.86</v>
      </c>
      <c r="L165" s="294">
        <f t="shared" si="29"/>
        <v>-112.86</v>
      </c>
      <c r="M165" s="294">
        <f>IFERROR(VLOOKUP(I165,'4. Pricing'!$D$10:$J$593,6,FALSE),0)</f>
        <v>0</v>
      </c>
      <c r="N165" s="304">
        <f t="shared" si="30"/>
        <v>1</v>
      </c>
      <c r="O165" s="294">
        <f t="shared" si="31"/>
        <v>0</v>
      </c>
      <c r="P165" s="293">
        <v>1724.469607843123</v>
      </c>
      <c r="Q165" s="294">
        <f t="shared" si="32"/>
        <v>-1724.469607843123</v>
      </c>
      <c r="R165" s="294">
        <f t="shared" si="33"/>
        <v>0</v>
      </c>
      <c r="S165" s="293">
        <v>194623.63994117486</v>
      </c>
      <c r="T165" s="294">
        <f t="shared" si="34"/>
        <v>194623.63994117486</v>
      </c>
      <c r="U165" s="297"/>
    </row>
    <row r="166" spans="1:21" x14ac:dyDescent="0.3">
      <c r="A166" s="291"/>
      <c r="B166" s="292">
        <v>2018</v>
      </c>
      <c r="C166" s="301">
        <v>42005</v>
      </c>
      <c r="D166" s="301">
        <v>44561</v>
      </c>
      <c r="E166" s="301">
        <v>43101</v>
      </c>
      <c r="F166" s="301">
        <v>43465</v>
      </c>
      <c r="G166" s="302">
        <v>509353</v>
      </c>
      <c r="H166" s="302" t="s">
        <v>166</v>
      </c>
      <c r="I166" s="303" t="str">
        <f t="shared" si="28"/>
        <v>509353MGRK2018</v>
      </c>
      <c r="J166" s="294">
        <f>IFERROR(VLOOKUP(I166,'4. Pricing'!$D$10:$J$593,5,FALSE),0)</f>
        <v>0</v>
      </c>
      <c r="K166" s="293">
        <v>119.59</v>
      </c>
      <c r="L166" s="294">
        <f t="shared" si="29"/>
        <v>-119.59</v>
      </c>
      <c r="M166" s="294">
        <f>IFERROR(VLOOKUP(I166,'4. Pricing'!$D$10:$J$593,6,FALSE),0)</f>
        <v>0</v>
      </c>
      <c r="N166" s="304">
        <f t="shared" si="30"/>
        <v>1</v>
      </c>
      <c r="O166" s="294">
        <f t="shared" si="31"/>
        <v>0</v>
      </c>
      <c r="P166" s="293">
        <v>1730.61679653684</v>
      </c>
      <c r="Q166" s="294">
        <f t="shared" si="32"/>
        <v>-1730.61679653684</v>
      </c>
      <c r="R166" s="294">
        <f t="shared" si="33"/>
        <v>0</v>
      </c>
      <c r="S166" s="293">
        <v>206964.4626978407</v>
      </c>
      <c r="T166" s="294">
        <f t="shared" si="34"/>
        <v>206964.4626978407</v>
      </c>
      <c r="U166" s="297"/>
    </row>
    <row r="167" spans="1:21" x14ac:dyDescent="0.3">
      <c r="A167" s="291"/>
      <c r="B167" s="292">
        <v>2019</v>
      </c>
      <c r="C167" s="301">
        <v>42005</v>
      </c>
      <c r="D167" s="301">
        <v>44561</v>
      </c>
      <c r="E167" s="301">
        <v>43466</v>
      </c>
      <c r="F167" s="301">
        <v>43830</v>
      </c>
      <c r="G167" s="302">
        <v>506002</v>
      </c>
      <c r="H167" s="302" t="s">
        <v>166</v>
      </c>
      <c r="I167" s="303" t="str">
        <f t="shared" si="28"/>
        <v>506002MGRK2019</v>
      </c>
      <c r="J167" s="294">
        <f>IFERROR(VLOOKUP(I167,'4. Pricing'!$D$10:$J$593,5,FALSE),0)</f>
        <v>0</v>
      </c>
      <c r="K167" s="293">
        <v>140.94999999999999</v>
      </c>
      <c r="L167" s="294">
        <f t="shared" si="29"/>
        <v>-140.94999999999999</v>
      </c>
      <c r="M167" s="294">
        <f>IFERROR(VLOOKUP(I167,'4. Pricing'!$D$10:$J$593,6,FALSE),0)</f>
        <v>0</v>
      </c>
      <c r="N167" s="304">
        <f t="shared" si="30"/>
        <v>1</v>
      </c>
      <c r="O167" s="294">
        <f t="shared" si="31"/>
        <v>0</v>
      </c>
      <c r="P167" s="293">
        <v>1721.1275563680847</v>
      </c>
      <c r="Q167" s="294">
        <f t="shared" si="32"/>
        <v>-1721.1275563680847</v>
      </c>
      <c r="R167" s="294">
        <f t="shared" si="33"/>
        <v>0</v>
      </c>
      <c r="S167" s="293">
        <v>242592.92907008153</v>
      </c>
      <c r="T167" s="294">
        <f t="shared" si="34"/>
        <v>242592.92907008153</v>
      </c>
      <c r="U167" s="297"/>
    </row>
    <row r="168" spans="1:21" x14ac:dyDescent="0.3">
      <c r="A168" s="291"/>
      <c r="B168" s="292">
        <v>2020</v>
      </c>
      <c r="C168" s="301">
        <v>42005</v>
      </c>
      <c r="D168" s="301">
        <v>44561</v>
      </c>
      <c r="E168" s="301">
        <v>43831</v>
      </c>
      <c r="F168" s="301">
        <v>44196</v>
      </c>
      <c r="G168" s="302">
        <v>506002</v>
      </c>
      <c r="H168" s="302" t="s">
        <v>166</v>
      </c>
      <c r="I168" s="303" t="str">
        <f t="shared" si="28"/>
        <v>506002MGRK2020</v>
      </c>
      <c r="J168" s="294">
        <f>IFERROR(VLOOKUP(I168,'4. Pricing'!$D$10:$J$593,5,FALSE),0)</f>
        <v>0</v>
      </c>
      <c r="K168" s="293">
        <v>145.94999999999999</v>
      </c>
      <c r="L168" s="294">
        <f t="shared" si="29"/>
        <v>-145.94999999999999</v>
      </c>
      <c r="M168" s="294">
        <f>IFERROR(VLOOKUP(I168,'4. Pricing'!$D$10:$J$593,6,FALSE),0)</f>
        <v>0</v>
      </c>
      <c r="N168" s="304">
        <f t="shared" si="30"/>
        <v>1</v>
      </c>
      <c r="O168" s="294">
        <f t="shared" si="31"/>
        <v>0</v>
      </c>
      <c r="P168" s="293">
        <v>1723.2891829425666</v>
      </c>
      <c r="Q168" s="294">
        <f t="shared" si="32"/>
        <v>-1723.2891829425666</v>
      </c>
      <c r="R168" s="294">
        <f t="shared" si="33"/>
        <v>0</v>
      </c>
      <c r="S168" s="293">
        <v>251514.05625046758</v>
      </c>
      <c r="T168" s="294">
        <f t="shared" si="34"/>
        <v>251514.05625046758</v>
      </c>
      <c r="U168" s="297"/>
    </row>
    <row r="169" spans="1:21" x14ac:dyDescent="0.3">
      <c r="A169" s="291"/>
      <c r="B169" s="292">
        <v>2021</v>
      </c>
      <c r="C169" s="301">
        <v>42005</v>
      </c>
      <c r="D169" s="301">
        <v>44561</v>
      </c>
      <c r="E169" s="301">
        <v>44197</v>
      </c>
      <c r="F169" s="301">
        <v>44561</v>
      </c>
      <c r="G169" s="302">
        <v>506002</v>
      </c>
      <c r="H169" s="302" t="s">
        <v>166</v>
      </c>
      <c r="I169" s="303" t="str">
        <f t="shared" ref="I169:I183" si="35">IF(G169="","",CONCATENATE(G169,H169,B169))</f>
        <v>506002MGRK2021</v>
      </c>
      <c r="J169" s="294">
        <f>IFERROR(VLOOKUP(I169,'4. Pricing'!$D$10:$J$593,5,FALSE),0)</f>
        <v>0</v>
      </c>
      <c r="K169" s="293">
        <v>127.96</v>
      </c>
      <c r="L169" s="294">
        <f t="shared" ref="L169:L183" si="36">J169-K169</f>
        <v>-127.96</v>
      </c>
      <c r="M169" s="294">
        <f>IFERROR(VLOOKUP(I169,'4. Pricing'!$D$10:$J$593,6,FALSE),0)</f>
        <v>0</v>
      </c>
      <c r="N169" s="304">
        <f t="shared" ref="N169:N183" si="37">IF(AND(C169&lt;=E169,D169&gt;=F169),1,IF(AND(C169&gt;=E169,C169&lt;=F169),(_xlfn.DAYS(F169,C169)/365),IF(AND(D169&gt;=E169,D169&lt;=F169),(_xlfn.DAYS(D169,E169)/365),"")))</f>
        <v>1</v>
      </c>
      <c r="O169" s="294">
        <f t="shared" ref="O169:O183" si="38">IFERROR(M169*N169,0)</f>
        <v>0</v>
      </c>
      <c r="P169" s="293">
        <v>1724.4882681564245</v>
      </c>
      <c r="Q169" s="294">
        <f t="shared" ref="Q169:Q183" si="39">O169-P169</f>
        <v>-1724.4882681564245</v>
      </c>
      <c r="R169" s="294">
        <f t="shared" ref="R169:R183" si="40">J169*O169</f>
        <v>0</v>
      </c>
      <c r="S169" s="293">
        <v>220665.51879329607</v>
      </c>
      <c r="T169" s="294">
        <f t="shared" ref="T169:T183" si="41">S169-R169</f>
        <v>220665.51879329607</v>
      </c>
      <c r="U169" s="297"/>
    </row>
    <row r="170" spans="1:21" x14ac:dyDescent="0.3">
      <c r="A170" s="291"/>
      <c r="B170" s="292">
        <v>2015</v>
      </c>
      <c r="C170" s="301">
        <v>42005</v>
      </c>
      <c r="D170" s="301">
        <v>43465</v>
      </c>
      <c r="E170" s="301">
        <v>42005</v>
      </c>
      <c r="F170" s="301">
        <v>42369</v>
      </c>
      <c r="G170" s="302">
        <v>506006</v>
      </c>
      <c r="H170" s="302" t="s">
        <v>166</v>
      </c>
      <c r="I170" s="303" t="str">
        <f t="shared" si="35"/>
        <v>506006MGRK2015</v>
      </c>
      <c r="J170" s="294">
        <f>IFERROR(VLOOKUP(I170,'4. Pricing'!$D$10:$J$593,5,FALSE),0)</f>
        <v>0</v>
      </c>
      <c r="K170" s="293">
        <v>112.02</v>
      </c>
      <c r="L170" s="294">
        <f t="shared" si="36"/>
        <v>-112.02</v>
      </c>
      <c r="M170" s="294">
        <f>IFERROR(VLOOKUP(I170,'4. Pricing'!$D$10:$J$593,6,FALSE),0)</f>
        <v>0</v>
      </c>
      <c r="N170" s="304">
        <f t="shared" si="37"/>
        <v>1</v>
      </c>
      <c r="O170" s="294">
        <f t="shared" si="38"/>
        <v>0</v>
      </c>
      <c r="P170" s="293">
        <v>1808.6073086844729</v>
      </c>
      <c r="Q170" s="294">
        <f t="shared" si="39"/>
        <v>-1808.6073086844729</v>
      </c>
      <c r="R170" s="294">
        <f t="shared" si="40"/>
        <v>0</v>
      </c>
      <c r="S170" s="293">
        <v>202600.19071883464</v>
      </c>
      <c r="T170" s="294">
        <f t="shared" si="41"/>
        <v>202600.19071883464</v>
      </c>
      <c r="U170" s="297"/>
    </row>
    <row r="171" spans="1:21" x14ac:dyDescent="0.3">
      <c r="A171" s="291"/>
      <c r="B171" s="292">
        <v>2016</v>
      </c>
      <c r="C171" s="301">
        <v>42005</v>
      </c>
      <c r="D171" s="301">
        <v>43465</v>
      </c>
      <c r="E171" s="301">
        <v>42370</v>
      </c>
      <c r="F171" s="301">
        <v>42735</v>
      </c>
      <c r="G171" s="302">
        <v>506006</v>
      </c>
      <c r="H171" s="302" t="s">
        <v>166</v>
      </c>
      <c r="I171" s="303" t="str">
        <f t="shared" si="35"/>
        <v>506006MGRK2016</v>
      </c>
      <c r="J171" s="294">
        <f>IFERROR(VLOOKUP(I171,'4. Pricing'!$D$10:$J$593,5,FALSE),0)</f>
        <v>0</v>
      </c>
      <c r="K171" s="293">
        <v>152.13999999999999</v>
      </c>
      <c r="L171" s="294">
        <f t="shared" si="36"/>
        <v>-152.13999999999999</v>
      </c>
      <c r="M171" s="294">
        <f>IFERROR(VLOOKUP(I171,'4. Pricing'!$D$10:$J$593,6,FALSE),0)</f>
        <v>0</v>
      </c>
      <c r="N171" s="304">
        <f t="shared" si="37"/>
        <v>1</v>
      </c>
      <c r="O171" s="294">
        <f t="shared" si="38"/>
        <v>0</v>
      </c>
      <c r="P171" s="293">
        <v>1716.0991294168352</v>
      </c>
      <c r="Q171" s="294">
        <f t="shared" si="39"/>
        <v>-1716.0991294168352</v>
      </c>
      <c r="R171" s="294">
        <f t="shared" si="40"/>
        <v>0</v>
      </c>
      <c r="S171" s="293">
        <v>261087.32154947729</v>
      </c>
      <c r="T171" s="294">
        <f t="shared" si="41"/>
        <v>261087.32154947729</v>
      </c>
      <c r="U171" s="297"/>
    </row>
    <row r="172" spans="1:21" x14ac:dyDescent="0.3">
      <c r="A172" s="291"/>
      <c r="B172" s="292">
        <v>2017</v>
      </c>
      <c r="C172" s="301">
        <v>42005</v>
      </c>
      <c r="D172" s="301">
        <v>43465</v>
      </c>
      <c r="E172" s="301">
        <v>42736</v>
      </c>
      <c r="F172" s="301">
        <v>43100</v>
      </c>
      <c r="G172" s="302">
        <v>506006</v>
      </c>
      <c r="H172" s="302" t="s">
        <v>166</v>
      </c>
      <c r="I172" s="303" t="str">
        <f t="shared" si="35"/>
        <v>506006MGRK2017</v>
      </c>
      <c r="J172" s="294">
        <f>IFERROR(VLOOKUP(I172,'4. Pricing'!$D$10:$J$593,5,FALSE),0)</f>
        <v>0</v>
      </c>
      <c r="K172" s="293">
        <v>161.85</v>
      </c>
      <c r="L172" s="294">
        <f t="shared" si="36"/>
        <v>-161.85</v>
      </c>
      <c r="M172" s="294">
        <f>IFERROR(VLOOKUP(I172,'4. Pricing'!$D$10:$J$593,6,FALSE),0)</f>
        <v>0</v>
      </c>
      <c r="N172" s="304">
        <f t="shared" si="37"/>
        <v>1</v>
      </c>
      <c r="O172" s="294">
        <f t="shared" si="38"/>
        <v>0</v>
      </c>
      <c r="P172" s="293">
        <v>1724.469607843123</v>
      </c>
      <c r="Q172" s="294">
        <f t="shared" si="39"/>
        <v>-1724.469607843123</v>
      </c>
      <c r="R172" s="294">
        <f t="shared" si="40"/>
        <v>0</v>
      </c>
      <c r="S172" s="293">
        <v>279105.40602940944</v>
      </c>
      <c r="T172" s="294">
        <f t="shared" si="41"/>
        <v>279105.40602940944</v>
      </c>
      <c r="U172" s="297"/>
    </row>
    <row r="173" spans="1:21" x14ac:dyDescent="0.3">
      <c r="A173" s="291"/>
      <c r="B173" s="292">
        <v>2018</v>
      </c>
      <c r="C173" s="301">
        <v>42005</v>
      </c>
      <c r="D173" s="301">
        <v>43465</v>
      </c>
      <c r="E173" s="301">
        <v>43101</v>
      </c>
      <c r="F173" s="301">
        <v>43465</v>
      </c>
      <c r="G173" s="302">
        <v>421001</v>
      </c>
      <c r="H173" s="302" t="s">
        <v>169</v>
      </c>
      <c r="I173" s="303" t="str">
        <f t="shared" si="35"/>
        <v>421001MGR2018</v>
      </c>
      <c r="J173" s="294">
        <f>IFERROR(VLOOKUP(I173,'4. Pricing'!$D$10:$J$593,5,FALSE),0)</f>
        <v>0</v>
      </c>
      <c r="K173" s="293">
        <v>117.48</v>
      </c>
      <c r="L173" s="294">
        <f t="shared" si="36"/>
        <v>-117.48</v>
      </c>
      <c r="M173" s="294">
        <f>IFERROR(VLOOKUP(I173,'4. Pricing'!$D$10:$J$593,6,FALSE),0)</f>
        <v>0</v>
      </c>
      <c r="N173" s="304">
        <f t="shared" si="37"/>
        <v>1</v>
      </c>
      <c r="O173" s="294">
        <f t="shared" si="38"/>
        <v>0</v>
      </c>
      <c r="P173" s="293">
        <v>1726.2550349650371</v>
      </c>
      <c r="Q173" s="294">
        <f t="shared" si="39"/>
        <v>-1726.2550349650371</v>
      </c>
      <c r="R173" s="294">
        <f t="shared" si="40"/>
        <v>0</v>
      </c>
      <c r="S173" s="293">
        <v>202800.44150769257</v>
      </c>
      <c r="T173" s="294">
        <f t="shared" si="41"/>
        <v>202800.44150769257</v>
      </c>
      <c r="U173" s="297"/>
    </row>
    <row r="174" spans="1:21" x14ac:dyDescent="0.3">
      <c r="A174" s="291"/>
      <c r="B174" s="292">
        <v>2019</v>
      </c>
      <c r="C174" s="301">
        <v>42005</v>
      </c>
      <c r="D174" s="301">
        <v>43465</v>
      </c>
      <c r="E174" s="301">
        <v>43466</v>
      </c>
      <c r="F174" s="301">
        <v>43830</v>
      </c>
      <c r="G174" s="302"/>
      <c r="H174" s="302"/>
      <c r="I174" s="303" t="str">
        <f t="shared" si="35"/>
        <v/>
      </c>
      <c r="J174" s="294">
        <f>IFERROR(VLOOKUP(I174,'4. Pricing'!$D$10:$J$593,5,FALSE),0)</f>
        <v>0</v>
      </c>
      <c r="K174" s="293">
        <v>0</v>
      </c>
      <c r="L174" s="294">
        <f t="shared" si="36"/>
        <v>0</v>
      </c>
      <c r="M174" s="294">
        <f>IFERROR(VLOOKUP(I174,'4. Pricing'!$D$10:$J$593,6,FALSE),0)</f>
        <v>0</v>
      </c>
      <c r="N174" s="304" t="str">
        <f t="shared" si="37"/>
        <v/>
      </c>
      <c r="O174" s="294">
        <f t="shared" si="38"/>
        <v>0</v>
      </c>
      <c r="P174" s="293">
        <v>0</v>
      </c>
      <c r="Q174" s="294">
        <f t="shared" si="39"/>
        <v>0</v>
      </c>
      <c r="R174" s="294">
        <f t="shared" si="40"/>
        <v>0</v>
      </c>
      <c r="S174" s="293">
        <v>0</v>
      </c>
      <c r="T174" s="294">
        <f t="shared" si="41"/>
        <v>0</v>
      </c>
      <c r="U174" s="297"/>
    </row>
    <row r="175" spans="1:21" x14ac:dyDescent="0.3">
      <c r="A175" s="291"/>
      <c r="B175" s="292">
        <v>2020</v>
      </c>
      <c r="C175" s="301">
        <v>42005</v>
      </c>
      <c r="D175" s="301">
        <v>43465</v>
      </c>
      <c r="E175" s="301">
        <v>43831</v>
      </c>
      <c r="F175" s="301">
        <v>44196</v>
      </c>
      <c r="G175" s="302"/>
      <c r="H175" s="302"/>
      <c r="I175" s="303" t="str">
        <f t="shared" si="35"/>
        <v/>
      </c>
      <c r="J175" s="294">
        <f>IFERROR(VLOOKUP(I175,'4. Pricing'!$D$10:$J$593,5,FALSE),0)</f>
        <v>0</v>
      </c>
      <c r="K175" s="293">
        <v>0</v>
      </c>
      <c r="L175" s="294">
        <f t="shared" si="36"/>
        <v>0</v>
      </c>
      <c r="M175" s="294">
        <f>IFERROR(VLOOKUP(I175,'4. Pricing'!$D$10:$J$593,6,FALSE),0)</f>
        <v>0</v>
      </c>
      <c r="N175" s="304" t="str">
        <f t="shared" si="37"/>
        <v/>
      </c>
      <c r="O175" s="294">
        <f t="shared" si="38"/>
        <v>0</v>
      </c>
      <c r="P175" s="293">
        <v>0</v>
      </c>
      <c r="Q175" s="294">
        <f t="shared" si="39"/>
        <v>0</v>
      </c>
      <c r="R175" s="294">
        <f t="shared" si="40"/>
        <v>0</v>
      </c>
      <c r="S175" s="293">
        <v>0</v>
      </c>
      <c r="T175" s="294">
        <f t="shared" si="41"/>
        <v>0</v>
      </c>
      <c r="U175" s="297"/>
    </row>
    <row r="176" spans="1:21" x14ac:dyDescent="0.3">
      <c r="A176" s="291"/>
      <c r="B176" s="292">
        <v>2021</v>
      </c>
      <c r="C176" s="301">
        <v>42005</v>
      </c>
      <c r="D176" s="301">
        <v>43465</v>
      </c>
      <c r="E176" s="301">
        <v>44197</v>
      </c>
      <c r="F176" s="301">
        <v>44561</v>
      </c>
      <c r="G176" s="302"/>
      <c r="H176" s="302"/>
      <c r="I176" s="303" t="str">
        <f t="shared" si="35"/>
        <v/>
      </c>
      <c r="J176" s="294">
        <f>IFERROR(VLOOKUP(I176,'4. Pricing'!$D$10:$J$593,5,FALSE),0)</f>
        <v>0</v>
      </c>
      <c r="K176" s="293">
        <v>0</v>
      </c>
      <c r="L176" s="294">
        <f t="shared" si="36"/>
        <v>0</v>
      </c>
      <c r="M176" s="294">
        <f>IFERROR(VLOOKUP(I176,'4. Pricing'!$D$10:$J$593,6,FALSE),0)</f>
        <v>0</v>
      </c>
      <c r="N176" s="304" t="str">
        <f t="shared" si="37"/>
        <v/>
      </c>
      <c r="O176" s="294">
        <f t="shared" si="38"/>
        <v>0</v>
      </c>
      <c r="P176" s="293">
        <v>0</v>
      </c>
      <c r="Q176" s="294">
        <f t="shared" si="39"/>
        <v>0</v>
      </c>
      <c r="R176" s="294">
        <f t="shared" si="40"/>
        <v>0</v>
      </c>
      <c r="S176" s="293">
        <v>0</v>
      </c>
      <c r="T176" s="294">
        <f t="shared" si="41"/>
        <v>0</v>
      </c>
      <c r="U176" s="297"/>
    </row>
    <row r="177" spans="1:21" x14ac:dyDescent="0.3">
      <c r="A177" s="291"/>
      <c r="B177" s="292">
        <v>2015</v>
      </c>
      <c r="C177" s="301">
        <v>42005</v>
      </c>
      <c r="D177" s="301">
        <v>43100</v>
      </c>
      <c r="E177" s="301">
        <v>42005</v>
      </c>
      <c r="F177" s="301">
        <v>42369</v>
      </c>
      <c r="G177" s="302">
        <v>506016</v>
      </c>
      <c r="H177" s="302" t="s">
        <v>167</v>
      </c>
      <c r="I177" s="303" t="str">
        <f t="shared" si="35"/>
        <v>506016EXECK2015</v>
      </c>
      <c r="J177" s="294">
        <f>IFERROR(VLOOKUP(I177,'4. Pricing'!$D$10:$J$593,5,FALSE),0)</f>
        <v>0</v>
      </c>
      <c r="K177" s="293">
        <v>194.08</v>
      </c>
      <c r="L177" s="294">
        <f t="shared" si="36"/>
        <v>-194.08</v>
      </c>
      <c r="M177" s="294">
        <f>IFERROR(VLOOKUP(I177,'4. Pricing'!$D$10:$J$593,6,FALSE),0)</f>
        <v>0</v>
      </c>
      <c r="N177" s="304">
        <f t="shared" si="37"/>
        <v>1</v>
      </c>
      <c r="O177" s="294">
        <f t="shared" si="38"/>
        <v>0</v>
      </c>
      <c r="P177" s="293">
        <v>1796.5210526315814</v>
      </c>
      <c r="Q177" s="294">
        <f t="shared" si="39"/>
        <v>-1796.5210526315814</v>
      </c>
      <c r="R177" s="294">
        <f t="shared" si="40"/>
        <v>0</v>
      </c>
      <c r="S177" s="293">
        <v>348668.80589473731</v>
      </c>
      <c r="T177" s="294">
        <f t="shared" si="41"/>
        <v>348668.80589473731</v>
      </c>
      <c r="U177" s="297"/>
    </row>
    <row r="178" spans="1:21" x14ac:dyDescent="0.3">
      <c r="A178" s="291"/>
      <c r="B178" s="292">
        <v>2016</v>
      </c>
      <c r="C178" s="301">
        <v>42005</v>
      </c>
      <c r="D178" s="301">
        <v>43100</v>
      </c>
      <c r="E178" s="301">
        <v>42370</v>
      </c>
      <c r="F178" s="301">
        <v>42735</v>
      </c>
      <c r="G178" s="302">
        <v>506016</v>
      </c>
      <c r="H178" s="302" t="s">
        <v>167</v>
      </c>
      <c r="I178" s="303" t="str">
        <f t="shared" si="35"/>
        <v>506016EXECK2016</v>
      </c>
      <c r="J178" s="294">
        <f>IFERROR(VLOOKUP(I178,'4. Pricing'!$D$10:$J$593,5,FALSE),0)</f>
        <v>0</v>
      </c>
      <c r="K178" s="293">
        <v>195.29</v>
      </c>
      <c r="L178" s="294">
        <f t="shared" si="36"/>
        <v>-195.29</v>
      </c>
      <c r="M178" s="294">
        <f>IFERROR(VLOOKUP(I178,'4. Pricing'!$D$10:$J$593,6,FALSE),0)</f>
        <v>0</v>
      </c>
      <c r="N178" s="304">
        <f t="shared" si="37"/>
        <v>1</v>
      </c>
      <c r="O178" s="294">
        <f t="shared" si="38"/>
        <v>0</v>
      </c>
      <c r="P178" s="293">
        <v>1700.4862704495281</v>
      </c>
      <c r="Q178" s="294">
        <f t="shared" si="39"/>
        <v>-1700.4862704495281</v>
      </c>
      <c r="R178" s="294">
        <f t="shared" si="40"/>
        <v>0</v>
      </c>
      <c r="S178" s="293">
        <v>332087.96375608834</v>
      </c>
      <c r="T178" s="294">
        <f t="shared" si="41"/>
        <v>332087.96375608834</v>
      </c>
      <c r="U178" s="297"/>
    </row>
    <row r="179" spans="1:21" x14ac:dyDescent="0.3">
      <c r="A179" s="291"/>
      <c r="B179" s="292">
        <v>2017</v>
      </c>
      <c r="C179" s="301">
        <v>42005</v>
      </c>
      <c r="D179" s="301">
        <v>43100</v>
      </c>
      <c r="E179" s="301">
        <v>42736</v>
      </c>
      <c r="F179" s="301">
        <v>43100</v>
      </c>
      <c r="G179" s="302">
        <v>506016</v>
      </c>
      <c r="H179" s="302" t="s">
        <v>167</v>
      </c>
      <c r="I179" s="303" t="str">
        <f t="shared" si="35"/>
        <v>506016EXECK2017</v>
      </c>
      <c r="J179" s="294">
        <f>IFERROR(VLOOKUP(I179,'4. Pricing'!$D$10:$J$593,5,FALSE),0)</f>
        <v>0</v>
      </c>
      <c r="K179" s="293">
        <v>196.87</v>
      </c>
      <c r="L179" s="294">
        <f t="shared" si="36"/>
        <v>-196.87</v>
      </c>
      <c r="M179" s="294">
        <f>IFERROR(VLOOKUP(I179,'4. Pricing'!$D$10:$J$593,6,FALSE),0)</f>
        <v>0</v>
      </c>
      <c r="N179" s="304">
        <f t="shared" si="37"/>
        <v>1</v>
      </c>
      <c r="O179" s="294">
        <f t="shared" si="38"/>
        <v>0</v>
      </c>
      <c r="P179" s="293">
        <v>1710.2124637681156</v>
      </c>
      <c r="Q179" s="294">
        <f t="shared" si="39"/>
        <v>-1710.2124637681156</v>
      </c>
      <c r="R179" s="294">
        <f t="shared" si="40"/>
        <v>0</v>
      </c>
      <c r="S179" s="293">
        <v>336689.52774202893</v>
      </c>
      <c r="T179" s="294">
        <f t="shared" si="41"/>
        <v>336689.52774202893</v>
      </c>
      <c r="U179" s="297"/>
    </row>
    <row r="180" spans="1:21" x14ac:dyDescent="0.3">
      <c r="A180" s="291"/>
      <c r="B180" s="292">
        <v>2018</v>
      </c>
      <c r="C180" s="301">
        <v>42005</v>
      </c>
      <c r="D180" s="301">
        <v>43100</v>
      </c>
      <c r="E180" s="301">
        <v>43101</v>
      </c>
      <c r="F180" s="301">
        <v>43465</v>
      </c>
      <c r="G180" s="302"/>
      <c r="H180" s="302"/>
      <c r="I180" s="303" t="str">
        <f t="shared" si="35"/>
        <v/>
      </c>
      <c r="J180" s="294">
        <f>IFERROR(VLOOKUP(I180,'4. Pricing'!$D$10:$J$593,5,FALSE),0)</f>
        <v>0</v>
      </c>
      <c r="K180" s="293">
        <v>0</v>
      </c>
      <c r="L180" s="294">
        <f t="shared" si="36"/>
        <v>0</v>
      </c>
      <c r="M180" s="294">
        <f>IFERROR(VLOOKUP(I180,'4. Pricing'!$D$10:$J$593,6,FALSE),0)</f>
        <v>0</v>
      </c>
      <c r="N180" s="304" t="str">
        <f t="shared" si="37"/>
        <v/>
      </c>
      <c r="O180" s="294">
        <f t="shared" si="38"/>
        <v>0</v>
      </c>
      <c r="P180" s="293">
        <v>0</v>
      </c>
      <c r="Q180" s="294">
        <f t="shared" si="39"/>
        <v>0</v>
      </c>
      <c r="R180" s="294">
        <f t="shared" si="40"/>
        <v>0</v>
      </c>
      <c r="S180" s="293">
        <v>0</v>
      </c>
      <c r="T180" s="294">
        <f t="shared" si="41"/>
        <v>0</v>
      </c>
      <c r="U180" s="297"/>
    </row>
    <row r="181" spans="1:21" x14ac:dyDescent="0.3">
      <c r="A181" s="291"/>
      <c r="B181" s="292">
        <v>2019</v>
      </c>
      <c r="C181" s="301">
        <v>42005</v>
      </c>
      <c r="D181" s="301">
        <v>43100</v>
      </c>
      <c r="E181" s="301">
        <v>43466</v>
      </c>
      <c r="F181" s="301">
        <v>43830</v>
      </c>
      <c r="G181" s="302"/>
      <c r="H181" s="302"/>
      <c r="I181" s="303" t="str">
        <f t="shared" si="35"/>
        <v/>
      </c>
      <c r="J181" s="294">
        <f>IFERROR(VLOOKUP(I181,'4. Pricing'!$D$10:$J$593,5,FALSE),0)</f>
        <v>0</v>
      </c>
      <c r="K181" s="293">
        <v>0</v>
      </c>
      <c r="L181" s="294">
        <f t="shared" si="36"/>
        <v>0</v>
      </c>
      <c r="M181" s="294">
        <f>IFERROR(VLOOKUP(I181,'4. Pricing'!$D$10:$J$593,6,FALSE),0)</f>
        <v>0</v>
      </c>
      <c r="N181" s="304" t="str">
        <f t="shared" si="37"/>
        <v/>
      </c>
      <c r="O181" s="294">
        <f t="shared" si="38"/>
        <v>0</v>
      </c>
      <c r="P181" s="293">
        <v>0</v>
      </c>
      <c r="Q181" s="294">
        <f t="shared" si="39"/>
        <v>0</v>
      </c>
      <c r="R181" s="294">
        <f t="shared" si="40"/>
        <v>0</v>
      </c>
      <c r="S181" s="293">
        <v>0</v>
      </c>
      <c r="T181" s="294">
        <f t="shared" si="41"/>
        <v>0</v>
      </c>
      <c r="U181" s="297"/>
    </row>
    <row r="182" spans="1:21" x14ac:dyDescent="0.3">
      <c r="A182" s="291"/>
      <c r="B182" s="292">
        <v>2020</v>
      </c>
      <c r="C182" s="301">
        <v>42005</v>
      </c>
      <c r="D182" s="301">
        <v>43100</v>
      </c>
      <c r="E182" s="301">
        <v>43831</v>
      </c>
      <c r="F182" s="301">
        <v>44196</v>
      </c>
      <c r="G182" s="302"/>
      <c r="H182" s="302"/>
      <c r="I182" s="303" t="str">
        <f t="shared" si="35"/>
        <v/>
      </c>
      <c r="J182" s="294">
        <f>IFERROR(VLOOKUP(I182,'4. Pricing'!$D$10:$J$593,5,FALSE),0)</f>
        <v>0</v>
      </c>
      <c r="K182" s="293">
        <v>0</v>
      </c>
      <c r="L182" s="294">
        <f t="shared" si="36"/>
        <v>0</v>
      </c>
      <c r="M182" s="294">
        <f>IFERROR(VLOOKUP(I182,'4. Pricing'!$D$10:$J$593,6,FALSE),0)</f>
        <v>0</v>
      </c>
      <c r="N182" s="304" t="str">
        <f t="shared" si="37"/>
        <v/>
      </c>
      <c r="O182" s="294">
        <f t="shared" si="38"/>
        <v>0</v>
      </c>
      <c r="P182" s="293">
        <v>0</v>
      </c>
      <c r="Q182" s="294">
        <f t="shared" si="39"/>
        <v>0</v>
      </c>
      <c r="R182" s="294">
        <f t="shared" si="40"/>
        <v>0</v>
      </c>
      <c r="S182" s="293">
        <v>0</v>
      </c>
      <c r="T182" s="294">
        <f t="shared" si="41"/>
        <v>0</v>
      </c>
      <c r="U182" s="297"/>
    </row>
    <row r="183" spans="1:21" x14ac:dyDescent="0.3">
      <c r="A183" s="291"/>
      <c r="B183" s="292">
        <v>2021</v>
      </c>
      <c r="C183" s="301">
        <v>42005</v>
      </c>
      <c r="D183" s="301">
        <v>43100</v>
      </c>
      <c r="E183" s="301">
        <v>44197</v>
      </c>
      <c r="F183" s="301">
        <v>44561</v>
      </c>
      <c r="G183" s="302"/>
      <c r="H183" s="302"/>
      <c r="I183" s="303" t="str">
        <f t="shared" si="35"/>
        <v/>
      </c>
      <c r="J183" s="294">
        <f>IFERROR(VLOOKUP(I183,'4. Pricing'!$D$10:$J$593,5,FALSE),0)</f>
        <v>0</v>
      </c>
      <c r="K183" s="293">
        <v>0</v>
      </c>
      <c r="L183" s="294">
        <f t="shared" si="36"/>
        <v>0</v>
      </c>
      <c r="M183" s="294">
        <f>IFERROR(VLOOKUP(I183,'4. Pricing'!$D$10:$J$593,6,FALSE),0)</f>
        <v>0</v>
      </c>
      <c r="N183" s="304" t="str">
        <f t="shared" si="37"/>
        <v/>
      </c>
      <c r="O183" s="294">
        <f t="shared" si="38"/>
        <v>0</v>
      </c>
      <c r="P183" s="293">
        <v>0</v>
      </c>
      <c r="Q183" s="294">
        <f t="shared" si="39"/>
        <v>0</v>
      </c>
      <c r="R183" s="294">
        <f t="shared" si="40"/>
        <v>0</v>
      </c>
      <c r="S183" s="293">
        <v>0</v>
      </c>
      <c r="T183" s="294">
        <f t="shared" si="41"/>
        <v>0</v>
      </c>
      <c r="U183" s="297"/>
    </row>
  </sheetData>
  <autoFilter ref="A8:U183" xr:uid="{FBA56234-3B0A-466A-89E3-C6FE91537422}"/>
  <mergeCells count="1">
    <mergeCell ref="A5:I6"/>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44F4-A087-4CA2-B5B4-AC16939C6FF5}">
  <dimension ref="B2:S627"/>
  <sheetViews>
    <sheetView showGridLines="0" workbookViewId="0">
      <selection activeCell="C78" sqref="C78"/>
    </sheetView>
  </sheetViews>
  <sheetFormatPr defaultColWidth="8.796875" defaultRowHeight="14.5" x14ac:dyDescent="0.35"/>
  <cols>
    <col min="1" max="1" width="3.5" style="32" customWidth="1"/>
    <col min="2" max="2" width="31.5" style="32" bestFit="1" customWidth="1"/>
    <col min="3" max="3" width="11.5" style="32" bestFit="1" customWidth="1"/>
    <col min="4" max="4" width="10.5" style="32" customWidth="1"/>
    <col min="5" max="9" width="12.5" style="32" customWidth="1"/>
    <col min="10" max="10" width="15" style="32" bestFit="1" customWidth="1"/>
    <col min="11" max="12" width="12.5" style="32" customWidth="1"/>
    <col min="13" max="13" width="11" style="32" bestFit="1" customWidth="1"/>
    <col min="14" max="14" width="8.796875" style="32"/>
    <col min="15" max="15" width="9.796875" style="32" bestFit="1" customWidth="1"/>
    <col min="16" max="16" width="19.5" style="32" bestFit="1" customWidth="1"/>
    <col min="17" max="17" width="10.5" style="32" bestFit="1" customWidth="1"/>
    <col min="18" max="18" width="4.796875" style="32" bestFit="1" customWidth="1"/>
    <col min="19" max="19" width="9.5" style="32" bestFit="1" customWidth="1"/>
    <col min="20" max="16384" width="8.796875" style="32"/>
  </cols>
  <sheetData>
    <row r="2" spans="2:12" x14ac:dyDescent="0.35">
      <c r="E2" s="357" t="s">
        <v>860</v>
      </c>
      <c r="F2" s="358"/>
      <c r="G2" s="358"/>
      <c r="H2" s="358"/>
      <c r="I2" s="358"/>
      <c r="J2" s="358"/>
      <c r="K2" s="359"/>
    </row>
    <row r="3" spans="2:12" x14ac:dyDescent="0.35">
      <c r="B3" s="31" t="s">
        <v>110</v>
      </c>
      <c r="C3" s="31" t="s">
        <v>155</v>
      </c>
      <c r="D3" s="31"/>
      <c r="E3" s="112">
        <v>2015</v>
      </c>
      <c r="F3" s="113">
        <v>2016</v>
      </c>
      <c r="G3" s="113">
        <v>2017</v>
      </c>
      <c r="H3" s="113">
        <v>2018</v>
      </c>
      <c r="I3" s="113">
        <v>2019</v>
      </c>
      <c r="J3" s="113">
        <v>2020</v>
      </c>
      <c r="K3" s="114">
        <v>2021</v>
      </c>
    </row>
    <row r="4" spans="2:12" x14ac:dyDescent="0.35">
      <c r="E4" s="181">
        <v>47588.385483052742</v>
      </c>
      <c r="F4" s="182">
        <v>34248.850982658856</v>
      </c>
      <c r="G4" s="182">
        <v>75816.696525489606</v>
      </c>
      <c r="H4" s="182">
        <v>90981.98622753477</v>
      </c>
      <c r="I4" s="182"/>
      <c r="J4" s="182"/>
      <c r="K4" s="183"/>
    </row>
    <row r="5" spans="2:12" x14ac:dyDescent="0.35">
      <c r="E5" s="158">
        <v>15783.715982889393</v>
      </c>
      <c r="F5" s="159">
        <v>15432.879470845601</v>
      </c>
      <c r="G5" s="159">
        <v>16498.000738235158</v>
      </c>
      <c r="H5" s="159">
        <v>17581.336036017758</v>
      </c>
      <c r="I5" s="159">
        <v>16443.652673540684</v>
      </c>
      <c r="J5" s="159">
        <v>18547.761476010844</v>
      </c>
      <c r="K5" s="160">
        <v>18877.973071508382</v>
      </c>
    </row>
    <row r="6" spans="2:12" x14ac:dyDescent="0.35">
      <c r="E6" s="158"/>
      <c r="F6" s="159">
        <v>0</v>
      </c>
      <c r="G6" s="159">
        <v>0</v>
      </c>
      <c r="H6" s="159">
        <v>0</v>
      </c>
      <c r="I6" s="159"/>
      <c r="J6" s="159"/>
      <c r="K6" s="160"/>
    </row>
    <row r="7" spans="2:12" x14ac:dyDescent="0.35">
      <c r="E7" s="158"/>
      <c r="F7" s="159"/>
      <c r="G7" s="159"/>
      <c r="H7" s="159"/>
      <c r="I7" s="159">
        <v>137089.25501618959</v>
      </c>
      <c r="J7" s="159">
        <v>148210.31394549459</v>
      </c>
      <c r="K7" s="160">
        <v>121627.65848789841</v>
      </c>
    </row>
    <row r="8" spans="2:12" x14ac:dyDescent="0.35">
      <c r="E8" s="158">
        <v>283575.7861700721</v>
      </c>
      <c r="F8" s="159">
        <v>296618.54343515687</v>
      </c>
      <c r="G8" s="159">
        <v>362491.42841679783</v>
      </c>
      <c r="H8" s="159">
        <v>364122.28606877022</v>
      </c>
      <c r="I8" s="159">
        <v>560075.395908406</v>
      </c>
      <c r="J8" s="159">
        <v>596861.83480244258</v>
      </c>
      <c r="K8" s="160">
        <v>0</v>
      </c>
    </row>
    <row r="9" spans="2:12" x14ac:dyDescent="0.35">
      <c r="E9" s="158">
        <v>319672.95610526361</v>
      </c>
      <c r="F9" s="159">
        <v>315797.30528518185</v>
      </c>
      <c r="G9" s="159">
        <v>329780.26938840578</v>
      </c>
      <c r="H9" s="159">
        <v>345900.71786666691</v>
      </c>
      <c r="I9" s="159">
        <v>361058.14112463786</v>
      </c>
      <c r="J9" s="159">
        <v>380471.73783012648</v>
      </c>
      <c r="K9" s="160">
        <v>32272.660000000003</v>
      </c>
    </row>
    <row r="10" spans="2:12" x14ac:dyDescent="0.35">
      <c r="E10" s="158">
        <v>0</v>
      </c>
      <c r="F10" s="159">
        <v>159511.41407929483</v>
      </c>
      <c r="G10" s="159">
        <v>185363.23814705727</v>
      </c>
      <c r="H10" s="159">
        <v>205570.03413333348</v>
      </c>
      <c r="I10" s="159">
        <v>252034.01350724651</v>
      </c>
      <c r="J10" s="159">
        <v>275964.18602158187</v>
      </c>
      <c r="K10" s="160">
        <v>24939.646666666667</v>
      </c>
    </row>
    <row r="11" spans="2:12" x14ac:dyDescent="0.35">
      <c r="E11" s="158">
        <v>174334.40294736865</v>
      </c>
      <c r="F11" s="159">
        <v>148370.236878044</v>
      </c>
      <c r="G11" s="159">
        <v>168344.76387101447</v>
      </c>
      <c r="H11" s="159">
        <v>0</v>
      </c>
      <c r="I11" s="159">
        <v>0</v>
      </c>
      <c r="J11" s="159">
        <v>0</v>
      </c>
      <c r="K11" s="160">
        <v>0</v>
      </c>
    </row>
    <row r="12" spans="2:12" x14ac:dyDescent="0.35">
      <c r="E12" s="184">
        <v>0</v>
      </c>
      <c r="F12" s="185">
        <v>0</v>
      </c>
      <c r="G12" s="185">
        <v>0</v>
      </c>
      <c r="H12" s="185">
        <v>0</v>
      </c>
      <c r="I12" s="185">
        <v>0</v>
      </c>
      <c r="J12" s="185">
        <v>0</v>
      </c>
      <c r="K12" s="186">
        <v>0</v>
      </c>
    </row>
    <row r="13" spans="2:12" ht="15" thickBot="1" x14ac:dyDescent="0.4">
      <c r="E13" s="133">
        <f t="shared" ref="E13:K13" si="0">SUM(E4:E12)</f>
        <v>840955.24668864661</v>
      </c>
      <c r="F13" s="134">
        <f t="shared" si="0"/>
        <v>969979.23013118189</v>
      </c>
      <c r="G13" s="134">
        <f t="shared" si="0"/>
        <v>1138294.3970870001</v>
      </c>
      <c r="H13" s="134">
        <f t="shared" si="0"/>
        <v>1024156.3603323231</v>
      </c>
      <c r="I13" s="134">
        <f t="shared" si="0"/>
        <v>1326700.4582300207</v>
      </c>
      <c r="J13" s="134">
        <f t="shared" si="0"/>
        <v>1420055.8340756563</v>
      </c>
      <c r="K13" s="161">
        <f t="shared" si="0"/>
        <v>197717.93822607346</v>
      </c>
      <c r="L13" s="135">
        <f>SUM(E13:K13)</f>
        <v>6917859.464770901</v>
      </c>
    </row>
    <row r="14" spans="2:12" ht="15" thickTop="1" x14ac:dyDescent="0.35">
      <c r="E14" s="53"/>
      <c r="F14" s="53"/>
      <c r="G14" s="53"/>
      <c r="H14" s="53"/>
      <c r="I14" s="53"/>
      <c r="J14" s="53"/>
      <c r="K14" s="53"/>
      <c r="L14" s="53"/>
    </row>
    <row r="15" spans="2:12" x14ac:dyDescent="0.35">
      <c r="E15" s="354" t="s">
        <v>868</v>
      </c>
      <c r="F15" s="355"/>
      <c r="G15" s="355"/>
      <c r="H15" s="355"/>
      <c r="I15" s="355"/>
      <c r="J15" s="355"/>
      <c r="K15" s="356"/>
      <c r="L15" s="53"/>
    </row>
    <row r="16" spans="2:12" x14ac:dyDescent="0.35">
      <c r="E16" s="112">
        <v>2015</v>
      </c>
      <c r="F16" s="113">
        <v>2016</v>
      </c>
      <c r="G16" s="113">
        <v>2017</v>
      </c>
      <c r="H16" s="113">
        <v>2018</v>
      </c>
      <c r="I16" s="113">
        <v>2019</v>
      </c>
      <c r="J16" s="113">
        <v>2020</v>
      </c>
      <c r="K16" s="114">
        <v>2021</v>
      </c>
      <c r="L16" s="53"/>
    </row>
    <row r="17" spans="2:12" x14ac:dyDescent="0.35">
      <c r="C17" s="187"/>
      <c r="E17" s="188"/>
      <c r="F17" s="169">
        <v>68979.400000000096</v>
      </c>
      <c r="G17" s="169">
        <v>33907.519999999997</v>
      </c>
      <c r="H17" s="53"/>
      <c r="I17" s="53"/>
      <c r="J17" s="53"/>
      <c r="K17" s="189"/>
      <c r="L17" s="53"/>
    </row>
    <row r="18" spans="2:12" x14ac:dyDescent="0.35">
      <c r="C18" s="40"/>
      <c r="E18" s="188"/>
      <c r="F18" s="169">
        <v>156521.10999999999</v>
      </c>
      <c r="G18" s="169">
        <v>98879.380000000107</v>
      </c>
      <c r="H18" s="53"/>
      <c r="I18" s="53"/>
      <c r="J18" s="53"/>
      <c r="K18" s="189"/>
      <c r="L18" s="53"/>
    </row>
    <row r="19" spans="2:12" x14ac:dyDescent="0.35">
      <c r="C19" s="40"/>
      <c r="E19" s="188"/>
      <c r="F19" s="169">
        <v>10674.87</v>
      </c>
      <c r="G19" s="169">
        <v>9792.7700000000095</v>
      </c>
      <c r="H19" s="53"/>
      <c r="I19" s="53"/>
      <c r="J19" s="53"/>
      <c r="K19" s="189"/>
      <c r="L19" s="53"/>
    </row>
    <row r="20" spans="2:12" x14ac:dyDescent="0.35">
      <c r="C20" s="187"/>
      <c r="E20" s="188"/>
      <c r="F20" s="169">
        <v>1618.74</v>
      </c>
      <c r="G20" s="169">
        <v>956.7</v>
      </c>
      <c r="H20" s="53"/>
      <c r="I20" s="53"/>
      <c r="J20" s="53"/>
      <c r="K20" s="189"/>
      <c r="L20" s="53"/>
    </row>
    <row r="21" spans="2:12" x14ac:dyDescent="0.35">
      <c r="C21" s="187"/>
      <c r="E21" s="188"/>
      <c r="F21" s="169">
        <v>1528.81</v>
      </c>
      <c r="G21" s="53"/>
      <c r="H21" s="53"/>
      <c r="I21" s="53"/>
      <c r="J21" s="53"/>
      <c r="K21" s="189"/>
      <c r="L21" s="53"/>
    </row>
    <row r="22" spans="2:12" x14ac:dyDescent="0.35">
      <c r="C22" s="187"/>
      <c r="E22" s="188"/>
      <c r="F22" s="169">
        <v>63940.230000000098</v>
      </c>
      <c r="G22" s="169">
        <v>85433.31</v>
      </c>
      <c r="H22" s="53"/>
      <c r="I22" s="53"/>
      <c r="J22" s="53"/>
      <c r="K22" s="189"/>
      <c r="L22" s="53"/>
    </row>
    <row r="23" spans="2:12" x14ac:dyDescent="0.35">
      <c r="C23" s="187"/>
      <c r="E23" s="188"/>
      <c r="F23" s="169">
        <v>1528.81</v>
      </c>
      <c r="G23" s="53"/>
      <c r="H23" s="53"/>
      <c r="I23" s="53"/>
      <c r="J23" s="53"/>
      <c r="K23" s="189"/>
      <c r="L23" s="53"/>
    </row>
    <row r="24" spans="2:12" x14ac:dyDescent="0.35">
      <c r="C24" s="187"/>
      <c r="E24" s="188"/>
      <c r="F24" s="169">
        <v>2967.69</v>
      </c>
      <c r="G24" s="169">
        <v>956.7</v>
      </c>
      <c r="H24" s="53"/>
      <c r="I24" s="53"/>
      <c r="J24" s="53"/>
      <c r="K24" s="189"/>
      <c r="L24" s="53"/>
    </row>
    <row r="25" spans="2:12" x14ac:dyDescent="0.35">
      <c r="C25" s="187"/>
      <c r="E25" s="190"/>
      <c r="F25" s="191">
        <v>35347.49</v>
      </c>
      <c r="G25" s="192"/>
      <c r="H25" s="192"/>
      <c r="I25" s="192"/>
      <c r="J25" s="192"/>
      <c r="K25" s="193"/>
      <c r="L25" s="53"/>
    </row>
    <row r="26" spans="2:12" ht="15" thickBot="1" x14ac:dyDescent="0.4">
      <c r="E26" s="133">
        <f t="shared" ref="E26:K26" si="1">SUM(E17:E25)</f>
        <v>0</v>
      </c>
      <c r="F26" s="134">
        <f t="shared" si="1"/>
        <v>343107.15000000014</v>
      </c>
      <c r="G26" s="134">
        <f t="shared" si="1"/>
        <v>229926.38000000015</v>
      </c>
      <c r="H26" s="134">
        <f t="shared" si="1"/>
        <v>0</v>
      </c>
      <c r="I26" s="134">
        <f t="shared" si="1"/>
        <v>0</v>
      </c>
      <c r="J26" s="134">
        <f t="shared" si="1"/>
        <v>0</v>
      </c>
      <c r="K26" s="161">
        <f t="shared" si="1"/>
        <v>0</v>
      </c>
      <c r="L26" s="135">
        <f>SUM(E26:K26)</f>
        <v>573033.53000000026</v>
      </c>
    </row>
    <row r="27" spans="2:12" ht="15" thickTop="1" x14ac:dyDescent="0.35">
      <c r="E27" s="53"/>
      <c r="F27" s="53"/>
      <c r="G27" s="53"/>
      <c r="H27" s="53"/>
      <c r="I27" s="53"/>
      <c r="J27" s="53"/>
      <c r="K27" s="53"/>
      <c r="L27" s="53"/>
    </row>
    <row r="28" spans="2:12" x14ac:dyDescent="0.35">
      <c r="E28" s="357" t="s">
        <v>869</v>
      </c>
      <c r="F28" s="358"/>
      <c r="G28" s="358"/>
      <c r="H28" s="358"/>
      <c r="I28" s="358"/>
      <c r="J28" s="358"/>
      <c r="K28" s="359"/>
    </row>
    <row r="29" spans="2:12" x14ac:dyDescent="0.35">
      <c r="B29" s="31" t="s">
        <v>110</v>
      </c>
      <c r="C29" s="31" t="s">
        <v>155</v>
      </c>
      <c r="D29" s="31"/>
      <c r="E29" s="112">
        <v>2015</v>
      </c>
      <c r="F29" s="113">
        <v>2016</v>
      </c>
      <c r="G29" s="113">
        <v>2017</v>
      </c>
      <c r="H29" s="113">
        <v>2018</v>
      </c>
      <c r="I29" s="113">
        <v>2019</v>
      </c>
      <c r="J29" s="113">
        <v>2020</v>
      </c>
      <c r="K29" s="114">
        <v>2021</v>
      </c>
    </row>
    <row r="30" spans="2:12" x14ac:dyDescent="0.35">
      <c r="E30" s="194">
        <v>0</v>
      </c>
      <c r="F30" s="195">
        <v>0</v>
      </c>
      <c r="G30" s="195">
        <v>0</v>
      </c>
      <c r="H30" s="195">
        <v>0</v>
      </c>
      <c r="K30" s="111"/>
    </row>
    <row r="31" spans="2:12" x14ac:dyDescent="0.35">
      <c r="E31" s="196">
        <v>0.56699999999999995</v>
      </c>
      <c r="F31" s="197">
        <v>0.56699999999999995</v>
      </c>
      <c r="G31" s="197">
        <v>0.56699999999999995</v>
      </c>
      <c r="H31" s="197">
        <v>0.56699999999999995</v>
      </c>
      <c r="I31" s="197">
        <v>0.56699999999999995</v>
      </c>
      <c r="J31" s="197">
        <v>0.56699999999999995</v>
      </c>
      <c r="K31" s="198">
        <v>0.56699999999999995</v>
      </c>
    </row>
    <row r="32" spans="2:12" x14ac:dyDescent="0.35">
      <c r="E32" s="110"/>
      <c r="K32" s="111"/>
    </row>
    <row r="33" spans="3:11" x14ac:dyDescent="0.35">
      <c r="E33" s="110"/>
      <c r="I33" s="195">
        <v>0</v>
      </c>
      <c r="J33" s="195">
        <v>0</v>
      </c>
      <c r="K33" s="199">
        <v>0</v>
      </c>
    </row>
    <row r="34" spans="3:11" x14ac:dyDescent="0.35">
      <c r="E34" s="194">
        <v>0</v>
      </c>
      <c r="F34" s="195">
        <v>0</v>
      </c>
      <c r="G34" s="195">
        <v>0</v>
      </c>
      <c r="H34" s="195">
        <v>0</v>
      </c>
      <c r="I34" s="195">
        <v>0</v>
      </c>
      <c r="J34" s="195">
        <v>0</v>
      </c>
      <c r="K34" s="199"/>
    </row>
    <row r="35" spans="3:11" x14ac:dyDescent="0.35">
      <c r="E35" s="200">
        <v>0.56699999999999995</v>
      </c>
      <c r="F35" s="201">
        <v>0.56699999999999995</v>
      </c>
      <c r="G35" s="201">
        <v>0.56699999999999995</v>
      </c>
      <c r="H35" s="201">
        <v>0.56699999999999995</v>
      </c>
      <c r="I35" s="201">
        <v>0.56699999999999995</v>
      </c>
      <c r="J35" s="201">
        <v>0.56699999999999995</v>
      </c>
      <c r="K35" s="202">
        <v>0.56699999999999995</v>
      </c>
    </row>
    <row r="36" spans="3:11" x14ac:dyDescent="0.35">
      <c r="E36" s="194">
        <v>0</v>
      </c>
      <c r="F36" s="195">
        <v>0</v>
      </c>
      <c r="G36" s="195">
        <v>0</v>
      </c>
      <c r="H36" s="195">
        <v>0</v>
      </c>
      <c r="I36" s="195">
        <v>0</v>
      </c>
      <c r="J36" s="195">
        <v>0</v>
      </c>
      <c r="K36" s="199">
        <v>0</v>
      </c>
    </row>
    <row r="37" spans="3:11" x14ac:dyDescent="0.35">
      <c r="E37" s="194">
        <v>0</v>
      </c>
      <c r="F37" s="195">
        <v>0</v>
      </c>
      <c r="G37" s="195">
        <v>0</v>
      </c>
      <c r="H37" s="195"/>
      <c r="I37" s="195"/>
      <c r="J37" s="195"/>
      <c r="K37" s="199"/>
    </row>
    <row r="38" spans="3:11" x14ac:dyDescent="0.35">
      <c r="E38" s="119"/>
      <c r="F38" s="120"/>
      <c r="G38" s="120"/>
      <c r="H38" s="120"/>
      <c r="I38" s="203"/>
      <c r="J38" s="203"/>
      <c r="K38" s="204"/>
    </row>
    <row r="40" spans="3:11" x14ac:dyDescent="0.35">
      <c r="E40" s="354" t="s">
        <v>870</v>
      </c>
      <c r="F40" s="355"/>
      <c r="G40" s="355"/>
      <c r="H40" s="355"/>
      <c r="I40" s="355"/>
      <c r="J40" s="355"/>
      <c r="K40" s="356"/>
    </row>
    <row r="41" spans="3:11" x14ac:dyDescent="0.35">
      <c r="E41" s="112">
        <v>2015</v>
      </c>
      <c r="F41" s="113">
        <v>2016</v>
      </c>
      <c r="G41" s="113">
        <v>2017</v>
      </c>
      <c r="H41" s="113">
        <v>2018</v>
      </c>
      <c r="I41" s="113">
        <v>2019</v>
      </c>
      <c r="J41" s="113">
        <v>2020</v>
      </c>
      <c r="K41" s="114">
        <v>2021</v>
      </c>
    </row>
    <row r="42" spans="3:11" x14ac:dyDescent="0.35">
      <c r="C42" s="187"/>
      <c r="D42" s="32">
        <v>0.496</v>
      </c>
      <c r="E42" s="188"/>
      <c r="F42" s="201">
        <v>0.56699999999999995</v>
      </c>
      <c r="G42" s="201">
        <v>0.56699999999999995</v>
      </c>
      <c r="H42" s="53"/>
      <c r="I42" s="53"/>
      <c r="J42" s="53"/>
      <c r="K42" s="189"/>
    </row>
    <row r="43" spans="3:11" x14ac:dyDescent="0.35">
      <c r="C43" s="40"/>
      <c r="E43" s="188"/>
      <c r="F43" s="201">
        <v>0.56699999999999995</v>
      </c>
      <c r="G43" s="201">
        <v>0.56699999999999995</v>
      </c>
      <c r="H43" s="53"/>
      <c r="I43" s="53"/>
      <c r="J43" s="53"/>
      <c r="K43" s="189"/>
    </row>
    <row r="44" spans="3:11" x14ac:dyDescent="0.35">
      <c r="C44" s="40"/>
      <c r="E44" s="188"/>
      <c r="F44" s="201">
        <v>0.56699999999999995</v>
      </c>
      <c r="G44" s="201">
        <v>0.56699999999999995</v>
      </c>
      <c r="H44" s="53"/>
      <c r="I44" s="53"/>
      <c r="J44" s="53"/>
      <c r="K44" s="189"/>
    </row>
    <row r="45" spans="3:11" x14ac:dyDescent="0.35">
      <c r="C45" s="187"/>
      <c r="E45" s="188"/>
      <c r="F45" s="201">
        <v>0.56699999999999995</v>
      </c>
      <c r="G45" s="201">
        <v>0.56699999999999995</v>
      </c>
      <c r="H45" s="53"/>
      <c r="I45" s="53"/>
      <c r="J45" s="53"/>
      <c r="K45" s="189"/>
    </row>
    <row r="46" spans="3:11" x14ac:dyDescent="0.35">
      <c r="C46" s="187"/>
      <c r="E46" s="188"/>
      <c r="F46" s="201">
        <v>0.56699999999999995</v>
      </c>
      <c r="G46" s="201"/>
      <c r="H46" s="53"/>
      <c r="I46" s="53"/>
      <c r="J46" s="53"/>
      <c r="K46" s="189"/>
    </row>
    <row r="47" spans="3:11" x14ac:dyDescent="0.35">
      <c r="C47" s="187"/>
      <c r="E47" s="188"/>
      <c r="F47" s="201">
        <v>0.56699999999999995</v>
      </c>
      <c r="G47" s="201">
        <v>0.56699999999999995</v>
      </c>
      <c r="H47" s="53"/>
      <c r="I47" s="53"/>
      <c r="J47" s="53"/>
      <c r="K47" s="189"/>
    </row>
    <row r="48" spans="3:11" x14ac:dyDescent="0.35">
      <c r="C48" s="187"/>
      <c r="E48" s="188"/>
      <c r="F48" s="201">
        <v>0.56699999999999995</v>
      </c>
      <c r="G48" s="201"/>
      <c r="H48" s="53"/>
      <c r="I48" s="53"/>
      <c r="J48" s="53"/>
      <c r="K48" s="189"/>
    </row>
    <row r="49" spans="2:11" x14ac:dyDescent="0.35">
      <c r="C49" s="187"/>
      <c r="E49" s="188"/>
      <c r="F49" s="201">
        <v>0.56699999999999995</v>
      </c>
      <c r="G49" s="201">
        <v>0.56699999999999995</v>
      </c>
      <c r="H49" s="53"/>
      <c r="I49" s="53"/>
      <c r="J49" s="53"/>
      <c r="K49" s="189"/>
    </row>
    <row r="50" spans="2:11" x14ac:dyDescent="0.35">
      <c r="C50" s="187"/>
      <c r="E50" s="190"/>
      <c r="F50" s="205">
        <v>0</v>
      </c>
      <c r="G50" s="192"/>
      <c r="H50" s="192"/>
      <c r="I50" s="192"/>
      <c r="J50" s="192"/>
      <c r="K50" s="193"/>
    </row>
    <row r="52" spans="2:11" x14ac:dyDescent="0.35">
      <c r="E52" s="357" t="s">
        <v>871</v>
      </c>
      <c r="F52" s="358"/>
      <c r="G52" s="358"/>
      <c r="H52" s="358"/>
      <c r="I52" s="358"/>
      <c r="J52" s="358"/>
      <c r="K52" s="359"/>
    </row>
    <row r="53" spans="2:11" x14ac:dyDescent="0.35">
      <c r="B53" s="31" t="s">
        <v>110</v>
      </c>
      <c r="C53" s="31" t="s">
        <v>155</v>
      </c>
      <c r="D53" s="31"/>
      <c r="E53" s="150">
        <v>2015</v>
      </c>
      <c r="F53" s="151">
        <v>2016</v>
      </c>
      <c r="G53" s="151">
        <v>2017</v>
      </c>
      <c r="H53" s="151">
        <v>2018</v>
      </c>
      <c r="I53" s="151">
        <v>2019</v>
      </c>
      <c r="J53" s="151">
        <v>2020</v>
      </c>
      <c r="K53" s="152">
        <v>2021</v>
      </c>
    </row>
    <row r="54" spans="2:11" x14ac:dyDescent="0.35">
      <c r="E54" s="206">
        <f t="shared" ref="E54:H55" si="2">1-E30</f>
        <v>1</v>
      </c>
      <c r="F54" s="207">
        <f t="shared" si="2"/>
        <v>1</v>
      </c>
      <c r="G54" s="207">
        <f t="shared" si="2"/>
        <v>1</v>
      </c>
      <c r="H54" s="207">
        <f t="shared" si="2"/>
        <v>1</v>
      </c>
      <c r="I54" s="207"/>
      <c r="J54" s="207"/>
      <c r="K54" s="208"/>
    </row>
    <row r="55" spans="2:11" x14ac:dyDescent="0.35">
      <c r="E55" s="196">
        <f t="shared" si="2"/>
        <v>0.43300000000000005</v>
      </c>
      <c r="F55" s="197">
        <f t="shared" si="2"/>
        <v>0.43300000000000005</v>
      </c>
      <c r="G55" s="197">
        <f t="shared" si="2"/>
        <v>0.43300000000000005</v>
      </c>
      <c r="H55" s="197">
        <f t="shared" si="2"/>
        <v>0.43300000000000005</v>
      </c>
      <c r="I55" s="197">
        <f>1-I31</f>
        <v>0.43300000000000005</v>
      </c>
      <c r="J55" s="197">
        <f>1-J31</f>
        <v>0.43300000000000005</v>
      </c>
      <c r="K55" s="198">
        <f>1-K31</f>
        <v>0.43300000000000005</v>
      </c>
    </row>
    <row r="56" spans="2:11" x14ac:dyDescent="0.35">
      <c r="E56" s="209"/>
      <c r="F56" s="71"/>
      <c r="G56" s="71"/>
      <c r="H56" s="71"/>
      <c r="I56" s="71"/>
      <c r="J56" s="71"/>
      <c r="K56" s="210"/>
    </row>
    <row r="57" spans="2:11" x14ac:dyDescent="0.35">
      <c r="E57" s="209"/>
      <c r="F57" s="71"/>
      <c r="G57" s="71"/>
      <c r="H57" s="71"/>
      <c r="I57" s="71">
        <v>1</v>
      </c>
      <c r="J57" s="71">
        <v>1</v>
      </c>
      <c r="K57" s="210">
        <v>1</v>
      </c>
    </row>
    <row r="58" spans="2:11" x14ac:dyDescent="0.35">
      <c r="E58" s="209">
        <v>1</v>
      </c>
      <c r="F58" s="71">
        <v>1</v>
      </c>
      <c r="G58" s="71">
        <v>1</v>
      </c>
      <c r="H58" s="71">
        <v>1</v>
      </c>
      <c r="I58" s="71">
        <v>1</v>
      </c>
      <c r="J58" s="71">
        <v>1</v>
      </c>
      <c r="K58" s="210"/>
    </row>
    <row r="59" spans="2:11" x14ac:dyDescent="0.35">
      <c r="E59" s="196">
        <f t="shared" ref="E59:K59" si="3">1-E35</f>
        <v>0.43300000000000005</v>
      </c>
      <c r="F59" s="197">
        <f t="shared" si="3"/>
        <v>0.43300000000000005</v>
      </c>
      <c r="G59" s="197">
        <f t="shared" si="3"/>
        <v>0.43300000000000005</v>
      </c>
      <c r="H59" s="197">
        <f t="shared" si="3"/>
        <v>0.43300000000000005</v>
      </c>
      <c r="I59" s="197">
        <f t="shared" si="3"/>
        <v>0.43300000000000005</v>
      </c>
      <c r="J59" s="197">
        <f t="shared" si="3"/>
        <v>0.43300000000000005</v>
      </c>
      <c r="K59" s="198">
        <f t="shared" si="3"/>
        <v>0.43300000000000005</v>
      </c>
    </row>
    <row r="60" spans="2:11" x14ac:dyDescent="0.35">
      <c r="E60" s="209">
        <v>1</v>
      </c>
      <c r="F60" s="71">
        <v>1</v>
      </c>
      <c r="G60" s="71">
        <v>1</v>
      </c>
      <c r="H60" s="71">
        <v>1</v>
      </c>
      <c r="I60" s="71">
        <v>1</v>
      </c>
      <c r="J60" s="71">
        <v>1</v>
      </c>
      <c r="K60" s="210">
        <v>1</v>
      </c>
    </row>
    <row r="61" spans="2:11" x14ac:dyDescent="0.35">
      <c r="E61" s="209">
        <v>1</v>
      </c>
      <c r="F61" s="71">
        <v>1</v>
      </c>
      <c r="G61" s="71">
        <v>1</v>
      </c>
      <c r="H61" s="71"/>
      <c r="I61" s="71"/>
      <c r="J61" s="71"/>
      <c r="K61" s="210"/>
    </row>
    <row r="62" spans="2:11" x14ac:dyDescent="0.35">
      <c r="E62" s="211"/>
      <c r="F62" s="212"/>
      <c r="G62" s="212"/>
      <c r="H62" s="212"/>
      <c r="I62" s="212"/>
      <c r="J62" s="212"/>
      <c r="K62" s="213"/>
    </row>
    <row r="64" spans="2:11" x14ac:dyDescent="0.35">
      <c r="E64" s="354" t="s">
        <v>872</v>
      </c>
      <c r="F64" s="355"/>
      <c r="G64" s="355"/>
      <c r="H64" s="355"/>
      <c r="I64" s="355"/>
      <c r="J64" s="355"/>
      <c r="K64" s="356"/>
    </row>
    <row r="65" spans="2:11" x14ac:dyDescent="0.35">
      <c r="E65" s="112">
        <v>2015</v>
      </c>
      <c r="F65" s="113">
        <v>2016</v>
      </c>
      <c r="G65" s="113">
        <v>2017</v>
      </c>
      <c r="H65" s="113">
        <v>2018</v>
      </c>
      <c r="I65" s="113">
        <v>2019</v>
      </c>
      <c r="J65" s="113">
        <v>2020</v>
      </c>
      <c r="K65" s="114">
        <v>2021</v>
      </c>
    </row>
    <row r="66" spans="2:11" x14ac:dyDescent="0.35">
      <c r="C66" s="187"/>
      <c r="D66" s="32">
        <f>1-0.496</f>
        <v>0.504</v>
      </c>
      <c r="E66" s="188"/>
      <c r="F66" s="201">
        <f t="shared" ref="F66:G69" si="4">1-F42</f>
        <v>0.43300000000000005</v>
      </c>
      <c r="G66" s="201">
        <f t="shared" si="4"/>
        <v>0.43300000000000005</v>
      </c>
      <c r="H66" s="53"/>
      <c r="I66" s="53"/>
      <c r="J66" s="53"/>
      <c r="K66" s="189"/>
    </row>
    <row r="67" spans="2:11" x14ac:dyDescent="0.35">
      <c r="C67" s="40"/>
      <c r="E67" s="188"/>
      <c r="F67" s="201">
        <f t="shared" si="4"/>
        <v>0.43300000000000005</v>
      </c>
      <c r="G67" s="201">
        <f t="shared" si="4"/>
        <v>0.43300000000000005</v>
      </c>
      <c r="H67" s="53"/>
      <c r="I67" s="53"/>
      <c r="J67" s="53"/>
      <c r="K67" s="189"/>
    </row>
    <row r="68" spans="2:11" x14ac:dyDescent="0.35">
      <c r="C68" s="40"/>
      <c r="E68" s="188"/>
      <c r="F68" s="201">
        <f t="shared" si="4"/>
        <v>0.43300000000000005</v>
      </c>
      <c r="G68" s="201">
        <f t="shared" si="4"/>
        <v>0.43300000000000005</v>
      </c>
      <c r="H68" s="53"/>
      <c r="I68" s="53"/>
      <c r="J68" s="53"/>
      <c r="K68" s="189"/>
    </row>
    <row r="69" spans="2:11" x14ac:dyDescent="0.35">
      <c r="C69" s="187"/>
      <c r="E69" s="188"/>
      <c r="F69" s="201">
        <f t="shared" si="4"/>
        <v>0.43300000000000005</v>
      </c>
      <c r="G69" s="201">
        <f t="shared" si="4"/>
        <v>0.43300000000000005</v>
      </c>
      <c r="H69" s="53"/>
      <c r="I69" s="53"/>
      <c r="J69" s="53"/>
      <c r="K69" s="189"/>
    </row>
    <row r="70" spans="2:11" x14ac:dyDescent="0.35">
      <c r="C70" s="187"/>
      <c r="E70" s="188"/>
      <c r="F70" s="201">
        <f>1-F46</f>
        <v>0.43300000000000005</v>
      </c>
      <c r="G70" s="201"/>
      <c r="H70" s="53"/>
      <c r="I70" s="53"/>
      <c r="J70" s="53"/>
      <c r="K70" s="189"/>
    </row>
    <row r="71" spans="2:11" x14ac:dyDescent="0.35">
      <c r="C71" s="187"/>
      <c r="E71" s="188"/>
      <c r="F71" s="201">
        <f>1-F47</f>
        <v>0.43300000000000005</v>
      </c>
      <c r="G71" s="201">
        <f>1-G47</f>
        <v>0.43300000000000005</v>
      </c>
      <c r="H71" s="53"/>
      <c r="I71" s="53"/>
      <c r="J71" s="53"/>
      <c r="K71" s="189"/>
    </row>
    <row r="72" spans="2:11" x14ac:dyDescent="0.35">
      <c r="C72" s="187"/>
      <c r="E72" s="188"/>
      <c r="F72" s="201">
        <f>1-F48</f>
        <v>0.43300000000000005</v>
      </c>
      <c r="G72" s="201"/>
      <c r="H72" s="53"/>
      <c r="I72" s="53"/>
      <c r="J72" s="53"/>
      <c r="K72" s="189"/>
    </row>
    <row r="73" spans="2:11" x14ac:dyDescent="0.35">
      <c r="C73" s="187"/>
      <c r="E73" s="188"/>
      <c r="F73" s="201">
        <f>1-F49</f>
        <v>0.43300000000000005</v>
      </c>
      <c r="G73" s="201">
        <f>1-G49</f>
        <v>0.43300000000000005</v>
      </c>
      <c r="H73" s="53"/>
      <c r="I73" s="53"/>
      <c r="J73" s="53"/>
      <c r="K73" s="189"/>
    </row>
    <row r="74" spans="2:11" x14ac:dyDescent="0.35">
      <c r="C74" s="187"/>
      <c r="E74" s="190"/>
      <c r="F74" s="205">
        <v>1</v>
      </c>
      <c r="G74" s="192"/>
      <c r="H74" s="192"/>
      <c r="I74" s="192"/>
      <c r="J74" s="192"/>
      <c r="K74" s="193"/>
    </row>
    <row r="76" spans="2:11" x14ac:dyDescent="0.35">
      <c r="E76" s="357" t="s">
        <v>873</v>
      </c>
      <c r="F76" s="358"/>
      <c r="G76" s="358"/>
      <c r="H76" s="358"/>
      <c r="I76" s="358"/>
      <c r="J76" s="358"/>
      <c r="K76" s="359"/>
    </row>
    <row r="77" spans="2:11" x14ac:dyDescent="0.35">
      <c r="B77" s="31" t="s">
        <v>110</v>
      </c>
      <c r="C77" s="31" t="s">
        <v>155</v>
      </c>
      <c r="D77" s="31"/>
      <c r="E77" s="150">
        <v>2015</v>
      </c>
      <c r="F77" s="151">
        <v>2016</v>
      </c>
      <c r="G77" s="151">
        <v>2017</v>
      </c>
      <c r="H77" s="151">
        <v>2018</v>
      </c>
      <c r="I77" s="151">
        <v>2019</v>
      </c>
      <c r="J77" s="151">
        <v>2020</v>
      </c>
      <c r="K77" s="152">
        <v>2021</v>
      </c>
    </row>
    <row r="78" spans="2:11" x14ac:dyDescent="0.35">
      <c r="E78" s="181">
        <f t="shared" ref="E78:K86" si="5">E30*E4</f>
        <v>0</v>
      </c>
      <c r="F78" s="182">
        <f t="shared" si="5"/>
        <v>0</v>
      </c>
      <c r="G78" s="182">
        <f t="shared" si="5"/>
        <v>0</v>
      </c>
      <c r="H78" s="182">
        <f t="shared" si="5"/>
        <v>0</v>
      </c>
      <c r="I78" s="182">
        <f t="shared" si="5"/>
        <v>0</v>
      </c>
      <c r="J78" s="182">
        <f t="shared" si="5"/>
        <v>0</v>
      </c>
      <c r="K78" s="183">
        <f t="shared" si="5"/>
        <v>0</v>
      </c>
    </row>
    <row r="79" spans="2:11" x14ac:dyDescent="0.35">
      <c r="E79" s="158">
        <f>E31*E5</f>
        <v>8949.3669622982852</v>
      </c>
      <c r="F79" s="159">
        <f t="shared" si="5"/>
        <v>8750.4426599694543</v>
      </c>
      <c r="G79" s="159">
        <f t="shared" si="5"/>
        <v>9354.3664185793332</v>
      </c>
      <c r="H79" s="159">
        <f t="shared" si="5"/>
        <v>9968.6175324220676</v>
      </c>
      <c r="I79" s="159">
        <f t="shared" si="5"/>
        <v>9323.5510658975672</v>
      </c>
      <c r="J79" s="159">
        <f t="shared" si="5"/>
        <v>10516.580756898147</v>
      </c>
      <c r="K79" s="160">
        <f t="shared" si="5"/>
        <v>10703.810731545253</v>
      </c>
    </row>
    <row r="80" spans="2:11" x14ac:dyDescent="0.35">
      <c r="E80" s="158">
        <f t="shared" si="5"/>
        <v>0</v>
      </c>
      <c r="F80" s="159">
        <f t="shared" si="5"/>
        <v>0</v>
      </c>
      <c r="G80" s="159">
        <f t="shared" si="5"/>
        <v>0</v>
      </c>
      <c r="H80" s="159">
        <f t="shared" si="5"/>
        <v>0</v>
      </c>
      <c r="I80" s="159">
        <f t="shared" si="5"/>
        <v>0</v>
      </c>
      <c r="J80" s="159">
        <f t="shared" si="5"/>
        <v>0</v>
      </c>
      <c r="K80" s="160">
        <f t="shared" si="5"/>
        <v>0</v>
      </c>
    </row>
    <row r="81" spans="3:13" x14ac:dyDescent="0.35">
      <c r="E81" s="158">
        <f t="shared" si="5"/>
        <v>0</v>
      </c>
      <c r="F81" s="159">
        <f t="shared" si="5"/>
        <v>0</v>
      </c>
      <c r="G81" s="159">
        <f t="shared" si="5"/>
        <v>0</v>
      </c>
      <c r="H81" s="159">
        <f t="shared" si="5"/>
        <v>0</v>
      </c>
      <c r="I81" s="159">
        <f t="shared" si="5"/>
        <v>0</v>
      </c>
      <c r="J81" s="159">
        <f t="shared" si="5"/>
        <v>0</v>
      </c>
      <c r="K81" s="160">
        <f t="shared" si="5"/>
        <v>0</v>
      </c>
    </row>
    <row r="82" spans="3:13" x14ac:dyDescent="0.35">
      <c r="E82" s="158">
        <f t="shared" si="5"/>
        <v>0</v>
      </c>
      <c r="F82" s="159">
        <f t="shared" si="5"/>
        <v>0</v>
      </c>
      <c r="G82" s="159">
        <f t="shared" si="5"/>
        <v>0</v>
      </c>
      <c r="H82" s="159">
        <f t="shared" si="5"/>
        <v>0</v>
      </c>
      <c r="I82" s="159">
        <f t="shared" si="5"/>
        <v>0</v>
      </c>
      <c r="J82" s="159">
        <f t="shared" si="5"/>
        <v>0</v>
      </c>
      <c r="K82" s="160">
        <f t="shared" si="5"/>
        <v>0</v>
      </c>
    </row>
    <row r="83" spans="3:13" x14ac:dyDescent="0.35">
      <c r="D83" s="33"/>
      <c r="E83" s="158">
        <f t="shared" si="5"/>
        <v>181254.56611168446</v>
      </c>
      <c r="F83" s="159">
        <f t="shared" si="5"/>
        <v>179057.0720966981</v>
      </c>
      <c r="G83" s="159">
        <f t="shared" si="5"/>
        <v>186985.41274322607</v>
      </c>
      <c r="H83" s="159">
        <f t="shared" si="5"/>
        <v>196125.70703040011</v>
      </c>
      <c r="I83" s="159">
        <f t="shared" si="5"/>
        <v>204719.96601766965</v>
      </c>
      <c r="J83" s="159">
        <f t="shared" si="5"/>
        <v>215727.47534968168</v>
      </c>
      <c r="K83" s="160">
        <f t="shared" si="5"/>
        <v>18298.59822</v>
      </c>
    </row>
    <row r="84" spans="3:13" x14ac:dyDescent="0.35">
      <c r="E84" s="158">
        <f t="shared" si="5"/>
        <v>0</v>
      </c>
      <c r="F84" s="159">
        <f t="shared" si="5"/>
        <v>0</v>
      </c>
      <c r="G84" s="159">
        <f t="shared" si="5"/>
        <v>0</v>
      </c>
      <c r="H84" s="159">
        <f t="shared" si="5"/>
        <v>0</v>
      </c>
      <c r="I84" s="159">
        <f t="shared" si="5"/>
        <v>0</v>
      </c>
      <c r="J84" s="159">
        <f t="shared" si="5"/>
        <v>0</v>
      </c>
      <c r="K84" s="160">
        <f t="shared" si="5"/>
        <v>0</v>
      </c>
    </row>
    <row r="85" spans="3:13" x14ac:dyDescent="0.35">
      <c r="E85" s="158">
        <f t="shared" si="5"/>
        <v>0</v>
      </c>
      <c r="F85" s="159">
        <f t="shared" si="5"/>
        <v>0</v>
      </c>
      <c r="G85" s="159">
        <f t="shared" si="5"/>
        <v>0</v>
      </c>
      <c r="H85" s="159">
        <f t="shared" si="5"/>
        <v>0</v>
      </c>
      <c r="I85" s="159">
        <f t="shared" si="5"/>
        <v>0</v>
      </c>
      <c r="J85" s="159">
        <f t="shared" si="5"/>
        <v>0</v>
      </c>
      <c r="K85" s="160">
        <f t="shared" si="5"/>
        <v>0</v>
      </c>
    </row>
    <row r="86" spans="3:13" x14ac:dyDescent="0.35">
      <c r="E86" s="184">
        <f t="shared" si="5"/>
        <v>0</v>
      </c>
      <c r="F86" s="185">
        <f t="shared" si="5"/>
        <v>0</v>
      </c>
      <c r="G86" s="185">
        <f t="shared" si="5"/>
        <v>0</v>
      </c>
      <c r="H86" s="185">
        <f t="shared" si="5"/>
        <v>0</v>
      </c>
      <c r="I86" s="185">
        <f t="shared" si="5"/>
        <v>0</v>
      </c>
      <c r="J86" s="185">
        <f t="shared" si="5"/>
        <v>0</v>
      </c>
      <c r="K86" s="186">
        <f t="shared" si="5"/>
        <v>0</v>
      </c>
    </row>
    <row r="87" spans="3:13" ht="15" thickBot="1" x14ac:dyDescent="0.4">
      <c r="E87" s="146">
        <f t="shared" ref="E87:K87" si="6">SUM(E78:E86)</f>
        <v>190203.93307398274</v>
      </c>
      <c r="F87" s="214">
        <f t="shared" si="6"/>
        <v>187807.51475666754</v>
      </c>
      <c r="G87" s="214">
        <f t="shared" si="6"/>
        <v>196339.7791618054</v>
      </c>
      <c r="H87" s="214">
        <f t="shared" si="6"/>
        <v>206094.32456282218</v>
      </c>
      <c r="I87" s="214">
        <f t="shared" si="6"/>
        <v>214043.51708356722</v>
      </c>
      <c r="J87" s="214">
        <f t="shared" si="6"/>
        <v>226244.05610657984</v>
      </c>
      <c r="K87" s="215">
        <f t="shared" si="6"/>
        <v>29002.408951545251</v>
      </c>
      <c r="L87" s="135">
        <f>SUM(E87:K87)</f>
        <v>1249735.53369697</v>
      </c>
    </row>
    <row r="88" spans="3:13" ht="15" thickTop="1" x14ac:dyDescent="0.35"/>
    <row r="89" spans="3:13" x14ac:dyDescent="0.35">
      <c r="E89" s="354" t="s">
        <v>874</v>
      </c>
      <c r="F89" s="355"/>
      <c r="G89" s="355"/>
      <c r="H89" s="355"/>
      <c r="I89" s="355"/>
      <c r="J89" s="355"/>
      <c r="K89" s="356"/>
    </row>
    <row r="90" spans="3:13" x14ac:dyDescent="0.35">
      <c r="E90" s="112">
        <v>2015</v>
      </c>
      <c r="F90" s="113">
        <v>2016</v>
      </c>
      <c r="G90" s="113">
        <v>2017</v>
      </c>
      <c r="H90" s="113">
        <v>2018</v>
      </c>
      <c r="I90" s="113">
        <v>2019</v>
      </c>
      <c r="J90" s="113">
        <v>2020</v>
      </c>
      <c r="K90" s="114">
        <v>2021</v>
      </c>
    </row>
    <row r="91" spans="3:13" x14ac:dyDescent="0.35">
      <c r="C91" s="187"/>
      <c r="D91" s="216">
        <f>D42*G17</f>
        <v>16818.129919999999</v>
      </c>
      <c r="E91" s="188"/>
      <c r="F91" s="159">
        <f>F42*F17</f>
        <v>39111.319800000048</v>
      </c>
      <c r="G91" s="159">
        <f>G42*G17</f>
        <v>19225.563839999995</v>
      </c>
      <c r="H91" s="53"/>
      <c r="I91" s="53"/>
      <c r="J91" s="53"/>
      <c r="K91" s="189"/>
    </row>
    <row r="92" spans="3:13" x14ac:dyDescent="0.35">
      <c r="C92" s="40"/>
      <c r="E92" s="188"/>
      <c r="F92" s="159">
        <f t="shared" ref="F92:G99" si="7">F43*F18</f>
        <v>88747.469369999977</v>
      </c>
      <c r="G92" s="159">
        <f t="shared" si="7"/>
        <v>56064.608460000054</v>
      </c>
      <c r="H92" s="53"/>
      <c r="I92" s="53"/>
      <c r="J92" s="53"/>
      <c r="K92" s="189"/>
      <c r="M92" s="75">
        <f>L87+L100</f>
        <v>1554603.5183769702</v>
      </c>
    </row>
    <row r="93" spans="3:13" x14ac:dyDescent="0.35">
      <c r="C93" s="40"/>
      <c r="E93" s="188"/>
      <c r="F93" s="159">
        <f t="shared" si="7"/>
        <v>6052.6512899999998</v>
      </c>
      <c r="G93" s="159">
        <f t="shared" si="7"/>
        <v>5552.5005900000051</v>
      </c>
      <c r="H93" s="53"/>
      <c r="I93" s="53"/>
      <c r="J93" s="53"/>
      <c r="K93" s="189"/>
    </row>
    <row r="94" spans="3:13" x14ac:dyDescent="0.35">
      <c r="C94" s="187"/>
      <c r="E94" s="188"/>
      <c r="F94" s="159">
        <f t="shared" si="7"/>
        <v>917.82557999999995</v>
      </c>
      <c r="G94" s="159">
        <f t="shared" si="7"/>
        <v>542.44889999999998</v>
      </c>
      <c r="H94" s="53"/>
      <c r="I94" s="53"/>
      <c r="J94" s="53"/>
      <c r="K94" s="189"/>
    </row>
    <row r="95" spans="3:13" x14ac:dyDescent="0.35">
      <c r="C95" s="187"/>
      <c r="E95" s="188"/>
      <c r="F95" s="159">
        <f t="shared" si="7"/>
        <v>866.83526999999992</v>
      </c>
      <c r="G95" s="159"/>
      <c r="H95" s="53"/>
      <c r="I95" s="53"/>
      <c r="J95" s="53"/>
      <c r="K95" s="189"/>
    </row>
    <row r="96" spans="3:13" x14ac:dyDescent="0.35">
      <c r="C96" s="187"/>
      <c r="E96" s="188"/>
      <c r="F96" s="159">
        <f t="shared" si="7"/>
        <v>36254.110410000052</v>
      </c>
      <c r="G96" s="159">
        <f t="shared" si="7"/>
        <v>48440.686769999993</v>
      </c>
      <c r="H96" s="53"/>
      <c r="I96" s="53"/>
      <c r="J96" s="53"/>
      <c r="K96" s="189"/>
    </row>
    <row r="97" spans="2:12" x14ac:dyDescent="0.35">
      <c r="C97" s="187"/>
      <c r="E97" s="188"/>
      <c r="F97" s="159">
        <f t="shared" si="7"/>
        <v>866.83526999999992</v>
      </c>
      <c r="G97" s="159"/>
      <c r="H97" s="53"/>
      <c r="I97" s="53"/>
      <c r="J97" s="53"/>
      <c r="K97" s="189"/>
    </row>
    <row r="98" spans="2:12" x14ac:dyDescent="0.35">
      <c r="C98" s="187"/>
      <c r="E98" s="188"/>
      <c r="F98" s="159">
        <f t="shared" si="7"/>
        <v>1682.6802299999999</v>
      </c>
      <c r="G98" s="159">
        <f t="shared" si="7"/>
        <v>542.44889999999998</v>
      </c>
      <c r="H98" s="53"/>
      <c r="I98" s="53"/>
      <c r="J98" s="53"/>
      <c r="K98" s="189"/>
    </row>
    <row r="99" spans="2:12" x14ac:dyDescent="0.35">
      <c r="C99" s="187"/>
      <c r="E99" s="190"/>
      <c r="F99" s="159">
        <f t="shared" si="7"/>
        <v>0</v>
      </c>
      <c r="G99" s="159"/>
      <c r="H99" s="192"/>
      <c r="I99" s="192"/>
      <c r="J99" s="192"/>
      <c r="K99" s="193"/>
    </row>
    <row r="100" spans="2:12" ht="15" thickBot="1" x14ac:dyDescent="0.4">
      <c r="E100" s="133">
        <f t="shared" ref="E100:K100" si="8">SUM(E91:E99)</f>
        <v>0</v>
      </c>
      <c r="F100" s="134">
        <f t="shared" si="8"/>
        <v>174499.72722000012</v>
      </c>
      <c r="G100" s="134">
        <f t="shared" si="8"/>
        <v>130368.25746000007</v>
      </c>
      <c r="H100" s="134">
        <f t="shared" si="8"/>
        <v>0</v>
      </c>
      <c r="I100" s="134">
        <f t="shared" si="8"/>
        <v>0</v>
      </c>
      <c r="J100" s="134">
        <f t="shared" si="8"/>
        <v>0</v>
      </c>
      <c r="K100" s="161">
        <f t="shared" si="8"/>
        <v>0</v>
      </c>
      <c r="L100" s="135">
        <f>SUM(E100:K100)</f>
        <v>304867.98468000017</v>
      </c>
    </row>
    <row r="101" spans="2:12" ht="15" thickTop="1" x14ac:dyDescent="0.35"/>
    <row r="102" spans="2:12" x14ac:dyDescent="0.35">
      <c r="E102" s="357" t="s">
        <v>875</v>
      </c>
      <c r="F102" s="358"/>
      <c r="G102" s="358"/>
      <c r="H102" s="358"/>
      <c r="I102" s="358"/>
      <c r="J102" s="358"/>
      <c r="K102" s="359"/>
    </row>
    <row r="103" spans="2:12" x14ac:dyDescent="0.35">
      <c r="B103" s="31" t="s">
        <v>110</v>
      </c>
      <c r="C103" s="31" t="s">
        <v>155</v>
      </c>
      <c r="D103" s="31"/>
      <c r="E103" s="150">
        <v>2015</v>
      </c>
      <c r="F103" s="151">
        <v>2016</v>
      </c>
      <c r="G103" s="151">
        <v>2017</v>
      </c>
      <c r="H103" s="151">
        <v>2018</v>
      </c>
      <c r="I103" s="151">
        <v>2019</v>
      </c>
      <c r="J103" s="151">
        <v>2020</v>
      </c>
      <c r="K103" s="152">
        <v>2021</v>
      </c>
    </row>
    <row r="104" spans="2:12" x14ac:dyDescent="0.35">
      <c r="E104" s="181">
        <f t="shared" ref="E104:K112" si="9">E4*E54</f>
        <v>47588.385483052742</v>
      </c>
      <c r="F104" s="182">
        <f t="shared" si="9"/>
        <v>34248.850982658856</v>
      </c>
      <c r="G104" s="182">
        <f t="shared" si="9"/>
        <v>75816.696525489606</v>
      </c>
      <c r="H104" s="182">
        <f t="shared" si="9"/>
        <v>90981.98622753477</v>
      </c>
      <c r="I104" s="182">
        <f t="shared" si="9"/>
        <v>0</v>
      </c>
      <c r="J104" s="182">
        <f t="shared" si="9"/>
        <v>0</v>
      </c>
      <c r="K104" s="183">
        <f t="shared" si="9"/>
        <v>0</v>
      </c>
      <c r="L104" s="75"/>
    </row>
    <row r="105" spans="2:12" x14ac:dyDescent="0.35">
      <c r="E105" s="158">
        <f t="shared" si="9"/>
        <v>6834.3490205911075</v>
      </c>
      <c r="F105" s="159">
        <f t="shared" si="9"/>
        <v>6682.4368108761455</v>
      </c>
      <c r="G105" s="159">
        <f t="shared" si="9"/>
        <v>7143.6343196558246</v>
      </c>
      <c r="H105" s="159">
        <f t="shared" si="9"/>
        <v>7612.71850359569</v>
      </c>
      <c r="I105" s="159">
        <f t="shared" si="9"/>
        <v>7120.1016076431169</v>
      </c>
      <c r="J105" s="159">
        <f t="shared" si="9"/>
        <v>8031.1807191126964</v>
      </c>
      <c r="K105" s="160">
        <f t="shared" si="9"/>
        <v>8174.1623399631308</v>
      </c>
      <c r="L105" s="75"/>
    </row>
    <row r="106" spans="2:12" x14ac:dyDescent="0.35">
      <c r="E106" s="158">
        <f t="shared" si="9"/>
        <v>0</v>
      </c>
      <c r="F106" s="159">
        <f t="shared" si="9"/>
        <v>0</v>
      </c>
      <c r="G106" s="159">
        <f t="shared" si="9"/>
        <v>0</v>
      </c>
      <c r="H106" s="159">
        <f t="shared" si="9"/>
        <v>0</v>
      </c>
      <c r="I106" s="159">
        <f t="shared" si="9"/>
        <v>0</v>
      </c>
      <c r="J106" s="159">
        <f t="shared" si="9"/>
        <v>0</v>
      </c>
      <c r="K106" s="160">
        <f t="shared" si="9"/>
        <v>0</v>
      </c>
    </row>
    <row r="107" spans="2:12" x14ac:dyDescent="0.35">
      <c r="E107" s="158">
        <f t="shared" si="9"/>
        <v>0</v>
      </c>
      <c r="F107" s="159">
        <f t="shared" si="9"/>
        <v>0</v>
      </c>
      <c r="G107" s="159">
        <f t="shared" si="9"/>
        <v>0</v>
      </c>
      <c r="H107" s="159">
        <f t="shared" si="9"/>
        <v>0</v>
      </c>
      <c r="I107" s="159">
        <f t="shared" si="9"/>
        <v>137089.25501618959</v>
      </c>
      <c r="J107" s="159">
        <f t="shared" si="9"/>
        <v>148210.31394549459</v>
      </c>
      <c r="K107" s="160">
        <f t="shared" si="9"/>
        <v>121627.65848789841</v>
      </c>
      <c r="L107" s="75"/>
    </row>
    <row r="108" spans="2:12" x14ac:dyDescent="0.35">
      <c r="E108" s="158">
        <f t="shared" si="9"/>
        <v>283575.7861700721</v>
      </c>
      <c r="F108" s="159">
        <f t="shared" si="9"/>
        <v>296618.54343515687</v>
      </c>
      <c r="G108" s="159">
        <f t="shared" si="9"/>
        <v>362491.42841679783</v>
      </c>
      <c r="H108" s="159">
        <f t="shared" si="9"/>
        <v>364122.28606877022</v>
      </c>
      <c r="I108" s="159">
        <f t="shared" si="9"/>
        <v>560075.395908406</v>
      </c>
      <c r="J108" s="159">
        <f t="shared" si="9"/>
        <v>596861.83480244258</v>
      </c>
      <c r="K108" s="160">
        <f t="shared" si="9"/>
        <v>0</v>
      </c>
      <c r="L108" s="75"/>
    </row>
    <row r="109" spans="2:12" x14ac:dyDescent="0.35">
      <c r="D109" s="33"/>
      <c r="E109" s="158">
        <f>E9*E59</f>
        <v>138418.38999357916</v>
      </c>
      <c r="F109" s="159">
        <f t="shared" si="9"/>
        <v>136740.23318848375</v>
      </c>
      <c r="G109" s="159">
        <f t="shared" si="9"/>
        <v>142794.85664517971</v>
      </c>
      <c r="H109" s="159">
        <f t="shared" si="9"/>
        <v>149775.0108362668</v>
      </c>
      <c r="I109" s="159">
        <f t="shared" si="9"/>
        <v>156338.17510696821</v>
      </c>
      <c r="J109" s="159">
        <f t="shared" si="9"/>
        <v>164744.2624804448</v>
      </c>
      <c r="K109" s="160">
        <f t="shared" si="9"/>
        <v>13974.061780000004</v>
      </c>
      <c r="L109" s="75"/>
    </row>
    <row r="110" spans="2:12" x14ac:dyDescent="0.35">
      <c r="E110" s="158">
        <f t="shared" si="9"/>
        <v>0</v>
      </c>
      <c r="F110" s="159">
        <f t="shared" si="9"/>
        <v>159511.41407929483</v>
      </c>
      <c r="G110" s="159">
        <f t="shared" si="9"/>
        <v>185363.23814705727</v>
      </c>
      <c r="H110" s="159">
        <f t="shared" si="9"/>
        <v>205570.03413333348</v>
      </c>
      <c r="I110" s="159">
        <f t="shared" si="9"/>
        <v>252034.01350724651</v>
      </c>
      <c r="J110" s="159">
        <f t="shared" si="9"/>
        <v>275964.18602158187</v>
      </c>
      <c r="K110" s="160">
        <f t="shared" si="9"/>
        <v>24939.646666666667</v>
      </c>
      <c r="L110" s="75"/>
    </row>
    <row r="111" spans="2:12" x14ac:dyDescent="0.35">
      <c r="E111" s="158">
        <f t="shared" si="9"/>
        <v>174334.40294736865</v>
      </c>
      <c r="F111" s="159">
        <f t="shared" si="9"/>
        <v>148370.236878044</v>
      </c>
      <c r="G111" s="159">
        <f t="shared" si="9"/>
        <v>168344.76387101447</v>
      </c>
      <c r="H111" s="159">
        <f t="shared" si="9"/>
        <v>0</v>
      </c>
      <c r="I111" s="159">
        <f t="shared" si="9"/>
        <v>0</v>
      </c>
      <c r="J111" s="159">
        <f t="shared" si="9"/>
        <v>0</v>
      </c>
      <c r="K111" s="160">
        <f t="shared" si="9"/>
        <v>0</v>
      </c>
      <c r="L111" s="75"/>
    </row>
    <row r="112" spans="2:12" x14ac:dyDescent="0.35">
      <c r="E112" s="184">
        <f t="shared" si="9"/>
        <v>0</v>
      </c>
      <c r="F112" s="185">
        <f t="shared" si="9"/>
        <v>0</v>
      </c>
      <c r="G112" s="185">
        <f t="shared" si="9"/>
        <v>0</v>
      </c>
      <c r="H112" s="185">
        <f t="shared" si="9"/>
        <v>0</v>
      </c>
      <c r="I112" s="185">
        <f t="shared" si="9"/>
        <v>0</v>
      </c>
      <c r="J112" s="185">
        <f t="shared" si="9"/>
        <v>0</v>
      </c>
      <c r="K112" s="186">
        <f t="shared" si="9"/>
        <v>0</v>
      </c>
    </row>
    <row r="113" spans="3:13" ht="15" thickBot="1" x14ac:dyDescent="0.4">
      <c r="E113" s="146">
        <f t="shared" ref="E113:K113" si="10">SUM(E104:E112)</f>
        <v>650751.31361466378</v>
      </c>
      <c r="F113" s="214">
        <f t="shared" si="10"/>
        <v>782171.71537451446</v>
      </c>
      <c r="G113" s="214">
        <f t="shared" si="10"/>
        <v>941954.61792519467</v>
      </c>
      <c r="H113" s="214">
        <f t="shared" si="10"/>
        <v>818062.035769501</v>
      </c>
      <c r="I113" s="214">
        <f>SUM(I104:I112)</f>
        <v>1112656.9411464534</v>
      </c>
      <c r="J113" s="214">
        <f t="shared" si="10"/>
        <v>1193811.7779690763</v>
      </c>
      <c r="K113" s="215">
        <f t="shared" si="10"/>
        <v>168715.52927452821</v>
      </c>
      <c r="L113" s="135">
        <f>SUM(E113:K113)</f>
        <v>5668123.931073932</v>
      </c>
    </row>
    <row r="114" spans="3:13" ht="15" thickTop="1" x14ac:dyDescent="0.35">
      <c r="E114" s="53"/>
      <c r="F114" s="53"/>
      <c r="G114" s="53"/>
      <c r="H114" s="53"/>
      <c r="I114" s="53"/>
      <c r="J114" s="53"/>
      <c r="K114" s="53"/>
      <c r="L114" s="53"/>
    </row>
    <row r="115" spans="3:13" x14ac:dyDescent="0.35">
      <c r="E115" s="354" t="s">
        <v>876</v>
      </c>
      <c r="F115" s="355"/>
      <c r="G115" s="355"/>
      <c r="H115" s="355"/>
      <c r="I115" s="355"/>
      <c r="J115" s="355"/>
      <c r="K115" s="356"/>
      <c r="L115" s="53"/>
    </row>
    <row r="116" spans="3:13" x14ac:dyDescent="0.35">
      <c r="E116" s="112">
        <v>2015</v>
      </c>
      <c r="F116" s="113">
        <v>2016</v>
      </c>
      <c r="G116" s="113">
        <v>2017</v>
      </c>
      <c r="H116" s="113">
        <v>2018</v>
      </c>
      <c r="I116" s="113">
        <v>2019</v>
      </c>
      <c r="J116" s="113">
        <v>2020</v>
      </c>
      <c r="K116" s="114">
        <v>2021</v>
      </c>
      <c r="L116" s="53"/>
    </row>
    <row r="117" spans="3:13" x14ac:dyDescent="0.35">
      <c r="C117" s="187"/>
      <c r="D117" s="33">
        <f>D66*G17</f>
        <v>17089.390079999997</v>
      </c>
      <c r="E117" s="188"/>
      <c r="F117" s="159">
        <f t="shared" ref="F117:G120" si="11">F66*F17</f>
        <v>29868.080200000044</v>
      </c>
      <c r="G117" s="159">
        <f t="shared" si="11"/>
        <v>14681.95616</v>
      </c>
      <c r="H117" s="53"/>
      <c r="I117" s="53"/>
      <c r="J117" s="53"/>
      <c r="K117" s="189"/>
      <c r="L117" s="53"/>
    </row>
    <row r="118" spans="3:13" x14ac:dyDescent="0.35">
      <c r="C118" s="40"/>
      <c r="E118" s="188"/>
      <c r="F118" s="159">
        <f t="shared" si="11"/>
        <v>67773.640630000009</v>
      </c>
      <c r="G118" s="159">
        <f t="shared" si="11"/>
        <v>42814.771540000052</v>
      </c>
      <c r="H118" s="53"/>
      <c r="I118" s="53"/>
      <c r="J118" s="53"/>
      <c r="K118" s="189"/>
      <c r="L118" s="53"/>
    </row>
    <row r="119" spans="3:13" x14ac:dyDescent="0.35">
      <c r="C119" s="40"/>
      <c r="E119" s="188"/>
      <c r="F119" s="159">
        <f t="shared" si="11"/>
        <v>4622.218710000001</v>
      </c>
      <c r="G119" s="159">
        <f t="shared" si="11"/>
        <v>4240.2694100000044</v>
      </c>
      <c r="H119" s="53"/>
      <c r="I119" s="53"/>
      <c r="J119" s="53"/>
      <c r="K119" s="189"/>
      <c r="L119" s="53"/>
    </row>
    <row r="120" spans="3:13" x14ac:dyDescent="0.35">
      <c r="C120" s="187"/>
      <c r="E120" s="188"/>
      <c r="F120" s="159">
        <f t="shared" si="11"/>
        <v>700.91442000000006</v>
      </c>
      <c r="G120" s="159">
        <f t="shared" si="11"/>
        <v>414.25110000000006</v>
      </c>
      <c r="H120" s="53"/>
      <c r="I120" s="53"/>
      <c r="J120" s="53"/>
      <c r="K120" s="189"/>
      <c r="L120" s="53"/>
      <c r="M120" s="75">
        <f>L113+L126</f>
        <v>5936289.4763939325</v>
      </c>
    </row>
    <row r="121" spans="3:13" x14ac:dyDescent="0.35">
      <c r="C121" s="187"/>
      <c r="E121" s="188"/>
      <c r="F121" s="159">
        <f>F70*F21</f>
        <v>661.97473000000002</v>
      </c>
      <c r="G121" s="159"/>
      <c r="H121" s="53"/>
      <c r="I121" s="53"/>
      <c r="J121" s="53"/>
      <c r="K121" s="189"/>
      <c r="L121" s="53"/>
    </row>
    <row r="122" spans="3:13" x14ac:dyDescent="0.35">
      <c r="C122" s="187"/>
      <c r="E122" s="188"/>
      <c r="F122" s="159">
        <f>F71*F22</f>
        <v>27686.119590000046</v>
      </c>
      <c r="G122" s="159">
        <f>G71*G22</f>
        <v>36992.623230000005</v>
      </c>
      <c r="H122" s="53"/>
      <c r="I122" s="53"/>
      <c r="J122" s="53"/>
      <c r="K122" s="189"/>
      <c r="L122" s="53"/>
    </row>
    <row r="123" spans="3:13" x14ac:dyDescent="0.35">
      <c r="C123" s="187"/>
      <c r="E123" s="188"/>
      <c r="F123" s="159">
        <f>F72*F23</f>
        <v>661.97473000000002</v>
      </c>
      <c r="G123" s="159"/>
      <c r="H123" s="53"/>
      <c r="I123" s="53"/>
      <c r="J123" s="53"/>
      <c r="K123" s="189"/>
      <c r="L123" s="53"/>
    </row>
    <row r="124" spans="3:13" x14ac:dyDescent="0.35">
      <c r="C124" s="187"/>
      <c r="E124" s="188"/>
      <c r="F124" s="159">
        <f>F73*F24</f>
        <v>1285.0097700000001</v>
      </c>
      <c r="G124" s="159">
        <f>G73*G24</f>
        <v>414.25110000000006</v>
      </c>
      <c r="H124" s="53"/>
      <c r="I124" s="53"/>
      <c r="J124" s="53"/>
      <c r="K124" s="189"/>
      <c r="L124" s="53"/>
    </row>
    <row r="125" spans="3:13" x14ac:dyDescent="0.35">
      <c r="C125" s="187"/>
      <c r="E125" s="190"/>
      <c r="F125" s="191">
        <f>F25</f>
        <v>35347.49</v>
      </c>
      <c r="G125" s="192"/>
      <c r="H125" s="192"/>
      <c r="I125" s="192"/>
      <c r="J125" s="192"/>
      <c r="K125" s="193"/>
      <c r="L125" s="53"/>
    </row>
    <row r="126" spans="3:13" ht="15" thickBot="1" x14ac:dyDescent="0.4">
      <c r="E126" s="133">
        <f t="shared" ref="E126:K126" si="12">SUM(E117:E125)</f>
        <v>0</v>
      </c>
      <c r="F126" s="134">
        <f t="shared" si="12"/>
        <v>168607.42278000008</v>
      </c>
      <c r="G126" s="134">
        <f t="shared" si="12"/>
        <v>99558.122540000055</v>
      </c>
      <c r="H126" s="134">
        <f t="shared" si="12"/>
        <v>0</v>
      </c>
      <c r="I126" s="134">
        <f t="shared" si="12"/>
        <v>0</v>
      </c>
      <c r="J126" s="134">
        <f t="shared" si="12"/>
        <v>0</v>
      </c>
      <c r="K126" s="161">
        <f t="shared" si="12"/>
        <v>0</v>
      </c>
      <c r="L126" s="135">
        <f>SUM(E126:K126)</f>
        <v>268165.54532000015</v>
      </c>
    </row>
    <row r="127" spans="3:13" ht="15" thickTop="1" x14ac:dyDescent="0.35">
      <c r="E127" s="53"/>
      <c r="F127" s="53"/>
      <c r="G127" s="53"/>
      <c r="H127" s="53"/>
      <c r="I127" s="53"/>
      <c r="J127" s="53"/>
      <c r="K127" s="53"/>
      <c r="L127" s="53"/>
    </row>
    <row r="128" spans="3:13" ht="15" thickBot="1" x14ac:dyDescent="0.4"/>
    <row r="129" spans="2:19" ht="43.5" x14ac:dyDescent="0.35">
      <c r="B129" s="217" t="s">
        <v>110</v>
      </c>
      <c r="C129" s="218" t="s">
        <v>155</v>
      </c>
      <c r="D129" s="218" t="s">
        <v>262</v>
      </c>
      <c r="E129" s="218" t="s">
        <v>12</v>
      </c>
      <c r="F129" s="218" t="s">
        <v>72</v>
      </c>
      <c r="G129" s="219" t="s">
        <v>877</v>
      </c>
      <c r="H129" s="219" t="s">
        <v>878</v>
      </c>
      <c r="I129" s="219" t="s">
        <v>879</v>
      </c>
      <c r="J129" s="220" t="s">
        <v>82</v>
      </c>
      <c r="O129" s="137" t="s">
        <v>767</v>
      </c>
      <c r="P129" s="137" t="s">
        <v>766</v>
      </c>
      <c r="Q129" s="137" t="s">
        <v>768</v>
      </c>
      <c r="R129" s="138" t="s">
        <v>880</v>
      </c>
      <c r="S129" s="139" t="s">
        <v>769</v>
      </c>
    </row>
    <row r="130" spans="2:19" x14ac:dyDescent="0.35">
      <c r="D130" s="32" t="s">
        <v>268</v>
      </c>
      <c r="E130" s="324">
        <v>2015</v>
      </c>
      <c r="F130" s="324" t="s">
        <v>251</v>
      </c>
      <c r="G130" s="221">
        <v>0.17209974040960879</v>
      </c>
      <c r="H130" s="222">
        <f>+G130/$G$134</f>
        <v>0.30050543363468957</v>
      </c>
      <c r="I130" s="72">
        <f>+H130*$E$104</f>
        <v>14300.56841555953</v>
      </c>
      <c r="J130" s="40">
        <v>426.5</v>
      </c>
      <c r="O130" s="139" t="s">
        <v>267</v>
      </c>
      <c r="P130" s="139" t="s">
        <v>721</v>
      </c>
      <c r="Q130" s="139" t="s">
        <v>770</v>
      </c>
      <c r="R130" s="140" t="s">
        <v>789</v>
      </c>
      <c r="S130" s="141">
        <v>4.5099784138464882E-2</v>
      </c>
    </row>
    <row r="131" spans="2:19" x14ac:dyDescent="0.35">
      <c r="E131" s="324">
        <v>2015</v>
      </c>
      <c r="F131" s="324" t="s">
        <v>256</v>
      </c>
      <c r="G131" s="221">
        <v>0.18850033307758579</v>
      </c>
      <c r="H131" s="222">
        <f>+G131/$G$134</f>
        <v>0.3291427064151497</v>
      </c>
      <c r="I131" s="72">
        <f t="shared" ref="I131:I133" si="13">+H131*$E$104</f>
        <v>15663.3699918194</v>
      </c>
      <c r="J131" s="40">
        <v>923</v>
      </c>
      <c r="O131" s="139" t="s">
        <v>267</v>
      </c>
      <c r="P131" s="139" t="s">
        <v>721</v>
      </c>
      <c r="Q131" s="139" t="s">
        <v>770</v>
      </c>
      <c r="R131" s="140" t="s">
        <v>790</v>
      </c>
      <c r="S131" s="141">
        <v>0.15949958287214541</v>
      </c>
    </row>
    <row r="132" spans="2:19" x14ac:dyDescent="0.35">
      <c r="E132" s="324">
        <v>2015</v>
      </c>
      <c r="F132" s="324" t="s">
        <v>257</v>
      </c>
      <c r="G132" s="221">
        <v>4.23000015333495E-2</v>
      </c>
      <c r="H132" s="222">
        <f>+G132/$G$134</f>
        <v>7.3860543155226721E-2</v>
      </c>
      <c r="I132" s="72">
        <f t="shared" si="13"/>
        <v>3514.9039996585821</v>
      </c>
      <c r="J132" s="40">
        <v>923</v>
      </c>
      <c r="O132" s="139" t="s">
        <v>267</v>
      </c>
      <c r="P132" s="139" t="s">
        <v>721</v>
      </c>
      <c r="Q132" s="139" t="s">
        <v>770</v>
      </c>
      <c r="R132" s="140" t="s">
        <v>791</v>
      </c>
      <c r="S132" s="141">
        <v>0.22269970599443109</v>
      </c>
    </row>
    <row r="133" spans="2:19" x14ac:dyDescent="0.35">
      <c r="E133" s="324">
        <v>2015</v>
      </c>
      <c r="F133" s="324" t="s">
        <v>259</v>
      </c>
      <c r="G133" s="221">
        <v>0.16980085197441469</v>
      </c>
      <c r="H133" s="222">
        <f>+G133/$G$134</f>
        <v>0.29649131679493401</v>
      </c>
      <c r="I133" s="72">
        <f t="shared" si="13"/>
        <v>14109.543076015229</v>
      </c>
      <c r="J133" s="40">
        <v>426.5</v>
      </c>
      <c r="O133" s="139" t="s">
        <v>267</v>
      </c>
      <c r="P133" s="139" t="s">
        <v>721</v>
      </c>
      <c r="Q133" s="139" t="s">
        <v>770</v>
      </c>
      <c r="R133" s="140" t="s">
        <v>251</v>
      </c>
      <c r="S133" s="141">
        <v>0.17209974040960879</v>
      </c>
    </row>
    <row r="134" spans="2:19" hidden="1" x14ac:dyDescent="0.35">
      <c r="E134" s="324"/>
      <c r="F134" s="324"/>
      <c r="G134" s="221">
        <f>SUM(G130:G133)</f>
        <v>0.57270092699495878</v>
      </c>
      <c r="I134" s="72"/>
      <c r="J134" s="40">
        <v>923</v>
      </c>
    </row>
    <row r="135" spans="2:19" x14ac:dyDescent="0.35">
      <c r="E135" s="324">
        <v>2016</v>
      </c>
      <c r="F135" s="324" t="s">
        <v>251</v>
      </c>
      <c r="G135" s="221">
        <v>0.17499996919802749</v>
      </c>
      <c r="H135" s="223">
        <f>+G135/$G$139</f>
        <v>0.29220231960265164</v>
      </c>
      <c r="I135" s="72">
        <f>+H135*$F$104</f>
        <v>10007.593700858473</v>
      </c>
      <c r="J135" s="40">
        <v>426.5</v>
      </c>
      <c r="O135" s="139" t="s">
        <v>267</v>
      </c>
      <c r="P135" s="139" t="s">
        <v>721</v>
      </c>
      <c r="Q135" s="139" t="s">
        <v>770</v>
      </c>
      <c r="R135" s="140" t="s">
        <v>256</v>
      </c>
      <c r="S135" s="141">
        <v>0.18850033307758579</v>
      </c>
    </row>
    <row r="136" spans="2:19" x14ac:dyDescent="0.35">
      <c r="E136" s="324">
        <v>2016</v>
      </c>
      <c r="F136" s="324" t="s">
        <v>256</v>
      </c>
      <c r="G136" s="221">
        <v>0.20060010456242919</v>
      </c>
      <c r="H136" s="223">
        <f>+G136/$G$139</f>
        <v>0.33494757818698495</v>
      </c>
      <c r="I136" s="72">
        <f t="shared" ref="I136:I138" si="14">+H136*$F$104</f>
        <v>11471.569692328523</v>
      </c>
      <c r="J136" s="40">
        <v>923</v>
      </c>
      <c r="O136" s="139" t="s">
        <v>267</v>
      </c>
      <c r="P136" s="139" t="s">
        <v>721</v>
      </c>
      <c r="Q136" s="139" t="s">
        <v>770</v>
      </c>
      <c r="R136" s="140" t="s">
        <v>257</v>
      </c>
      <c r="S136" s="141">
        <v>4.23000015333495E-2</v>
      </c>
    </row>
    <row r="137" spans="2:19" x14ac:dyDescent="0.35">
      <c r="E137" s="324">
        <v>2016</v>
      </c>
      <c r="F137" s="324" t="s">
        <v>257</v>
      </c>
      <c r="G137" s="221">
        <v>4.6099874779714563E-2</v>
      </c>
      <c r="H137" s="223">
        <f>+G137/$G$139</f>
        <v>7.6974244085616705E-2</v>
      </c>
      <c r="I137" s="72">
        <f t="shared" si="14"/>
        <v>2636.2794151910962</v>
      </c>
      <c r="J137" s="40">
        <v>923</v>
      </c>
      <c r="O137" s="139" t="s">
        <v>267</v>
      </c>
      <c r="P137" s="139" t="s">
        <v>721</v>
      </c>
      <c r="Q137" s="139" t="s">
        <v>770</v>
      </c>
      <c r="R137" s="140" t="s">
        <v>259</v>
      </c>
      <c r="S137" s="141">
        <v>0.16980085197441469</v>
      </c>
    </row>
    <row r="138" spans="2:19" x14ac:dyDescent="0.35">
      <c r="E138" s="324">
        <v>2016</v>
      </c>
      <c r="F138" s="324" t="s">
        <v>259</v>
      </c>
      <c r="G138" s="221">
        <v>0.17720005141875941</v>
      </c>
      <c r="H138" s="223">
        <f>+G138/$G$139</f>
        <v>0.29587585812474682</v>
      </c>
      <c r="I138" s="72">
        <f t="shared" si="14"/>
        <v>10133.408174280767</v>
      </c>
      <c r="J138" s="40">
        <v>426.5</v>
      </c>
      <c r="O138" s="139" t="s">
        <v>267</v>
      </c>
      <c r="P138" s="139" t="s">
        <v>721</v>
      </c>
      <c r="Q138" s="139" t="s">
        <v>772</v>
      </c>
      <c r="R138" s="140" t="s">
        <v>789</v>
      </c>
      <c r="S138" s="141">
        <v>2.8700045874404341E-2</v>
      </c>
    </row>
    <row r="139" spans="2:19" hidden="1" x14ac:dyDescent="0.35">
      <c r="E139" s="324"/>
      <c r="F139" s="324"/>
      <c r="G139" s="221">
        <f>SUM(G135:G138)</f>
        <v>0.59889999995893062</v>
      </c>
      <c r="I139" s="72"/>
      <c r="J139" s="40">
        <v>923</v>
      </c>
    </row>
    <row r="140" spans="2:19" x14ac:dyDescent="0.35">
      <c r="E140" s="324">
        <v>2017</v>
      </c>
      <c r="F140" s="324" t="s">
        <v>251</v>
      </c>
      <c r="G140" s="221">
        <v>0.2807998217965344</v>
      </c>
      <c r="H140" s="40" t="s">
        <v>269</v>
      </c>
      <c r="I140" s="72">
        <f>+G140*$G$104</f>
        <v>21289.314873559411</v>
      </c>
      <c r="J140" s="40">
        <v>426.5</v>
      </c>
      <c r="O140" s="139" t="s">
        <v>267</v>
      </c>
      <c r="P140" s="139" t="s">
        <v>721</v>
      </c>
      <c r="Q140" s="139" t="s">
        <v>772</v>
      </c>
      <c r="R140" s="140" t="s">
        <v>790</v>
      </c>
      <c r="S140" s="141">
        <v>0.1566999013104802</v>
      </c>
    </row>
    <row r="141" spans="2:19" x14ac:dyDescent="0.35">
      <c r="E141" s="324">
        <v>2017</v>
      </c>
      <c r="F141" s="324" t="s">
        <v>256</v>
      </c>
      <c r="G141" s="221">
        <v>0.31470021786572749</v>
      </c>
      <c r="H141" s="40" t="s">
        <v>269</v>
      </c>
      <c r="I141" s="72">
        <f t="shared" ref="I141:I143" si="15">+G141*$G$104</f>
        <v>23859.530914431325</v>
      </c>
      <c r="J141" s="40">
        <v>923</v>
      </c>
      <c r="O141" s="139" t="s">
        <v>267</v>
      </c>
      <c r="P141" s="139" t="s">
        <v>721</v>
      </c>
      <c r="Q141" s="139" t="s">
        <v>772</v>
      </c>
      <c r="R141" s="140" t="s">
        <v>791</v>
      </c>
      <c r="S141" s="141">
        <v>0.21570005285618479</v>
      </c>
    </row>
    <row r="142" spans="2:19" x14ac:dyDescent="0.35">
      <c r="E142" s="324">
        <v>2017</v>
      </c>
      <c r="F142" s="324" t="s">
        <v>257</v>
      </c>
      <c r="G142" s="221">
        <v>7.9200002951610199E-2</v>
      </c>
      <c r="H142" s="40" t="s">
        <v>269</v>
      </c>
      <c r="I142" s="72">
        <f t="shared" si="15"/>
        <v>6004.6825886001116</v>
      </c>
      <c r="J142" s="40">
        <v>923</v>
      </c>
      <c r="O142" s="139" t="s">
        <v>267</v>
      </c>
      <c r="P142" s="139" t="s">
        <v>721</v>
      </c>
      <c r="Q142" s="139" t="s">
        <v>772</v>
      </c>
      <c r="R142" s="140" t="s">
        <v>251</v>
      </c>
      <c r="S142" s="141">
        <v>0.17499996919802749</v>
      </c>
    </row>
    <row r="143" spans="2:19" x14ac:dyDescent="0.35">
      <c r="E143" s="324">
        <v>2017</v>
      </c>
      <c r="F143" s="324" t="s">
        <v>259</v>
      </c>
      <c r="G143" s="221">
        <v>0.32529995738612782</v>
      </c>
      <c r="H143" s="40" t="s">
        <v>269</v>
      </c>
      <c r="I143" s="72">
        <f t="shared" si="15"/>
        <v>24663.168148898756</v>
      </c>
      <c r="J143" s="40">
        <v>426.5</v>
      </c>
      <c r="O143" s="139" t="s">
        <v>267</v>
      </c>
      <c r="P143" s="139" t="s">
        <v>721</v>
      </c>
      <c r="Q143" s="139" t="s">
        <v>772</v>
      </c>
      <c r="R143" s="140" t="s">
        <v>256</v>
      </c>
      <c r="S143" s="141">
        <v>0.20060010456242919</v>
      </c>
    </row>
    <row r="144" spans="2:19" x14ac:dyDescent="0.35">
      <c r="E144" s="324">
        <v>2018</v>
      </c>
      <c r="F144" s="324" t="s">
        <v>251</v>
      </c>
      <c r="G144" s="221">
        <v>0.27959998390751639</v>
      </c>
      <c r="H144" s="40" t="s">
        <v>269</v>
      </c>
      <c r="I144" s="72">
        <f>+G144*$H$104</f>
        <v>25438.5618850926</v>
      </c>
      <c r="J144" s="40">
        <v>426.5</v>
      </c>
      <c r="O144" s="139" t="s">
        <v>267</v>
      </c>
      <c r="P144" s="139" t="s">
        <v>721</v>
      </c>
      <c r="Q144" s="139" t="s">
        <v>772</v>
      </c>
      <c r="R144" s="140" t="s">
        <v>257</v>
      </c>
      <c r="S144" s="141">
        <v>4.6099874779714563E-2</v>
      </c>
    </row>
    <row r="145" spans="2:19" x14ac:dyDescent="0.35">
      <c r="E145" s="324">
        <v>2018</v>
      </c>
      <c r="F145" s="324" t="s">
        <v>256</v>
      </c>
      <c r="G145" s="221">
        <v>0.31839978188022222</v>
      </c>
      <c r="H145" s="40" t="s">
        <v>269</v>
      </c>
      <c r="I145" s="72">
        <f t="shared" ref="I145:I147" si="16">+G145*$H$104</f>
        <v>28968.644569876455</v>
      </c>
      <c r="J145" s="40">
        <v>923</v>
      </c>
      <c r="O145" s="139" t="s">
        <v>267</v>
      </c>
      <c r="P145" s="139" t="s">
        <v>721</v>
      </c>
      <c r="Q145" s="139" t="s">
        <v>772</v>
      </c>
      <c r="R145" s="140" t="s">
        <v>259</v>
      </c>
      <c r="S145" s="141">
        <v>0.17720005141875941</v>
      </c>
    </row>
    <row r="146" spans="2:19" x14ac:dyDescent="0.35">
      <c r="E146" s="324">
        <v>2018</v>
      </c>
      <c r="F146" s="324" t="s">
        <v>257</v>
      </c>
      <c r="G146" s="221">
        <v>7.9000000768749218E-2</v>
      </c>
      <c r="H146" s="40" t="s">
        <v>269</v>
      </c>
      <c r="I146" s="72">
        <f t="shared" si="16"/>
        <v>7187.5769819175775</v>
      </c>
      <c r="J146" s="40">
        <v>923</v>
      </c>
      <c r="O146" s="139" t="s">
        <v>267</v>
      </c>
      <c r="P146" s="139" t="s">
        <v>721</v>
      </c>
      <c r="Q146" s="139" t="s">
        <v>773</v>
      </c>
      <c r="R146" s="140" t="s">
        <v>251</v>
      </c>
      <c r="S146" s="141">
        <v>0.2807998217965344</v>
      </c>
    </row>
    <row r="147" spans="2:19" x14ac:dyDescent="0.35">
      <c r="E147" s="324">
        <v>2018</v>
      </c>
      <c r="F147" s="324" t="s">
        <v>259</v>
      </c>
      <c r="G147" s="221">
        <v>0.32300023344351209</v>
      </c>
      <c r="H147" s="40" t="s">
        <v>269</v>
      </c>
      <c r="I147" s="72">
        <f t="shared" si="16"/>
        <v>29387.202790648131</v>
      </c>
      <c r="J147" s="40">
        <v>426.5</v>
      </c>
      <c r="O147" s="139" t="s">
        <v>267</v>
      </c>
      <c r="P147" s="139" t="s">
        <v>721</v>
      </c>
      <c r="Q147" s="139" t="s">
        <v>773</v>
      </c>
      <c r="R147" s="140" t="s">
        <v>256</v>
      </c>
      <c r="S147" s="141">
        <v>0.31470021786572749</v>
      </c>
    </row>
    <row r="148" spans="2:19" ht="15" thickBot="1" x14ac:dyDescent="0.4">
      <c r="B148" s="224" t="s">
        <v>290</v>
      </c>
      <c r="C148" s="224"/>
      <c r="D148" s="224"/>
      <c r="E148" s="323"/>
      <c r="F148" s="323"/>
      <c r="G148" s="225"/>
      <c r="H148" s="226"/>
      <c r="I148" s="134">
        <f>SUM(I130:I147)</f>
        <v>248635.91921873597</v>
      </c>
      <c r="J148" s="40"/>
      <c r="O148" s="139" t="s">
        <v>267</v>
      </c>
      <c r="P148" s="139" t="s">
        <v>721</v>
      </c>
      <c r="Q148" s="139" t="s">
        <v>773</v>
      </c>
      <c r="R148" s="140" t="s">
        <v>257</v>
      </c>
      <c r="S148" s="141">
        <v>7.9200002951610199E-2</v>
      </c>
    </row>
    <row r="149" spans="2:19" ht="15" thickTop="1" x14ac:dyDescent="0.35">
      <c r="D149" s="32" t="s">
        <v>270</v>
      </c>
      <c r="E149" s="324">
        <v>2015</v>
      </c>
      <c r="F149" s="324" t="s">
        <v>252</v>
      </c>
      <c r="G149" s="71">
        <v>1</v>
      </c>
      <c r="H149" s="40" t="s">
        <v>269</v>
      </c>
      <c r="I149" s="72">
        <f>+E79</f>
        <v>8949.3669622982852</v>
      </c>
      <c r="J149" s="40">
        <v>107</v>
      </c>
      <c r="O149" s="139" t="s">
        <v>267</v>
      </c>
      <c r="P149" s="139" t="s">
        <v>721</v>
      </c>
      <c r="Q149" s="139" t="s">
        <v>773</v>
      </c>
      <c r="R149" s="140" t="s">
        <v>259</v>
      </c>
      <c r="S149" s="141">
        <v>0.32529995738612782</v>
      </c>
    </row>
    <row r="150" spans="2:19" x14ac:dyDescent="0.35">
      <c r="E150" s="324">
        <v>2016</v>
      </c>
      <c r="F150" s="324" t="s">
        <v>252</v>
      </c>
      <c r="G150" s="71">
        <v>1</v>
      </c>
      <c r="H150" s="40" t="s">
        <v>269</v>
      </c>
      <c r="I150" s="72">
        <f>+F79</f>
        <v>8750.4426599694543</v>
      </c>
      <c r="J150" s="40">
        <v>107</v>
      </c>
      <c r="O150" s="139" t="s">
        <v>267</v>
      </c>
      <c r="P150" s="139" t="s">
        <v>721</v>
      </c>
      <c r="Q150" s="139" t="s">
        <v>774</v>
      </c>
      <c r="R150" s="140" t="s">
        <v>251</v>
      </c>
      <c r="S150" s="141">
        <v>0.27959998390751639</v>
      </c>
    </row>
    <row r="151" spans="2:19" x14ac:dyDescent="0.35">
      <c r="E151" s="324">
        <v>2017</v>
      </c>
      <c r="F151" s="324" t="s">
        <v>252</v>
      </c>
      <c r="G151" s="71">
        <v>1</v>
      </c>
      <c r="H151" s="40" t="s">
        <v>269</v>
      </c>
      <c r="I151" s="72">
        <f>+G79</f>
        <v>9354.3664185793332</v>
      </c>
      <c r="J151" s="40">
        <v>107</v>
      </c>
      <c r="O151" s="139" t="s">
        <v>267</v>
      </c>
      <c r="P151" s="139" t="s">
        <v>721</v>
      </c>
      <c r="Q151" s="139" t="s">
        <v>774</v>
      </c>
      <c r="R151" s="140" t="s">
        <v>256</v>
      </c>
      <c r="S151" s="141">
        <v>0.31839978188022222</v>
      </c>
    </row>
    <row r="152" spans="2:19" x14ac:dyDescent="0.35">
      <c r="E152" s="324">
        <v>2018</v>
      </c>
      <c r="F152" s="324" t="s">
        <v>252</v>
      </c>
      <c r="G152" s="71">
        <v>1</v>
      </c>
      <c r="H152" s="40" t="s">
        <v>269</v>
      </c>
      <c r="I152" s="72">
        <f>+H79</f>
        <v>9968.6175324220676</v>
      </c>
      <c r="J152" s="40">
        <v>107</v>
      </c>
      <c r="O152" s="139" t="s">
        <v>267</v>
      </c>
      <c r="P152" s="139" t="s">
        <v>721</v>
      </c>
      <c r="Q152" s="139" t="s">
        <v>774</v>
      </c>
      <c r="R152" s="140" t="s">
        <v>257</v>
      </c>
      <c r="S152" s="141">
        <v>7.9000000768749218E-2</v>
      </c>
    </row>
    <row r="153" spans="2:19" x14ac:dyDescent="0.35">
      <c r="E153" s="324">
        <v>2019</v>
      </c>
      <c r="F153" s="324" t="s">
        <v>252</v>
      </c>
      <c r="G153" s="71">
        <v>1</v>
      </c>
      <c r="H153" s="40" t="s">
        <v>269</v>
      </c>
      <c r="I153" s="72">
        <f>+I79</f>
        <v>9323.5510658975672</v>
      </c>
      <c r="J153" s="40">
        <v>107</v>
      </c>
      <c r="O153" s="139" t="s">
        <v>267</v>
      </c>
      <c r="P153" s="139" t="s">
        <v>721</v>
      </c>
      <c r="Q153" s="139" t="s">
        <v>774</v>
      </c>
      <c r="R153" s="140" t="s">
        <v>259</v>
      </c>
      <c r="S153" s="141">
        <v>0.32300023344351209</v>
      </c>
    </row>
    <row r="154" spans="2:19" x14ac:dyDescent="0.35">
      <c r="E154" s="324">
        <v>2020</v>
      </c>
      <c r="F154" s="324" t="s">
        <v>252</v>
      </c>
      <c r="G154" s="71">
        <v>1</v>
      </c>
      <c r="H154" s="40" t="s">
        <v>269</v>
      </c>
      <c r="I154" s="72">
        <f>+J79</f>
        <v>10516.580756898147</v>
      </c>
      <c r="J154" s="40">
        <v>107</v>
      </c>
      <c r="O154" s="139" t="s">
        <v>660</v>
      </c>
      <c r="P154" s="139" t="s">
        <v>661</v>
      </c>
      <c r="Q154" s="139" t="s">
        <v>770</v>
      </c>
      <c r="R154" s="140" t="s">
        <v>252</v>
      </c>
      <c r="S154" s="141">
        <v>1</v>
      </c>
    </row>
    <row r="155" spans="2:19" x14ac:dyDescent="0.35">
      <c r="E155" s="324">
        <v>2021</v>
      </c>
      <c r="F155" s="324" t="s">
        <v>252</v>
      </c>
      <c r="G155" s="71">
        <v>1</v>
      </c>
      <c r="H155" s="40" t="s">
        <v>269</v>
      </c>
      <c r="I155" s="72">
        <f>+K79</f>
        <v>10703.810731545253</v>
      </c>
      <c r="J155" s="40">
        <v>107</v>
      </c>
      <c r="O155" s="139" t="s">
        <v>660</v>
      </c>
      <c r="P155" s="139" t="s">
        <v>661</v>
      </c>
      <c r="Q155" s="139" t="s">
        <v>772</v>
      </c>
      <c r="R155" s="140" t="s">
        <v>252</v>
      </c>
      <c r="S155" s="141">
        <v>1</v>
      </c>
    </row>
    <row r="156" spans="2:19" x14ac:dyDescent="0.35">
      <c r="D156" s="32" t="s">
        <v>268</v>
      </c>
      <c r="E156" s="324">
        <v>2015</v>
      </c>
      <c r="F156" s="324" t="s">
        <v>252</v>
      </c>
      <c r="G156" s="71">
        <v>1</v>
      </c>
      <c r="H156" s="40" t="s">
        <v>269</v>
      </c>
      <c r="I156" s="72">
        <f>+E105</f>
        <v>6834.3490205911075</v>
      </c>
      <c r="J156" s="40">
        <v>923</v>
      </c>
      <c r="O156" s="139" t="s">
        <v>660</v>
      </c>
      <c r="P156" s="139" t="s">
        <v>661</v>
      </c>
      <c r="Q156" s="139" t="s">
        <v>773</v>
      </c>
      <c r="R156" s="140" t="s">
        <v>252</v>
      </c>
      <c r="S156" s="141">
        <v>1</v>
      </c>
    </row>
    <row r="157" spans="2:19" x14ac:dyDescent="0.35">
      <c r="E157" s="324">
        <v>2016</v>
      </c>
      <c r="F157" s="324" t="s">
        <v>252</v>
      </c>
      <c r="G157" s="71">
        <v>1</v>
      </c>
      <c r="H157" s="40" t="s">
        <v>269</v>
      </c>
      <c r="I157" s="72">
        <f>+F105</f>
        <v>6682.4368108761455</v>
      </c>
      <c r="J157" s="40">
        <v>923</v>
      </c>
      <c r="O157" s="139" t="s">
        <v>660</v>
      </c>
      <c r="P157" s="139" t="s">
        <v>661</v>
      </c>
      <c r="Q157" s="139" t="s">
        <v>774</v>
      </c>
      <c r="R157" s="140" t="s">
        <v>252</v>
      </c>
      <c r="S157" s="141">
        <v>1</v>
      </c>
    </row>
    <row r="158" spans="2:19" x14ac:dyDescent="0.35">
      <c r="E158" s="324">
        <v>2017</v>
      </c>
      <c r="F158" s="324" t="s">
        <v>252</v>
      </c>
      <c r="G158" s="71">
        <v>1</v>
      </c>
      <c r="H158" s="40" t="s">
        <v>269</v>
      </c>
      <c r="I158" s="72">
        <f>+G105</f>
        <v>7143.6343196558246</v>
      </c>
      <c r="J158" s="40">
        <v>923</v>
      </c>
      <c r="O158" s="139" t="s">
        <v>671</v>
      </c>
      <c r="P158" s="139" t="s">
        <v>672</v>
      </c>
      <c r="Q158" s="139" t="s">
        <v>775</v>
      </c>
      <c r="R158" s="140" t="s">
        <v>798</v>
      </c>
      <c r="S158" s="141">
        <v>0.1078998872912246</v>
      </c>
    </row>
    <row r="159" spans="2:19" x14ac:dyDescent="0.35">
      <c r="E159" s="324">
        <v>2018</v>
      </c>
      <c r="F159" s="324" t="s">
        <v>252</v>
      </c>
      <c r="G159" s="71">
        <v>1</v>
      </c>
      <c r="H159" s="40" t="s">
        <v>269</v>
      </c>
      <c r="I159" s="72">
        <f>+H105</f>
        <v>7612.71850359569</v>
      </c>
      <c r="J159" s="40">
        <v>923</v>
      </c>
      <c r="O159" s="139" t="s">
        <v>671</v>
      </c>
      <c r="P159" s="139" t="s">
        <v>672</v>
      </c>
      <c r="Q159" s="139" t="s">
        <v>775</v>
      </c>
      <c r="R159" s="140" t="s">
        <v>799</v>
      </c>
      <c r="S159" s="141">
        <v>4.2799899094885831E-2</v>
      </c>
    </row>
    <row r="160" spans="2:19" x14ac:dyDescent="0.35">
      <c r="E160" s="324">
        <v>2019</v>
      </c>
      <c r="F160" s="324" t="s">
        <v>252</v>
      </c>
      <c r="G160" s="71">
        <v>1</v>
      </c>
      <c r="H160" s="40" t="s">
        <v>269</v>
      </c>
      <c r="I160" s="72">
        <f>+I105</f>
        <v>7120.1016076431169</v>
      </c>
      <c r="J160" s="40">
        <v>923</v>
      </c>
      <c r="O160" s="139" t="s">
        <v>671</v>
      </c>
      <c r="P160" s="139" t="s">
        <v>672</v>
      </c>
      <c r="Q160" s="139" t="s">
        <v>775</v>
      </c>
      <c r="R160" s="140" t="s">
        <v>800</v>
      </c>
      <c r="S160" s="141">
        <v>2.8100367032050329E-2</v>
      </c>
    </row>
    <row r="161" spans="2:19" x14ac:dyDescent="0.35">
      <c r="E161" s="324">
        <v>2020</v>
      </c>
      <c r="F161" s="324" t="s">
        <v>252</v>
      </c>
      <c r="G161" s="71">
        <v>1</v>
      </c>
      <c r="H161" s="40" t="s">
        <v>269</v>
      </c>
      <c r="I161" s="72">
        <f>+J105</f>
        <v>8031.1807191126964</v>
      </c>
      <c r="J161" s="40">
        <v>923</v>
      </c>
      <c r="O161" s="139" t="s">
        <v>671</v>
      </c>
      <c r="P161" s="139" t="s">
        <v>672</v>
      </c>
      <c r="Q161" s="139" t="s">
        <v>775</v>
      </c>
      <c r="R161" s="140" t="s">
        <v>249</v>
      </c>
      <c r="S161" s="141">
        <v>9.4699802870026384E-2</v>
      </c>
    </row>
    <row r="162" spans="2:19" x14ac:dyDescent="0.35">
      <c r="E162" s="324">
        <v>2021</v>
      </c>
      <c r="F162" s="324" t="s">
        <v>252</v>
      </c>
      <c r="G162" s="71">
        <v>1</v>
      </c>
      <c r="H162" s="40" t="s">
        <v>269</v>
      </c>
      <c r="I162" s="72">
        <f>+K105</f>
        <v>8174.1623399631308</v>
      </c>
      <c r="J162" s="40">
        <v>923</v>
      </c>
      <c r="O162" s="139" t="s">
        <v>671</v>
      </c>
      <c r="P162" s="139" t="s">
        <v>672</v>
      </c>
      <c r="Q162" s="139" t="s">
        <v>775</v>
      </c>
      <c r="R162" s="140" t="s">
        <v>250</v>
      </c>
      <c r="S162" s="141">
        <v>0.1499000221061087</v>
      </c>
    </row>
    <row r="163" spans="2:19" ht="15" thickBot="1" x14ac:dyDescent="0.4">
      <c r="B163" s="224" t="s">
        <v>290</v>
      </c>
      <c r="C163" s="224"/>
      <c r="D163" s="224"/>
      <c r="E163" s="323"/>
      <c r="F163" s="323"/>
      <c r="G163" s="224"/>
      <c r="H163" s="224"/>
      <c r="I163" s="134">
        <f>SUM(I149:I162)</f>
        <v>119165.31944904783</v>
      </c>
      <c r="J163" s="40"/>
      <c r="O163" s="139" t="s">
        <v>671</v>
      </c>
      <c r="P163" s="139" t="s">
        <v>672</v>
      </c>
      <c r="Q163" s="139" t="s">
        <v>775</v>
      </c>
      <c r="R163" s="140" t="s">
        <v>251</v>
      </c>
      <c r="S163" s="141">
        <v>6.8200141820548427E-2</v>
      </c>
    </row>
    <row r="164" spans="2:19" ht="15" thickTop="1" x14ac:dyDescent="0.35">
      <c r="D164" s="32" t="s">
        <v>268</v>
      </c>
      <c r="E164" s="324">
        <v>2019</v>
      </c>
      <c r="F164" s="324">
        <v>1300</v>
      </c>
      <c r="G164" s="71">
        <v>0.1078998872912246</v>
      </c>
      <c r="H164" s="222">
        <v>0.11401088220236769</v>
      </c>
      <c r="I164" s="72">
        <f>+H164*$I$107</f>
        <v>15629.666904861135</v>
      </c>
      <c r="J164" s="40">
        <v>923</v>
      </c>
      <c r="O164" s="139" t="s">
        <v>671</v>
      </c>
      <c r="P164" s="139" t="s">
        <v>672</v>
      </c>
      <c r="Q164" s="139" t="s">
        <v>775</v>
      </c>
      <c r="R164" s="140" t="s">
        <v>252</v>
      </c>
      <c r="S164" s="141">
        <v>5.0000132460039023E-2</v>
      </c>
    </row>
    <row r="165" spans="2:19" x14ac:dyDescent="0.35">
      <c r="E165" s="324">
        <v>2019</v>
      </c>
      <c r="F165" s="324">
        <v>1302</v>
      </c>
      <c r="G165" s="71">
        <v>4.2799899094885831E-2</v>
      </c>
      <c r="H165" s="222">
        <v>4.522390501493239E-2</v>
      </c>
      <c r="I165" s="72">
        <f t="shared" ref="I165:I177" si="17">+H165*$I$107</f>
        <v>6199.7114474200016</v>
      </c>
      <c r="J165" s="40">
        <v>923</v>
      </c>
      <c r="K165" s="71"/>
      <c r="O165" s="139" t="s">
        <v>671</v>
      </c>
      <c r="P165" s="139" t="s">
        <v>672</v>
      </c>
      <c r="Q165" s="139" t="s">
        <v>775</v>
      </c>
      <c r="R165" s="140" t="s">
        <v>253</v>
      </c>
      <c r="S165" s="141">
        <v>2.2899985900364739E-2</v>
      </c>
    </row>
    <row r="166" spans="2:19" x14ac:dyDescent="0.35">
      <c r="E166" s="324">
        <v>2019</v>
      </c>
      <c r="F166" s="324">
        <v>1310</v>
      </c>
      <c r="G166" s="71">
        <v>2.8100367032050329E-2</v>
      </c>
      <c r="H166" s="222">
        <v>2.9691853401916803E-2</v>
      </c>
      <c r="I166" s="72">
        <f t="shared" si="17"/>
        <v>4070.4340629186891</v>
      </c>
      <c r="J166" s="40">
        <v>923</v>
      </c>
      <c r="O166" s="139" t="s">
        <v>671</v>
      </c>
      <c r="P166" s="139" t="s">
        <v>672</v>
      </c>
      <c r="Q166" s="139" t="s">
        <v>775</v>
      </c>
      <c r="R166" s="140" t="s">
        <v>254</v>
      </c>
      <c r="S166" s="141">
        <v>0.12080002331296689</v>
      </c>
    </row>
    <row r="167" spans="2:19" x14ac:dyDescent="0.35">
      <c r="E167" s="324">
        <v>2019</v>
      </c>
      <c r="F167" s="324" t="s">
        <v>249</v>
      </c>
      <c r="G167" s="71">
        <v>9.4699802870026384E-2</v>
      </c>
      <c r="H167" s="222">
        <v>0.10006320062653221</v>
      </c>
      <c r="I167" s="72">
        <f t="shared" si="17"/>
        <v>13717.589628426816</v>
      </c>
      <c r="J167" s="40">
        <v>923</v>
      </c>
      <c r="O167" s="139" t="s">
        <v>671</v>
      </c>
      <c r="P167" s="139" t="s">
        <v>672</v>
      </c>
      <c r="Q167" s="139" t="s">
        <v>775</v>
      </c>
      <c r="R167" s="140" t="s">
        <v>255</v>
      </c>
      <c r="S167" s="141">
        <v>4.7300008153651291E-2</v>
      </c>
    </row>
    <row r="168" spans="2:19" x14ac:dyDescent="0.35">
      <c r="E168" s="324">
        <v>2019</v>
      </c>
      <c r="F168" s="324" t="s">
        <v>250</v>
      </c>
      <c r="G168" s="71">
        <v>0.1499000221061087</v>
      </c>
      <c r="H168" s="222">
        <v>0.15838972765879622</v>
      </c>
      <c r="I168" s="72">
        <f t="shared" si="17"/>
        <v>21713.529766961532</v>
      </c>
      <c r="J168" s="40">
        <v>923</v>
      </c>
      <c r="O168" s="139" t="s">
        <v>671</v>
      </c>
      <c r="P168" s="139" t="s">
        <v>672</v>
      </c>
      <c r="Q168" s="139" t="s">
        <v>775</v>
      </c>
      <c r="R168" s="140" t="s">
        <v>256</v>
      </c>
      <c r="S168" s="141">
        <v>7.3199772404217406E-2</v>
      </c>
    </row>
    <row r="169" spans="2:19" x14ac:dyDescent="0.35">
      <c r="E169" s="324">
        <v>2019</v>
      </c>
      <c r="F169" s="324" t="s">
        <v>251</v>
      </c>
      <c r="G169" s="71">
        <v>6.8200141820548427E-2</v>
      </c>
      <c r="H169" s="222">
        <v>7.206271044844452E-2</v>
      </c>
      <c r="I169" s="72">
        <f t="shared" si="17"/>
        <v>9879.0232898246413</v>
      </c>
      <c r="J169" s="40">
        <v>923</v>
      </c>
      <c r="O169" s="139" t="s">
        <v>671</v>
      </c>
      <c r="P169" s="139" t="s">
        <v>672</v>
      </c>
      <c r="Q169" s="139" t="s">
        <v>775</v>
      </c>
      <c r="R169" s="140" t="s">
        <v>257</v>
      </c>
      <c r="S169" s="141">
        <v>1.830009027887548E-2</v>
      </c>
    </row>
    <row r="170" spans="2:19" x14ac:dyDescent="0.35">
      <c r="E170" s="324">
        <v>2019</v>
      </c>
      <c r="F170" s="324" t="s">
        <v>252</v>
      </c>
      <c r="G170" s="71">
        <v>5.0000132460039023E-2</v>
      </c>
      <c r="H170" s="222">
        <v>5.2831929255109718E-2</v>
      </c>
      <c r="I170" s="72">
        <f t="shared" si="17"/>
        <v>7242.6898226510239</v>
      </c>
      <c r="J170" s="40">
        <v>923</v>
      </c>
      <c r="O170" s="139" t="s">
        <v>671</v>
      </c>
      <c r="P170" s="139" t="s">
        <v>672</v>
      </c>
      <c r="Q170" s="139" t="s">
        <v>775</v>
      </c>
      <c r="R170" s="140" t="s">
        <v>258</v>
      </c>
      <c r="S170" s="141">
        <v>4.0999914342508097E-2</v>
      </c>
    </row>
    <row r="171" spans="2:19" x14ac:dyDescent="0.35">
      <c r="E171" s="324">
        <v>2019</v>
      </c>
      <c r="F171" s="324" t="s">
        <v>253</v>
      </c>
      <c r="G171" s="71">
        <v>2.2899985900364739E-2</v>
      </c>
      <c r="H171" s="222">
        <v>2.4196944598057085E-2</v>
      </c>
      <c r="I171" s="72">
        <f t="shared" si="17"/>
        <v>3317.141108615659</v>
      </c>
      <c r="J171" s="40">
        <v>923</v>
      </c>
      <c r="O171" s="139" t="s">
        <v>671</v>
      </c>
      <c r="P171" s="139" t="s">
        <v>672</v>
      </c>
      <c r="Q171" s="139" t="s">
        <v>775</v>
      </c>
      <c r="R171" s="140" t="s">
        <v>259</v>
      </c>
      <c r="S171" s="141">
        <v>8.1299850967738327E-2</v>
      </c>
    </row>
    <row r="172" spans="2:19" x14ac:dyDescent="0.35">
      <c r="E172" s="324">
        <v>2019</v>
      </c>
      <c r="F172" s="324" t="s">
        <v>254</v>
      </c>
      <c r="G172" s="71">
        <v>0.12080002331296689</v>
      </c>
      <c r="H172" s="222">
        <v>0.12764162756542607</v>
      </c>
      <c r="I172" s="72">
        <f t="shared" si="17"/>
        <v>17498.295631998189</v>
      </c>
      <c r="J172" s="40">
        <v>923</v>
      </c>
      <c r="O172" s="139" t="s">
        <v>671</v>
      </c>
      <c r="P172" s="139" t="s">
        <v>672</v>
      </c>
      <c r="Q172" s="139" t="s">
        <v>776</v>
      </c>
      <c r="R172" s="140" t="s">
        <v>798</v>
      </c>
      <c r="S172" s="141">
        <v>0.10620013705945799</v>
      </c>
    </row>
    <row r="173" spans="2:19" x14ac:dyDescent="0.35">
      <c r="E173" s="324">
        <v>2019</v>
      </c>
      <c r="F173" s="324" t="s">
        <v>255</v>
      </c>
      <c r="G173" s="71">
        <v>4.7300008153651291E-2</v>
      </c>
      <c r="H173" s="222">
        <v>4.9978881286705044E-2</v>
      </c>
      <c r="I173" s="72">
        <f t="shared" si="17"/>
        <v>6851.5676021369736</v>
      </c>
      <c r="J173" s="40">
        <v>923</v>
      </c>
      <c r="O173" s="139" t="s">
        <v>671</v>
      </c>
      <c r="P173" s="139" t="s">
        <v>672</v>
      </c>
      <c r="Q173" s="139" t="s">
        <v>776</v>
      </c>
      <c r="R173" s="140" t="s">
        <v>799</v>
      </c>
      <c r="S173" s="141">
        <v>3.8700099245940277E-2</v>
      </c>
    </row>
    <row r="174" spans="2:19" x14ac:dyDescent="0.35">
      <c r="E174" s="324">
        <v>2019</v>
      </c>
      <c r="F174" s="324" t="s">
        <v>256</v>
      </c>
      <c r="G174" s="71">
        <v>7.3199772404217406E-2</v>
      </c>
      <c r="H174" s="222">
        <v>7.7345499039238513E-2</v>
      </c>
      <c r="I174" s="72">
        <f t="shared" si="17"/>
        <v>10603.236842144615</v>
      </c>
      <c r="J174" s="40">
        <v>923</v>
      </c>
      <c r="O174" s="139" t="s">
        <v>671</v>
      </c>
      <c r="P174" s="139" t="s">
        <v>672</v>
      </c>
      <c r="Q174" s="139" t="s">
        <v>776</v>
      </c>
      <c r="R174" s="140" t="s">
        <v>800</v>
      </c>
      <c r="S174" s="141">
        <v>3.6700055033211901E-2</v>
      </c>
    </row>
    <row r="175" spans="2:19" x14ac:dyDescent="0.35">
      <c r="E175" s="324">
        <v>2019</v>
      </c>
      <c r="F175" s="324" t="s">
        <v>257</v>
      </c>
      <c r="G175" s="71">
        <v>1.830009027887548E-2</v>
      </c>
      <c r="H175" s="222">
        <v>1.9336530273162317E-2</v>
      </c>
      <c r="I175" s="72">
        <f t="shared" si="17"/>
        <v>2650.8305297458191</v>
      </c>
      <c r="J175" s="40">
        <v>923</v>
      </c>
      <c r="O175" s="139" t="s">
        <v>671</v>
      </c>
      <c r="P175" s="139" t="s">
        <v>672</v>
      </c>
      <c r="Q175" s="139" t="s">
        <v>776</v>
      </c>
      <c r="R175" s="140" t="s">
        <v>249</v>
      </c>
      <c r="S175" s="141">
        <v>9.9100038278914837E-2</v>
      </c>
    </row>
    <row r="176" spans="2:19" x14ac:dyDescent="0.35">
      <c r="E176" s="324">
        <v>2019</v>
      </c>
      <c r="F176" s="324" t="s">
        <v>258</v>
      </c>
      <c r="G176" s="71">
        <v>4.0999914342508097E-2</v>
      </c>
      <c r="H176" s="222">
        <v>4.3321976711564403E-2</v>
      </c>
      <c r="I176" s="72">
        <f t="shared" si="17"/>
        <v>5938.9775132170789</v>
      </c>
      <c r="J176" s="40">
        <v>923</v>
      </c>
      <c r="O176" s="139" t="s">
        <v>671</v>
      </c>
      <c r="P176" s="139" t="s">
        <v>672</v>
      </c>
      <c r="Q176" s="139" t="s">
        <v>776</v>
      </c>
      <c r="R176" s="140" t="s">
        <v>250</v>
      </c>
      <c r="S176" s="141">
        <v>0.1411000359519291</v>
      </c>
    </row>
    <row r="177" spans="5:19" x14ac:dyDescent="0.35">
      <c r="E177" s="324">
        <v>2019</v>
      </c>
      <c r="F177" s="324" t="s">
        <v>259</v>
      </c>
      <c r="G177" s="71">
        <v>8.1299850967738327E-2</v>
      </c>
      <c r="H177" s="222">
        <v>8.5904331917747129E-2</v>
      </c>
      <c r="I177" s="72">
        <f t="shared" si="17"/>
        <v>11776.560865267431</v>
      </c>
      <c r="J177" s="40">
        <v>923</v>
      </c>
      <c r="O177" s="139" t="s">
        <v>671</v>
      </c>
      <c r="P177" s="139" t="s">
        <v>672</v>
      </c>
      <c r="Q177" s="139" t="s">
        <v>776</v>
      </c>
      <c r="R177" s="140" t="s">
        <v>251</v>
      </c>
      <c r="S177" s="141">
        <v>6.6400071671159688E-2</v>
      </c>
    </row>
    <row r="178" spans="5:19" x14ac:dyDescent="0.35">
      <c r="E178" s="324">
        <v>2020</v>
      </c>
      <c r="F178" s="324">
        <v>1300</v>
      </c>
      <c r="G178" s="71">
        <v>0.10620013705945799</v>
      </c>
      <c r="H178" s="222">
        <v>0.11219110480158805</v>
      </c>
      <c r="I178" s="72">
        <f>+H178*$J$107</f>
        <v>16627.878864535251</v>
      </c>
      <c r="J178" s="40">
        <v>923</v>
      </c>
      <c r="O178" s="139" t="s">
        <v>671</v>
      </c>
      <c r="P178" s="139" t="s">
        <v>672</v>
      </c>
      <c r="Q178" s="139" t="s">
        <v>776</v>
      </c>
      <c r="R178" s="140" t="s">
        <v>252</v>
      </c>
      <c r="S178" s="141">
        <v>4.9399812212253667E-2</v>
      </c>
    </row>
    <row r="179" spans="5:19" x14ac:dyDescent="0.35">
      <c r="E179" s="324">
        <v>2020</v>
      </c>
      <c r="F179" s="324">
        <v>1302</v>
      </c>
      <c r="G179" s="71">
        <v>3.8700099245940277E-2</v>
      </c>
      <c r="H179" s="222">
        <v>4.0883251289047851E-2</v>
      </c>
      <c r="I179" s="72">
        <f t="shared" ref="I179:I191" si="18">+H179*$J$107</f>
        <v>6059.3195086623282</v>
      </c>
      <c r="J179" s="40">
        <v>923</v>
      </c>
      <c r="K179" s="71"/>
      <c r="O179" s="139" t="s">
        <v>671</v>
      </c>
      <c r="P179" s="139" t="s">
        <v>672</v>
      </c>
      <c r="Q179" s="139" t="s">
        <v>776</v>
      </c>
      <c r="R179" s="140" t="s">
        <v>253</v>
      </c>
      <c r="S179" s="141">
        <v>2.269997824268366E-2</v>
      </c>
    </row>
    <row r="180" spans="5:19" x14ac:dyDescent="0.35">
      <c r="E180" s="324">
        <v>2020</v>
      </c>
      <c r="F180" s="324">
        <v>1310</v>
      </c>
      <c r="G180" s="71">
        <v>3.6700055033211901E-2</v>
      </c>
      <c r="H180" s="222">
        <v>3.8770380476532869E-2</v>
      </c>
      <c r="I180" s="72">
        <f t="shared" si="18"/>
        <v>5746.1702622132107</v>
      </c>
      <c r="J180" s="40">
        <v>923</v>
      </c>
      <c r="O180" s="139" t="s">
        <v>671</v>
      </c>
      <c r="P180" s="139" t="s">
        <v>672</v>
      </c>
      <c r="Q180" s="139" t="s">
        <v>776</v>
      </c>
      <c r="R180" s="140" t="s">
        <v>254</v>
      </c>
      <c r="S180" s="141">
        <v>0.1222000253641442</v>
      </c>
    </row>
    <row r="181" spans="5:19" x14ac:dyDescent="0.35">
      <c r="E181" s="324">
        <v>2020</v>
      </c>
      <c r="F181" s="324" t="s">
        <v>249</v>
      </c>
      <c r="G181" s="71">
        <v>9.9100038278914837E-2</v>
      </c>
      <c r="H181" s="222">
        <v>0.10469047487355347</v>
      </c>
      <c r="I181" s="72">
        <f t="shared" si="18"/>
        <v>15516.208148112273</v>
      </c>
      <c r="J181" s="40">
        <v>923</v>
      </c>
      <c r="K181" s="71"/>
      <c r="O181" s="139" t="s">
        <v>671</v>
      </c>
      <c r="P181" s="139" t="s">
        <v>672</v>
      </c>
      <c r="Q181" s="139" t="s">
        <v>776</v>
      </c>
      <c r="R181" s="140" t="s">
        <v>255</v>
      </c>
      <c r="S181" s="141">
        <v>4.7500061083374727E-2</v>
      </c>
    </row>
    <row r="182" spans="5:19" x14ac:dyDescent="0.35">
      <c r="E182" s="324">
        <v>2020</v>
      </c>
      <c r="F182" s="324" t="s">
        <v>250</v>
      </c>
      <c r="G182" s="71">
        <v>0.1411000359519291</v>
      </c>
      <c r="H182" s="222">
        <v>0.14905977863407016</v>
      </c>
      <c r="I182" s="72">
        <f t="shared" si="18"/>
        <v>22092.196588001465</v>
      </c>
      <c r="J182" s="40">
        <v>923</v>
      </c>
      <c r="O182" s="139" t="s">
        <v>671</v>
      </c>
      <c r="P182" s="139" t="s">
        <v>672</v>
      </c>
      <c r="Q182" s="139" t="s">
        <v>776</v>
      </c>
      <c r="R182" s="140" t="s">
        <v>256</v>
      </c>
      <c r="S182" s="141">
        <v>7.3199989295865756E-2</v>
      </c>
    </row>
    <row r="183" spans="5:19" x14ac:dyDescent="0.35">
      <c r="E183" s="324">
        <v>2020</v>
      </c>
      <c r="F183" s="324" t="s">
        <v>251</v>
      </c>
      <c r="G183" s="71">
        <v>6.6400071671159688E-2</v>
      </c>
      <c r="H183" s="222">
        <v>7.0145836022050545E-2</v>
      </c>
      <c r="I183" s="72">
        <f t="shared" si="18"/>
        <v>10396.336378797294</v>
      </c>
      <c r="J183" s="40">
        <v>923</v>
      </c>
      <c r="O183" s="139" t="s">
        <v>671</v>
      </c>
      <c r="P183" s="139" t="s">
        <v>672</v>
      </c>
      <c r="Q183" s="139" t="s">
        <v>776</v>
      </c>
      <c r="R183" s="140" t="s">
        <v>257</v>
      </c>
      <c r="S183" s="141">
        <v>1.8400174058530672E-2</v>
      </c>
    </row>
    <row r="184" spans="5:19" x14ac:dyDescent="0.35">
      <c r="E184" s="324">
        <v>2020</v>
      </c>
      <c r="F184" s="324" t="s">
        <v>252</v>
      </c>
      <c r="G184" s="71">
        <v>4.9399812212253667E-2</v>
      </c>
      <c r="H184" s="222">
        <v>5.2186557028460444E-2</v>
      </c>
      <c r="I184" s="72">
        <f t="shared" si="18"/>
        <v>7734.5860009225798</v>
      </c>
      <c r="J184" s="40">
        <v>923</v>
      </c>
      <c r="O184" s="139" t="s">
        <v>671</v>
      </c>
      <c r="P184" s="139" t="s">
        <v>672</v>
      </c>
      <c r="Q184" s="139" t="s">
        <v>776</v>
      </c>
      <c r="R184" s="140" t="s">
        <v>258</v>
      </c>
      <c r="S184" s="141">
        <v>4.1999997673014287E-2</v>
      </c>
    </row>
    <row r="185" spans="5:19" x14ac:dyDescent="0.35">
      <c r="E185" s="324">
        <v>2020</v>
      </c>
      <c r="F185" s="324" t="s">
        <v>253</v>
      </c>
      <c r="G185" s="71">
        <v>2.269997824268366E-2</v>
      </c>
      <c r="H185" s="222">
        <v>2.3980530614502473E-2</v>
      </c>
      <c r="I185" s="72">
        <f t="shared" si="18"/>
        <v>3554.1619709549559</v>
      </c>
      <c r="J185" s="40">
        <v>923</v>
      </c>
      <c r="O185" s="139" t="s">
        <v>671</v>
      </c>
      <c r="P185" s="139" t="s">
        <v>672</v>
      </c>
      <c r="Q185" s="139" t="s">
        <v>776</v>
      </c>
      <c r="R185" s="140" t="s">
        <v>259</v>
      </c>
      <c r="S185" s="141">
        <v>8.2999856890379198E-2</v>
      </c>
    </row>
    <row r="186" spans="5:19" x14ac:dyDescent="0.35">
      <c r="E186" s="324">
        <v>2020</v>
      </c>
      <c r="F186" s="324" t="s">
        <v>254</v>
      </c>
      <c r="G186" s="71">
        <v>0.1222000253641442</v>
      </c>
      <c r="H186" s="222">
        <v>0.12909357965055898</v>
      </c>
      <c r="I186" s="72">
        <f t="shared" si="18"/>
        <v>19132.99996835706</v>
      </c>
      <c r="J186" s="40">
        <v>923</v>
      </c>
      <c r="O186" s="139" t="s">
        <v>671</v>
      </c>
      <c r="P186" s="139" t="s">
        <v>672</v>
      </c>
      <c r="Q186" s="139" t="s">
        <v>777</v>
      </c>
      <c r="R186" s="140" t="s">
        <v>798</v>
      </c>
      <c r="S186" s="141">
        <v>0.104</v>
      </c>
    </row>
    <row r="187" spans="5:19" x14ac:dyDescent="0.35">
      <c r="E187" s="324">
        <v>2020</v>
      </c>
      <c r="F187" s="324" t="s">
        <v>255</v>
      </c>
      <c r="G187" s="71">
        <v>4.7500061083374727E-2</v>
      </c>
      <c r="H187" s="222">
        <v>5.0179637038539296E-2</v>
      </c>
      <c r="I187" s="72">
        <f t="shared" si="18"/>
        <v>7437.1397591528776</v>
      </c>
      <c r="J187" s="40">
        <v>923</v>
      </c>
      <c r="O187" s="139" t="s">
        <v>671</v>
      </c>
      <c r="P187" s="139" t="s">
        <v>672</v>
      </c>
      <c r="Q187" s="139" t="s">
        <v>777</v>
      </c>
      <c r="R187" s="140" t="s">
        <v>799</v>
      </c>
      <c r="S187" s="141">
        <v>3.4700209643605873E-2</v>
      </c>
    </row>
    <row r="188" spans="5:19" x14ac:dyDescent="0.35">
      <c r="E188" s="324">
        <v>2020</v>
      </c>
      <c r="F188" s="324" t="s">
        <v>256</v>
      </c>
      <c r="G188" s="71">
        <v>7.3199989295865756E-2</v>
      </c>
      <c r="H188" s="222">
        <v>7.7329350959027016E-2</v>
      </c>
      <c r="I188" s="72">
        <f t="shared" si="18"/>
        <v>11461.007382838727</v>
      </c>
      <c r="J188" s="40">
        <v>923</v>
      </c>
      <c r="O188" s="139" t="s">
        <v>671</v>
      </c>
      <c r="P188" s="139" t="s">
        <v>672</v>
      </c>
      <c r="Q188" s="139" t="s">
        <v>777</v>
      </c>
      <c r="R188" s="140" t="s">
        <v>800</v>
      </c>
      <c r="S188" s="141">
        <v>3.7999301187980429E-2</v>
      </c>
    </row>
    <row r="189" spans="5:19" x14ac:dyDescent="0.35">
      <c r="E189" s="324">
        <v>2020</v>
      </c>
      <c r="F189" s="324" t="s">
        <v>257</v>
      </c>
      <c r="G189" s="71">
        <v>1.8400174058530672E-2</v>
      </c>
      <c r="H189" s="222">
        <v>1.9438165649563351E-2</v>
      </c>
      <c r="I189" s="72">
        <f t="shared" si="18"/>
        <v>2880.936633446313</v>
      </c>
      <c r="J189" s="40">
        <v>923</v>
      </c>
      <c r="O189" s="139" t="s">
        <v>671</v>
      </c>
      <c r="P189" s="139" t="s">
        <v>672</v>
      </c>
      <c r="Q189" s="139" t="s">
        <v>777</v>
      </c>
      <c r="R189" s="140" t="s">
        <v>249</v>
      </c>
      <c r="S189" s="141">
        <v>9.9199860237596083E-2</v>
      </c>
    </row>
    <row r="190" spans="5:19" x14ac:dyDescent="0.35">
      <c r="E190" s="324">
        <v>2020</v>
      </c>
      <c r="F190" s="324" t="s">
        <v>258</v>
      </c>
      <c r="G190" s="71">
        <v>4.1999997673014287E-2</v>
      </c>
      <c r="H190" s="222">
        <v>4.4369303760516711E-2</v>
      </c>
      <c r="I190" s="72">
        <f t="shared" si="18"/>
        <v>6575.9884398891954</v>
      </c>
      <c r="J190" s="40">
        <v>923</v>
      </c>
      <c r="O190" s="139" t="s">
        <v>671</v>
      </c>
      <c r="P190" s="139" t="s">
        <v>672</v>
      </c>
      <c r="Q190" s="139" t="s">
        <v>777</v>
      </c>
      <c r="R190" s="140" t="s">
        <v>250</v>
      </c>
      <c r="S190" s="141">
        <v>0.1453997204751922</v>
      </c>
    </row>
    <row r="191" spans="5:19" x14ac:dyDescent="0.35">
      <c r="E191" s="324">
        <v>2020</v>
      </c>
      <c r="F191" s="324" t="s">
        <v>259</v>
      </c>
      <c r="G191" s="71">
        <v>8.2999856890379198E-2</v>
      </c>
      <c r="H191" s="222">
        <v>8.7682049201988729E-2</v>
      </c>
      <c r="I191" s="72">
        <f t="shared" si="18"/>
        <v>12995.384039611054</v>
      </c>
      <c r="J191" s="40">
        <v>923</v>
      </c>
      <c r="O191" s="139" t="s">
        <v>671</v>
      </c>
      <c r="P191" s="139" t="s">
        <v>672</v>
      </c>
      <c r="Q191" s="139" t="s">
        <v>777</v>
      </c>
      <c r="R191" s="140" t="s">
        <v>251</v>
      </c>
      <c r="S191" s="141">
        <v>6.6700209643605873E-2</v>
      </c>
    </row>
    <row r="192" spans="5:19" x14ac:dyDescent="0.35">
      <c r="E192" s="324">
        <v>2021</v>
      </c>
      <c r="F192" s="324">
        <v>1300</v>
      </c>
      <c r="G192" s="71">
        <v>0.104</v>
      </c>
      <c r="H192" s="222">
        <v>0.10985526245858945</v>
      </c>
      <c r="I192" s="72">
        <f>+H192*$K$107</f>
        <v>13361.438345411765</v>
      </c>
      <c r="J192" s="40">
        <v>923</v>
      </c>
      <c r="O192" s="139" t="s">
        <v>671</v>
      </c>
      <c r="P192" s="139" t="s">
        <v>672</v>
      </c>
      <c r="Q192" s="139" t="s">
        <v>777</v>
      </c>
      <c r="R192" s="140" t="s">
        <v>252</v>
      </c>
      <c r="S192" s="141">
        <v>5.0500349406009781E-2</v>
      </c>
    </row>
    <row r="193" spans="2:19" x14ac:dyDescent="0.35">
      <c r="E193" s="324">
        <v>2021</v>
      </c>
      <c r="F193" s="324">
        <v>1302</v>
      </c>
      <c r="G193" s="71">
        <v>3.4700209643605873E-2</v>
      </c>
      <c r="H193" s="222">
        <v>3.6653852286215385E-2</v>
      </c>
      <c r="I193" s="72">
        <f t="shared" ref="I193:I205" si="19">+H193*$K$107</f>
        <v>4458.1222281336795</v>
      </c>
      <c r="J193" s="40">
        <v>923</v>
      </c>
      <c r="O193" s="139" t="s">
        <v>671</v>
      </c>
      <c r="P193" s="139" t="s">
        <v>672</v>
      </c>
      <c r="Q193" s="139" t="s">
        <v>777</v>
      </c>
      <c r="R193" s="140" t="s">
        <v>253</v>
      </c>
      <c r="S193" s="141">
        <v>2.329979035639413E-2</v>
      </c>
    </row>
    <row r="194" spans="2:19" x14ac:dyDescent="0.35">
      <c r="E194" s="324">
        <v>2021</v>
      </c>
      <c r="F194" s="324">
        <v>1310</v>
      </c>
      <c r="G194" s="71">
        <v>3.7999301187980429E-2</v>
      </c>
      <c r="H194" s="222">
        <v>4.0138684665851736E-2</v>
      </c>
      <c r="I194" s="72">
        <f t="shared" si="19"/>
        <v>4881.9742306916596</v>
      </c>
      <c r="J194" s="40">
        <v>923</v>
      </c>
      <c r="K194" s="71"/>
      <c r="O194" s="139" t="s">
        <v>671</v>
      </c>
      <c r="P194" s="139" t="s">
        <v>672</v>
      </c>
      <c r="Q194" s="139" t="s">
        <v>777</v>
      </c>
      <c r="R194" s="140" t="s">
        <v>254</v>
      </c>
      <c r="S194" s="141">
        <v>0.12480013976240389</v>
      </c>
    </row>
    <row r="195" spans="2:19" x14ac:dyDescent="0.35">
      <c r="E195" s="324">
        <v>2021</v>
      </c>
      <c r="F195" s="324" t="s">
        <v>249</v>
      </c>
      <c r="G195" s="71">
        <v>9.9199860237596083E-2</v>
      </c>
      <c r="H195" s="222">
        <v>0.10478487194477414</v>
      </c>
      <c r="I195" s="72">
        <f t="shared" si="19"/>
        <v>12744.738619597156</v>
      </c>
      <c r="J195" s="40">
        <v>923</v>
      </c>
      <c r="O195" s="139" t="s">
        <v>671</v>
      </c>
      <c r="P195" s="139" t="s">
        <v>672</v>
      </c>
      <c r="Q195" s="139" t="s">
        <v>777</v>
      </c>
      <c r="R195" s="140" t="s">
        <v>255</v>
      </c>
      <c r="S195" s="141">
        <v>4.9500349406009787E-2</v>
      </c>
    </row>
    <row r="196" spans="2:19" x14ac:dyDescent="0.35">
      <c r="E196" s="324">
        <v>2021</v>
      </c>
      <c r="F196" s="324" t="s">
        <v>250</v>
      </c>
      <c r="G196" s="71">
        <v>0.1453997204751922</v>
      </c>
      <c r="H196" s="222">
        <v>0.15358581205969021</v>
      </c>
      <c r="I196" s="72">
        <f t="shared" si="19"/>
        <v>18680.28269778255</v>
      </c>
      <c r="J196" s="40">
        <v>923</v>
      </c>
      <c r="O196" s="139" t="s">
        <v>671</v>
      </c>
      <c r="P196" s="139" t="s">
        <v>672</v>
      </c>
      <c r="Q196" s="139" t="s">
        <v>777</v>
      </c>
      <c r="R196" s="140" t="s">
        <v>256</v>
      </c>
      <c r="S196" s="141">
        <v>7.2900069881201957E-2</v>
      </c>
    </row>
    <row r="197" spans="2:19" x14ac:dyDescent="0.35">
      <c r="E197" s="324">
        <v>2021</v>
      </c>
      <c r="F197" s="324" t="s">
        <v>251</v>
      </c>
      <c r="G197" s="71">
        <v>6.6700209643605873E-2</v>
      </c>
      <c r="H197" s="222">
        <v>7.0455471504242917E-2</v>
      </c>
      <c r="I197" s="72">
        <f t="shared" si="19"/>
        <v>8569.3340267219155</v>
      </c>
      <c r="J197" s="40">
        <v>923</v>
      </c>
      <c r="O197" s="139" t="s">
        <v>671</v>
      </c>
      <c r="P197" s="139" t="s">
        <v>672</v>
      </c>
      <c r="Q197" s="139" t="s">
        <v>777</v>
      </c>
      <c r="R197" s="140" t="s">
        <v>257</v>
      </c>
      <c r="S197" s="141">
        <v>1.8700209643605869E-2</v>
      </c>
    </row>
    <row r="198" spans="2:19" x14ac:dyDescent="0.35">
      <c r="E198" s="324">
        <v>2021</v>
      </c>
      <c r="F198" s="324" t="s">
        <v>252</v>
      </c>
      <c r="G198" s="71">
        <v>5.0500349406009781E-2</v>
      </c>
      <c r="H198" s="222">
        <v>5.334354940622766E-2</v>
      </c>
      <c r="I198" s="72">
        <f t="shared" si="19"/>
        <v>6488.0510097129936</v>
      </c>
      <c r="J198" s="40">
        <v>923</v>
      </c>
      <c r="O198" s="139" t="s">
        <v>671</v>
      </c>
      <c r="P198" s="139" t="s">
        <v>672</v>
      </c>
      <c r="Q198" s="139" t="s">
        <v>777</v>
      </c>
      <c r="R198" s="140" t="s">
        <v>258</v>
      </c>
      <c r="S198" s="141">
        <v>4.2299790356394133E-2</v>
      </c>
    </row>
    <row r="199" spans="2:19" x14ac:dyDescent="0.35">
      <c r="E199" s="324">
        <v>2021</v>
      </c>
      <c r="F199" s="324" t="s">
        <v>253</v>
      </c>
      <c r="G199" s="71">
        <v>2.329979035639413E-2</v>
      </c>
      <c r="H199" s="222">
        <v>2.4611582546459506E-2</v>
      </c>
      <c r="I199" s="72">
        <f t="shared" si="19"/>
        <v>2993.4491568074982</v>
      </c>
      <c r="J199" s="40">
        <v>923</v>
      </c>
      <c r="O199" s="139" t="s">
        <v>671</v>
      </c>
      <c r="P199" s="139" t="s">
        <v>672</v>
      </c>
      <c r="Q199" s="139" t="s">
        <v>777</v>
      </c>
      <c r="R199" s="140" t="s">
        <v>259</v>
      </c>
      <c r="S199" s="141">
        <v>7.6700209643605868E-2</v>
      </c>
    </row>
    <row r="200" spans="2:19" x14ac:dyDescent="0.35">
      <c r="E200" s="324">
        <v>2021</v>
      </c>
      <c r="F200" s="324" t="s">
        <v>254</v>
      </c>
      <c r="G200" s="71">
        <v>0.12480013976240389</v>
      </c>
      <c r="H200" s="222">
        <v>0.13182646258141853</v>
      </c>
      <c r="I200" s="72">
        <f t="shared" si="19"/>
        <v>16033.743970520492</v>
      </c>
      <c r="J200" s="40">
        <v>923</v>
      </c>
      <c r="O200" s="139" t="s">
        <v>640</v>
      </c>
      <c r="P200" s="139" t="s">
        <v>641</v>
      </c>
      <c r="Q200" s="139" t="s">
        <v>770</v>
      </c>
      <c r="R200" s="140" t="s">
        <v>771</v>
      </c>
      <c r="S200" s="141">
        <v>4.9999872974256947E-2</v>
      </c>
    </row>
    <row r="201" spans="2:19" x14ac:dyDescent="0.35">
      <c r="E201" s="324">
        <v>2021</v>
      </c>
      <c r="F201" s="324" t="s">
        <v>255</v>
      </c>
      <c r="G201" s="71">
        <v>4.9500349406009787E-2</v>
      </c>
      <c r="H201" s="222">
        <v>5.2287248805664308E-2</v>
      </c>
      <c r="I201" s="72">
        <f t="shared" si="19"/>
        <v>6359.5756410071126</v>
      </c>
      <c r="J201" s="40">
        <v>923</v>
      </c>
      <c r="O201" s="139" t="s">
        <v>640</v>
      </c>
      <c r="P201" s="139" t="s">
        <v>641</v>
      </c>
      <c r="Q201" s="139" t="s">
        <v>770</v>
      </c>
      <c r="R201" s="140" t="s">
        <v>789</v>
      </c>
      <c r="S201" s="141">
        <v>3.2200048738800467E-2</v>
      </c>
    </row>
    <row r="202" spans="2:19" x14ac:dyDescent="0.35">
      <c r="E202" s="324">
        <v>2021</v>
      </c>
      <c r="F202" s="324" t="s">
        <v>256</v>
      </c>
      <c r="G202" s="71">
        <v>7.2900069881201957E-2</v>
      </c>
      <c r="H202" s="222">
        <v>7.7004387596624549E-2</v>
      </c>
      <c r="I202" s="72">
        <f t="shared" si="19"/>
        <v>9365.8633566720109</v>
      </c>
      <c r="J202" s="40">
        <v>923</v>
      </c>
      <c r="O202" s="139" t="s">
        <v>640</v>
      </c>
      <c r="P202" s="139" t="s">
        <v>641</v>
      </c>
      <c r="Q202" s="139" t="s">
        <v>770</v>
      </c>
      <c r="R202" s="140" t="s">
        <v>790</v>
      </c>
      <c r="S202" s="141">
        <v>0.1136000991191644</v>
      </c>
    </row>
    <row r="203" spans="2:19" x14ac:dyDescent="0.35">
      <c r="E203" s="324">
        <v>2021</v>
      </c>
      <c r="F203" s="324" t="s">
        <v>257</v>
      </c>
      <c r="G203" s="71">
        <v>1.8700209643605869E-2</v>
      </c>
      <c r="H203" s="222">
        <v>1.975304267720162E-2</v>
      </c>
      <c r="I203" s="72">
        <f t="shared" si="19"/>
        <v>2402.5163288395611</v>
      </c>
      <c r="J203" s="40">
        <v>923</v>
      </c>
      <c r="O203" s="139" t="s">
        <v>640</v>
      </c>
      <c r="P203" s="139" t="s">
        <v>641</v>
      </c>
      <c r="Q203" s="139" t="s">
        <v>770</v>
      </c>
      <c r="R203" s="140" t="s">
        <v>791</v>
      </c>
      <c r="S203" s="141">
        <v>0.15839992902192329</v>
      </c>
    </row>
    <row r="204" spans="2:19" x14ac:dyDescent="0.35">
      <c r="E204" s="324">
        <v>2021</v>
      </c>
      <c r="F204" s="324" t="s">
        <v>258</v>
      </c>
      <c r="G204" s="71">
        <v>4.2299790356394133E-2</v>
      </c>
      <c r="H204" s="222">
        <v>4.4681293957163352E-2</v>
      </c>
      <c r="I204" s="72">
        <f t="shared" si="19"/>
        <v>5434.4811622192638</v>
      </c>
      <c r="J204" s="40">
        <v>923</v>
      </c>
      <c r="O204" s="139" t="s">
        <v>640</v>
      </c>
      <c r="P204" s="139" t="s">
        <v>641</v>
      </c>
      <c r="Q204" s="139" t="s">
        <v>770</v>
      </c>
      <c r="R204" s="140" t="s">
        <v>792</v>
      </c>
      <c r="S204" s="141">
        <v>7.8000059799811311E-2</v>
      </c>
    </row>
    <row r="205" spans="2:19" x14ac:dyDescent="0.35">
      <c r="E205" s="324">
        <v>2021</v>
      </c>
      <c r="F205" s="324" t="s">
        <v>259</v>
      </c>
      <c r="G205" s="71">
        <v>7.6700209643605868E-2</v>
      </c>
      <c r="H205" s="222">
        <v>8.1018477509876508E-2</v>
      </c>
      <c r="I205" s="72">
        <f t="shared" si="19"/>
        <v>9854.0877137807383</v>
      </c>
      <c r="J205" s="40">
        <v>923</v>
      </c>
      <c r="O205" s="139" t="s">
        <v>640</v>
      </c>
      <c r="P205" s="139" t="s">
        <v>641</v>
      </c>
      <c r="Q205" s="139" t="s">
        <v>770</v>
      </c>
      <c r="R205" s="140" t="s">
        <v>793</v>
      </c>
      <c r="S205" s="141">
        <v>1.1000038498571349E-2</v>
      </c>
    </row>
    <row r="206" spans="2:19" ht="15" thickBot="1" x14ac:dyDescent="0.4">
      <c r="B206" s="224" t="s">
        <v>290</v>
      </c>
      <c r="C206" s="224"/>
      <c r="D206" s="224"/>
      <c r="E206" s="323"/>
      <c r="F206" s="323"/>
      <c r="G206" s="224"/>
      <c r="H206" s="224"/>
      <c r="I206" s="134">
        <f>SUM(I164:I205)</f>
        <v>406927.22744958266</v>
      </c>
      <c r="J206" s="40"/>
      <c r="O206" s="139" t="s">
        <v>640</v>
      </c>
      <c r="P206" s="139" t="s">
        <v>641</v>
      </c>
      <c r="Q206" s="139" t="s">
        <v>770</v>
      </c>
      <c r="R206" s="140" t="s">
        <v>798</v>
      </c>
      <c r="S206" s="141">
        <v>2.7199924644420739E-2</v>
      </c>
    </row>
    <row r="207" spans="2:19" ht="15" thickTop="1" x14ac:dyDescent="0.35">
      <c r="D207" s="32" t="s">
        <v>270</v>
      </c>
      <c r="E207" s="324">
        <v>2017</v>
      </c>
      <c r="F207" s="324">
        <v>1310</v>
      </c>
      <c r="G207" s="222"/>
      <c r="H207" s="222"/>
      <c r="I207" s="33">
        <v>8898.6931601214856</v>
      </c>
      <c r="J207" s="40">
        <v>107</v>
      </c>
      <c r="O207" s="139"/>
      <c r="P207" s="139"/>
      <c r="Q207" s="139"/>
      <c r="R207" s="140"/>
      <c r="S207" s="141"/>
    </row>
    <row r="208" spans="2:19" x14ac:dyDescent="0.35">
      <c r="B208" s="31"/>
      <c r="C208" s="31"/>
      <c r="E208" s="324">
        <v>2018</v>
      </c>
      <c r="F208" s="324">
        <v>1310</v>
      </c>
      <c r="G208" s="222"/>
      <c r="H208" s="222"/>
      <c r="I208" s="33">
        <v>11492.868428490852</v>
      </c>
      <c r="J208" s="40">
        <v>107</v>
      </c>
      <c r="O208" s="139"/>
      <c r="P208" s="139"/>
      <c r="Q208" s="139"/>
      <c r="R208" s="140"/>
      <c r="S208" s="141"/>
    </row>
    <row r="209" spans="4:19" x14ac:dyDescent="0.35">
      <c r="D209" s="32" t="s">
        <v>268</v>
      </c>
      <c r="E209" s="324">
        <v>2015</v>
      </c>
      <c r="F209" s="324">
        <v>1300</v>
      </c>
      <c r="G209" s="222">
        <v>2.7199924644420739E-2</v>
      </c>
      <c r="H209" s="222">
        <v>4.9999874267473321E-2</v>
      </c>
      <c r="I209" s="33">
        <f>H209*$E$108</f>
        <v>14178.753653803506</v>
      </c>
      <c r="J209" s="40">
        <v>923</v>
      </c>
      <c r="O209" s="139" t="s">
        <v>640</v>
      </c>
      <c r="P209" s="139" t="s">
        <v>641</v>
      </c>
      <c r="Q209" s="139" t="s">
        <v>770</v>
      </c>
      <c r="R209" s="140" t="s">
        <v>799</v>
      </c>
      <c r="S209" s="141">
        <v>1.970012935129125E-2</v>
      </c>
    </row>
    <row r="210" spans="4:19" x14ac:dyDescent="0.35">
      <c r="E210" s="324">
        <v>2015</v>
      </c>
      <c r="F210" s="324">
        <v>1302</v>
      </c>
      <c r="G210" s="222">
        <v>1.970012935129125E-2</v>
      </c>
      <c r="H210" s="222">
        <v>3.6213482334759621E-2</v>
      </c>
      <c r="I210" s="33">
        <f t="shared" ref="I210:I221" si="20">H210*$E$108</f>
        <v>10269.266723035478</v>
      </c>
      <c r="J210" s="40">
        <v>923</v>
      </c>
      <c r="O210" s="139" t="s">
        <v>640</v>
      </c>
      <c r="P210" s="139" t="s">
        <v>641</v>
      </c>
      <c r="Q210" s="139" t="s">
        <v>770</v>
      </c>
      <c r="R210" s="140" t="s">
        <v>794</v>
      </c>
      <c r="S210" s="141">
        <v>1.119995747568971E-2</v>
      </c>
    </row>
    <row r="211" spans="4:19" x14ac:dyDescent="0.35">
      <c r="E211" s="324">
        <v>2015</v>
      </c>
      <c r="F211" s="324" t="s">
        <v>249</v>
      </c>
      <c r="G211" s="222">
        <v>5.6400016181125397E-2</v>
      </c>
      <c r="H211" s="222">
        <v>0.10367652685089954</v>
      </c>
      <c r="I211" s="33">
        <f t="shared" si="20"/>
        <v>29400.152609126424</v>
      </c>
      <c r="J211" s="40">
        <v>923</v>
      </c>
      <c r="O211" s="139" t="s">
        <v>640</v>
      </c>
      <c r="P211" s="139" t="s">
        <v>641</v>
      </c>
      <c r="Q211" s="139" t="s">
        <v>770</v>
      </c>
      <c r="R211" s="140" t="s">
        <v>795</v>
      </c>
      <c r="S211" s="141">
        <v>1.400019112488721E-3</v>
      </c>
    </row>
    <row r="212" spans="4:19" x14ac:dyDescent="0.35">
      <c r="E212" s="324">
        <v>2015</v>
      </c>
      <c r="F212" s="324" t="s">
        <v>250</v>
      </c>
      <c r="G212" s="222">
        <v>9.4000026968542358E-2</v>
      </c>
      <c r="H212" s="222">
        <v>0.17279421141816595</v>
      </c>
      <c r="I212" s="33">
        <f t="shared" si="20"/>
        <v>49000.254348544055</v>
      </c>
      <c r="J212" s="40">
        <v>923</v>
      </c>
      <c r="O212" s="139" t="s">
        <v>640</v>
      </c>
      <c r="P212" s="139" t="s">
        <v>641</v>
      </c>
      <c r="Q212" s="139" t="s">
        <v>770</v>
      </c>
      <c r="R212" s="140" t="s">
        <v>796</v>
      </c>
      <c r="S212" s="141">
        <v>2.0011440133842139E-4</v>
      </c>
    </row>
    <row r="213" spans="4:19" x14ac:dyDescent="0.35">
      <c r="E213" s="324">
        <v>2015</v>
      </c>
      <c r="F213" s="324" t="s">
        <v>251</v>
      </c>
      <c r="G213" s="222">
        <v>4.2999972836033407E-2</v>
      </c>
      <c r="H213" s="222">
        <v>7.9044087930862927E-2</v>
      </c>
      <c r="I213" s="33">
        <f t="shared" si="20"/>
        <v>22414.989377090762</v>
      </c>
      <c r="J213" s="40">
        <v>923</v>
      </c>
      <c r="O213" s="139" t="s">
        <v>640</v>
      </c>
      <c r="P213" s="139" t="s">
        <v>641</v>
      </c>
      <c r="Q213" s="139" t="s">
        <v>770</v>
      </c>
      <c r="R213" s="140" t="s">
        <v>249</v>
      </c>
      <c r="S213" s="141">
        <v>5.6400016181125397E-2</v>
      </c>
    </row>
    <row r="214" spans="4:19" x14ac:dyDescent="0.35">
      <c r="E214" s="324">
        <v>2015</v>
      </c>
      <c r="F214" s="324" t="s">
        <v>252</v>
      </c>
      <c r="G214" s="222">
        <v>2.749990082220832E-2</v>
      </c>
      <c r="H214" s="222">
        <v>5.0551301205918636E-2</v>
      </c>
      <c r="I214" s="33">
        <f t="shared" si="20"/>
        <v>14335.124981388492</v>
      </c>
      <c r="J214" s="40">
        <v>923</v>
      </c>
      <c r="K214" s="71"/>
      <c r="O214" s="139" t="s">
        <v>640</v>
      </c>
      <c r="P214" s="139" t="s">
        <v>641</v>
      </c>
      <c r="Q214" s="139" t="s">
        <v>770</v>
      </c>
      <c r="R214" s="140" t="s">
        <v>250</v>
      </c>
      <c r="S214" s="141">
        <v>9.4000026968542358E-2</v>
      </c>
    </row>
    <row r="215" spans="4:19" x14ac:dyDescent="0.35">
      <c r="E215" s="324">
        <v>2015</v>
      </c>
      <c r="F215" s="324" t="s">
        <v>253</v>
      </c>
      <c r="G215" s="222">
        <v>3.0700167849862601E-2</v>
      </c>
      <c r="H215" s="222">
        <v>5.6434146511443281E-2</v>
      </c>
      <c r="I215" s="33">
        <f t="shared" si="20"/>
        <v>16003.357463819561</v>
      </c>
      <c r="J215" s="40">
        <v>923</v>
      </c>
      <c r="O215" s="139" t="s">
        <v>640</v>
      </c>
      <c r="P215" s="139" t="s">
        <v>641</v>
      </c>
      <c r="Q215" s="139" t="s">
        <v>770</v>
      </c>
      <c r="R215" s="140" t="s">
        <v>251</v>
      </c>
      <c r="S215" s="141">
        <v>4.2999972836033407E-2</v>
      </c>
    </row>
    <row r="216" spans="4:19" x14ac:dyDescent="0.35">
      <c r="E216" s="324">
        <v>2015</v>
      </c>
      <c r="F216" s="324" t="s">
        <v>254</v>
      </c>
      <c r="G216" s="222">
        <v>8.6699955228311171E-2</v>
      </c>
      <c r="H216" s="222">
        <v>0.15937495846336175</v>
      </c>
      <c r="I216" s="33">
        <f t="shared" si="20"/>
        <v>45194.879142070393</v>
      </c>
      <c r="J216" s="40">
        <v>923</v>
      </c>
      <c r="O216" s="139" t="s">
        <v>640</v>
      </c>
      <c r="P216" s="139" t="s">
        <v>641</v>
      </c>
      <c r="Q216" s="139" t="s">
        <v>770</v>
      </c>
      <c r="R216" s="140" t="s">
        <v>252</v>
      </c>
      <c r="S216" s="141">
        <v>2.749990082220832E-2</v>
      </c>
    </row>
    <row r="217" spans="4:19" x14ac:dyDescent="0.35">
      <c r="E217" s="324">
        <v>2015</v>
      </c>
      <c r="F217" s="324" t="s">
        <v>255</v>
      </c>
      <c r="G217" s="222">
        <v>3.0100020070067391E-2</v>
      </c>
      <c r="H217" s="222">
        <v>5.5330933398762147E-2</v>
      </c>
      <c r="I217" s="33">
        <f t="shared" si="20"/>
        <v>15690.512938077874</v>
      </c>
      <c r="J217" s="40">
        <v>923</v>
      </c>
      <c r="O217" s="139" t="s">
        <v>640</v>
      </c>
      <c r="P217" s="139" t="s">
        <v>641</v>
      </c>
      <c r="Q217" s="139" t="s">
        <v>770</v>
      </c>
      <c r="R217" s="140" t="s">
        <v>253</v>
      </c>
      <c r="S217" s="141">
        <v>3.0700167849862601E-2</v>
      </c>
    </row>
    <row r="218" spans="4:19" x14ac:dyDescent="0.35">
      <c r="E218" s="324">
        <v>2015</v>
      </c>
      <c r="F218" s="324" t="s">
        <v>256</v>
      </c>
      <c r="G218" s="222">
        <v>4.689985857149194E-2</v>
      </c>
      <c r="H218" s="222">
        <v>8.6212997366442432E-2</v>
      </c>
      <c r="I218" s="33">
        <f t="shared" si="20"/>
        <v>24447.91850626727</v>
      </c>
      <c r="J218" s="40">
        <v>923</v>
      </c>
      <c r="O218" s="139" t="s">
        <v>640</v>
      </c>
      <c r="P218" s="139" t="s">
        <v>641</v>
      </c>
      <c r="Q218" s="139" t="s">
        <v>770</v>
      </c>
      <c r="R218" s="140" t="s">
        <v>254</v>
      </c>
      <c r="S218" s="141">
        <v>8.6699955228311171E-2</v>
      </c>
    </row>
    <row r="219" spans="4:19" x14ac:dyDescent="0.35">
      <c r="E219" s="324">
        <v>2015</v>
      </c>
      <c r="F219" s="324" t="s">
        <v>257</v>
      </c>
      <c r="G219" s="222">
        <v>1.0499947919445351E-2</v>
      </c>
      <c r="H219" s="222">
        <v>1.93013797887478E-2</v>
      </c>
      <c r="I219" s="33">
        <f t="shared" si="20"/>
        <v>5473.4039477612978</v>
      </c>
      <c r="J219" s="40">
        <v>923</v>
      </c>
      <c r="O219" s="139" t="s">
        <v>640</v>
      </c>
      <c r="P219" s="139" t="s">
        <v>641</v>
      </c>
      <c r="Q219" s="139" t="s">
        <v>770</v>
      </c>
      <c r="R219" s="140" t="s">
        <v>255</v>
      </c>
      <c r="S219" s="141">
        <v>3.0100020070067391E-2</v>
      </c>
    </row>
    <row r="220" spans="4:19" x14ac:dyDescent="0.35">
      <c r="E220" s="324">
        <v>2015</v>
      </c>
      <c r="F220" s="324" t="s">
        <v>258</v>
      </c>
      <c r="G220" s="222">
        <v>2.8999977135366249E-2</v>
      </c>
      <c r="H220" s="222">
        <v>5.3308795133935688E-2</v>
      </c>
      <c r="I220" s="33">
        <f t="shared" si="20"/>
        <v>15117.083489885126</v>
      </c>
      <c r="J220" s="40">
        <v>923</v>
      </c>
      <c r="O220" s="139" t="s">
        <v>640</v>
      </c>
      <c r="P220" s="139" t="s">
        <v>641</v>
      </c>
      <c r="Q220" s="139" t="s">
        <v>770</v>
      </c>
      <c r="R220" s="140" t="s">
        <v>256</v>
      </c>
      <c r="S220" s="141">
        <v>4.689985857149194E-2</v>
      </c>
    </row>
    <row r="221" spans="4:19" x14ac:dyDescent="0.35">
      <c r="E221" s="324">
        <v>2015</v>
      </c>
      <c r="F221" s="324" t="s">
        <v>259</v>
      </c>
      <c r="G221" s="222">
        <v>4.2299963279789042E-2</v>
      </c>
      <c r="H221" s="222">
        <v>7.7757305329227033E-2</v>
      </c>
      <c r="I221" s="33">
        <f t="shared" si="20"/>
        <v>22050.088989201893</v>
      </c>
      <c r="J221" s="40">
        <v>923</v>
      </c>
      <c r="O221" s="139" t="s">
        <v>640</v>
      </c>
      <c r="P221" s="139" t="s">
        <v>641</v>
      </c>
      <c r="Q221" s="139" t="s">
        <v>770</v>
      </c>
      <c r="R221" s="140" t="s">
        <v>257</v>
      </c>
      <c r="S221" s="141">
        <v>1.0499947919445351E-2</v>
      </c>
    </row>
    <row r="222" spans="4:19" x14ac:dyDescent="0.35">
      <c r="E222" s="324">
        <v>2016</v>
      </c>
      <c r="F222" s="324">
        <v>1300</v>
      </c>
      <c r="G222" s="222">
        <v>3.8300011111825148E-2</v>
      </c>
      <c r="H222" s="222">
        <v>6.7311100966934739E-2</v>
      </c>
      <c r="I222" s="33">
        <f>H222*$F$108</f>
        <v>19965.72072582896</v>
      </c>
      <c r="J222" s="40">
        <v>923</v>
      </c>
      <c r="O222" s="139" t="s">
        <v>640</v>
      </c>
      <c r="P222" s="139" t="s">
        <v>641</v>
      </c>
      <c r="Q222" s="139" t="s">
        <v>770</v>
      </c>
      <c r="R222" s="140" t="s">
        <v>258</v>
      </c>
      <c r="S222" s="141">
        <v>2.8999977135366249E-2</v>
      </c>
    </row>
    <row r="223" spans="4:19" x14ac:dyDescent="0.35">
      <c r="E223" s="324">
        <v>2016</v>
      </c>
      <c r="F223" s="324">
        <v>1302</v>
      </c>
      <c r="G223" s="222">
        <v>2.0900010553009961E-2</v>
      </c>
      <c r="H223" s="222">
        <v>3.6731130871899512E-2</v>
      </c>
      <c r="I223" s="33">
        <f t="shared" ref="I223:I234" si="21">H223*$F$108</f>
        <v>10895.134537948958</v>
      </c>
      <c r="J223" s="40">
        <v>923</v>
      </c>
      <c r="O223" s="139" t="s">
        <v>640</v>
      </c>
      <c r="P223" s="139" t="s">
        <v>641</v>
      </c>
      <c r="Q223" s="139" t="s">
        <v>770</v>
      </c>
      <c r="R223" s="140" t="s">
        <v>259</v>
      </c>
      <c r="S223" s="141">
        <v>4.2299963279789042E-2</v>
      </c>
    </row>
    <row r="224" spans="4:19" x14ac:dyDescent="0.35">
      <c r="E224" s="324">
        <v>2016</v>
      </c>
      <c r="F224" s="324" t="s">
        <v>249</v>
      </c>
      <c r="G224" s="222">
        <v>6.039996982397966E-2</v>
      </c>
      <c r="H224" s="222">
        <v>0.10615110411721143</v>
      </c>
      <c r="I224" s="33">
        <f t="shared" si="21"/>
        <v>31486.38588728094</v>
      </c>
      <c r="J224" s="40">
        <v>923</v>
      </c>
      <c r="O224" s="139" t="s">
        <v>640</v>
      </c>
      <c r="P224" s="139" t="s">
        <v>641</v>
      </c>
      <c r="Q224" s="139" t="s">
        <v>772</v>
      </c>
      <c r="R224" s="140" t="s">
        <v>771</v>
      </c>
      <c r="S224" s="141">
        <v>4.9999989253554013E-2</v>
      </c>
    </row>
    <row r="225" spans="5:19" x14ac:dyDescent="0.35">
      <c r="E225" s="324">
        <v>2016</v>
      </c>
      <c r="F225" s="324" t="s">
        <v>250</v>
      </c>
      <c r="G225" s="222">
        <v>9.6499968512913259E-2</v>
      </c>
      <c r="H225" s="222">
        <v>0.16959575037494526</v>
      </c>
      <c r="I225" s="33">
        <f t="shared" si="21"/>
        <v>50305.244449008722</v>
      </c>
      <c r="J225" s="40">
        <v>923</v>
      </c>
      <c r="O225" s="139" t="s">
        <v>640</v>
      </c>
      <c r="P225" s="139" t="s">
        <v>641</v>
      </c>
      <c r="Q225" s="139" t="s">
        <v>772</v>
      </c>
      <c r="R225" s="140" t="s">
        <v>789</v>
      </c>
      <c r="S225" s="141">
        <v>1.9900053753722838E-2</v>
      </c>
    </row>
    <row r="226" spans="5:19" x14ac:dyDescent="0.35">
      <c r="E226" s="324">
        <v>2016</v>
      </c>
      <c r="F226" s="324" t="s">
        <v>251</v>
      </c>
      <c r="G226" s="222">
        <v>4.3999926064451592E-2</v>
      </c>
      <c r="H226" s="222">
        <v>7.7328527587490523E-2</v>
      </c>
      <c r="I226" s="33">
        <f t="shared" si="21"/>
        <v>22937.075218986785</v>
      </c>
      <c r="J226" s="40">
        <v>923</v>
      </c>
      <c r="O226" s="139" t="s">
        <v>640</v>
      </c>
      <c r="P226" s="139" t="s">
        <v>641</v>
      </c>
      <c r="Q226" s="139" t="s">
        <v>772</v>
      </c>
      <c r="R226" s="140" t="s">
        <v>790</v>
      </c>
      <c r="S226" s="141">
        <v>0.108899970146373</v>
      </c>
    </row>
    <row r="227" spans="5:19" x14ac:dyDescent="0.35">
      <c r="E227" s="324">
        <v>2016</v>
      </c>
      <c r="F227" s="324" t="s">
        <v>252</v>
      </c>
      <c r="G227" s="222">
        <v>3.2399997334881393E-2</v>
      </c>
      <c r="H227" s="222">
        <v>5.6942006767806662E-2</v>
      </c>
      <c r="I227" s="33">
        <f t="shared" si="21"/>
        <v>16890.055107741657</v>
      </c>
      <c r="J227" s="40">
        <v>923</v>
      </c>
      <c r="O227" s="139" t="s">
        <v>640</v>
      </c>
      <c r="P227" s="139" t="s">
        <v>641</v>
      </c>
      <c r="Q227" s="139" t="s">
        <v>772</v>
      </c>
      <c r="R227" s="140" t="s">
        <v>791</v>
      </c>
      <c r="S227" s="141">
        <v>0.14990002581296319</v>
      </c>
    </row>
    <row r="228" spans="5:19" x14ac:dyDescent="0.35">
      <c r="E228" s="324">
        <v>2016</v>
      </c>
      <c r="F228" s="324" t="s">
        <v>253</v>
      </c>
      <c r="G228" s="222">
        <v>2.149998463258224E-2</v>
      </c>
      <c r="H228" s="222">
        <v>3.7785567011088109E-2</v>
      </c>
      <c r="I228" s="33">
        <f t="shared" si="21"/>
        <v>11207.899849700469</v>
      </c>
      <c r="J228" s="40">
        <v>923</v>
      </c>
      <c r="O228" s="139" t="s">
        <v>640</v>
      </c>
      <c r="P228" s="139" t="s">
        <v>641</v>
      </c>
      <c r="Q228" s="139" t="s">
        <v>772</v>
      </c>
      <c r="R228" s="140" t="s">
        <v>792</v>
      </c>
      <c r="S228" s="141">
        <v>7.2000006018009738E-2</v>
      </c>
    </row>
    <row r="229" spans="5:19" x14ac:dyDescent="0.35">
      <c r="E229" s="324">
        <v>2016</v>
      </c>
      <c r="F229" s="324" t="s">
        <v>254</v>
      </c>
      <c r="G229" s="222">
        <v>8.7900017645664325E-2</v>
      </c>
      <c r="H229" s="222">
        <v>0.1544815991167138</v>
      </c>
      <c r="I229" s="33">
        <f t="shared" si="21"/>
        <v>45822.106917533463</v>
      </c>
      <c r="J229" s="40">
        <v>923</v>
      </c>
      <c r="O229" s="139" t="s">
        <v>640</v>
      </c>
      <c r="P229" s="139" t="s">
        <v>641</v>
      </c>
      <c r="Q229" s="139" t="s">
        <v>772</v>
      </c>
      <c r="R229" s="140" t="s">
        <v>793</v>
      </c>
      <c r="S229" s="141">
        <v>1.79000326906887E-2</v>
      </c>
    </row>
    <row r="230" spans="5:19" x14ac:dyDescent="0.35">
      <c r="E230" s="324">
        <v>2016</v>
      </c>
      <c r="F230" s="324" t="s">
        <v>255</v>
      </c>
      <c r="G230" s="222">
        <v>3.1200049175736849E-2</v>
      </c>
      <c r="H230" s="222">
        <v>5.4833134489429482E-2</v>
      </c>
      <c r="I230" s="33">
        <f t="shared" si="21"/>
        <v>16264.524484238636</v>
      </c>
      <c r="J230" s="40">
        <v>923</v>
      </c>
      <c r="O230" s="139" t="s">
        <v>640</v>
      </c>
      <c r="P230" s="139" t="s">
        <v>641</v>
      </c>
      <c r="Q230" s="139" t="s">
        <v>772</v>
      </c>
      <c r="R230" s="140" t="s">
        <v>798</v>
      </c>
      <c r="S230" s="141">
        <v>3.8300011111825148E-2</v>
      </c>
    </row>
    <row r="231" spans="5:19" x14ac:dyDescent="0.35">
      <c r="E231" s="324">
        <v>2016</v>
      </c>
      <c r="F231" s="324" t="s">
        <v>256</v>
      </c>
      <c r="G231" s="222">
        <v>5.0399971973268863E-2</v>
      </c>
      <c r="H231" s="222">
        <v>8.8576413002030494E-2</v>
      </c>
      <c r="I231" s="33">
        <f t="shared" si="21"/>
        <v>26273.406607373177</v>
      </c>
      <c r="J231" s="40">
        <v>923</v>
      </c>
      <c r="O231" s="139" t="s">
        <v>640</v>
      </c>
      <c r="P231" s="139" t="s">
        <v>641</v>
      </c>
      <c r="Q231" s="139" t="s">
        <v>772</v>
      </c>
      <c r="R231" s="140" t="s">
        <v>799</v>
      </c>
      <c r="S231" s="141">
        <v>2.0900010553009961E-2</v>
      </c>
    </row>
    <row r="232" spans="5:19" x14ac:dyDescent="0.35">
      <c r="E232" s="324">
        <v>2016</v>
      </c>
      <c r="F232" s="324" t="s">
        <v>257</v>
      </c>
      <c r="G232" s="222">
        <v>1.160003619403009E-2</v>
      </c>
      <c r="H232" s="222">
        <v>2.0386709685193301E-2</v>
      </c>
      <c r="I232" s="33">
        <f t="shared" si="21"/>
        <v>6047.0761322574426</v>
      </c>
      <c r="J232" s="40">
        <v>923</v>
      </c>
      <c r="O232" s="139" t="s">
        <v>640</v>
      </c>
      <c r="P232" s="139" t="s">
        <v>641</v>
      </c>
      <c r="Q232" s="139" t="s">
        <v>772</v>
      </c>
      <c r="R232" s="140" t="s">
        <v>794</v>
      </c>
      <c r="S232" s="141">
        <v>1.0899905237839271E-2</v>
      </c>
    </row>
    <row r="233" spans="5:19" x14ac:dyDescent="0.35">
      <c r="E233" s="324">
        <v>2016</v>
      </c>
      <c r="F233" s="324" t="s">
        <v>258</v>
      </c>
      <c r="G233" s="222">
        <v>2.929997006040147E-2</v>
      </c>
      <c r="H233" s="222">
        <v>5.1493803417068107E-2</v>
      </c>
      <c r="I233" s="33">
        <f t="shared" si="21"/>
        <v>15274.016965507046</v>
      </c>
      <c r="J233" s="40">
        <v>923</v>
      </c>
      <c r="O233" s="139" t="s">
        <v>640</v>
      </c>
      <c r="P233" s="139" t="s">
        <v>641</v>
      </c>
      <c r="Q233" s="139" t="s">
        <v>772</v>
      </c>
      <c r="R233" s="140" t="s">
        <v>795</v>
      </c>
      <c r="S233" s="141">
        <v>1.2999975713032059E-3</v>
      </c>
    </row>
    <row r="234" spans="5:19" x14ac:dyDescent="0.35">
      <c r="E234" s="324">
        <v>2016</v>
      </c>
      <c r="F234" s="324" t="s">
        <v>259</v>
      </c>
      <c r="G234" s="222">
        <v>4.460000760848376E-2</v>
      </c>
      <c r="H234" s="222">
        <v>7.838315259218856E-2</v>
      </c>
      <c r="I234" s="33">
        <f t="shared" si="21"/>
        <v>23249.896551750611</v>
      </c>
      <c r="J234" s="40">
        <v>923</v>
      </c>
      <c r="O234" s="139" t="s">
        <v>640</v>
      </c>
      <c r="P234" s="139" t="s">
        <v>641</v>
      </c>
      <c r="Q234" s="139" t="s">
        <v>772</v>
      </c>
      <c r="R234" s="140" t="s">
        <v>796</v>
      </c>
      <c r="S234" s="141">
        <v>2.0009882431731591E-4</v>
      </c>
    </row>
    <row r="235" spans="5:19" x14ac:dyDescent="0.35">
      <c r="E235" s="324">
        <v>2017</v>
      </c>
      <c r="F235" s="324">
        <v>1300</v>
      </c>
      <c r="G235" s="222">
        <v>4.9700026867442737E-2</v>
      </c>
      <c r="H235" s="222">
        <v>7.893905643416671E-2</v>
      </c>
      <c r="I235" s="33">
        <f>H235*$G$108</f>
        <v>28614.731324695305</v>
      </c>
      <c r="J235" s="40">
        <v>923</v>
      </c>
      <c r="O235" s="139" t="s">
        <v>640</v>
      </c>
      <c r="P235" s="139" t="s">
        <v>641</v>
      </c>
      <c r="Q235" s="139" t="s">
        <v>772</v>
      </c>
      <c r="R235" s="140" t="s">
        <v>249</v>
      </c>
      <c r="S235" s="141">
        <v>6.039996982397966E-2</v>
      </c>
    </row>
    <row r="236" spans="5:19" x14ac:dyDescent="0.35">
      <c r="E236" s="324">
        <v>2017</v>
      </c>
      <c r="F236" s="324">
        <v>1302</v>
      </c>
      <c r="G236" s="222">
        <v>2.3300043410821859E-2</v>
      </c>
      <c r="H236" s="222">
        <v>3.7007695119180513E-2</v>
      </c>
      <c r="I236" s="33">
        <f t="shared" ref="I236:I248" si="22">H236*$G$108</f>
        <v>13414.972266165101</v>
      </c>
      <c r="J236" s="40">
        <v>923</v>
      </c>
      <c r="O236" s="139" t="s">
        <v>640</v>
      </c>
      <c r="P236" s="139" t="s">
        <v>641</v>
      </c>
      <c r="Q236" s="139" t="s">
        <v>772</v>
      </c>
      <c r="R236" s="140" t="s">
        <v>250</v>
      </c>
      <c r="S236" s="141">
        <v>9.6499968512913259E-2</v>
      </c>
    </row>
    <row r="237" spans="5:19" x14ac:dyDescent="0.35">
      <c r="E237" s="324">
        <v>2017</v>
      </c>
      <c r="F237" s="324">
        <v>1310</v>
      </c>
      <c r="G237" s="222">
        <v>1.679984812431665E-2</v>
      </c>
      <c r="H237" s="222">
        <v>2.668336905949641E-2</v>
      </c>
      <c r="I237" s="33">
        <f>H237*$G$108-I207</f>
        <v>773.7994052279555</v>
      </c>
      <c r="J237" s="40">
        <v>923</v>
      </c>
      <c r="O237" s="139" t="s">
        <v>640</v>
      </c>
      <c r="P237" s="139" t="s">
        <v>641</v>
      </c>
      <c r="Q237" s="139" t="s">
        <v>772</v>
      </c>
      <c r="R237" s="140" t="s">
        <v>251</v>
      </c>
      <c r="S237" s="141">
        <v>4.3999926064451592E-2</v>
      </c>
    </row>
    <row r="238" spans="5:19" x14ac:dyDescent="0.35">
      <c r="E238" s="324">
        <v>2017</v>
      </c>
      <c r="F238" s="324" t="s">
        <v>249</v>
      </c>
      <c r="G238" s="222">
        <v>6.4900033833076062E-2</v>
      </c>
      <c r="H238" s="222">
        <v>0.10308138156529988</v>
      </c>
      <c r="I238" s="33">
        <f t="shared" si="22"/>
        <v>37366.117246782524</v>
      </c>
      <c r="J238" s="40">
        <v>923</v>
      </c>
      <c r="O238" s="139" t="s">
        <v>640</v>
      </c>
      <c r="P238" s="139" t="s">
        <v>641</v>
      </c>
      <c r="Q238" s="139" t="s">
        <v>772</v>
      </c>
      <c r="R238" s="140" t="s">
        <v>252</v>
      </c>
      <c r="S238" s="141">
        <v>3.2399997334881393E-2</v>
      </c>
    </row>
    <row r="239" spans="5:19" x14ac:dyDescent="0.35">
      <c r="E239" s="324">
        <v>2017</v>
      </c>
      <c r="F239" s="324" t="s">
        <v>250</v>
      </c>
      <c r="G239" s="222">
        <v>0.1024999937806845</v>
      </c>
      <c r="H239" s="222">
        <v>0.16280177906413912</v>
      </c>
      <c r="I239" s="33">
        <f t="shared" si="22"/>
        <v>59014.249441755725</v>
      </c>
      <c r="J239" s="40">
        <v>923</v>
      </c>
      <c r="O239" s="139" t="s">
        <v>640</v>
      </c>
      <c r="P239" s="139" t="s">
        <v>641</v>
      </c>
      <c r="Q239" s="139" t="s">
        <v>772</v>
      </c>
      <c r="R239" s="140" t="s">
        <v>253</v>
      </c>
      <c r="S239" s="141">
        <v>2.149998463258224E-2</v>
      </c>
    </row>
    <row r="240" spans="5:19" x14ac:dyDescent="0.35">
      <c r="E240" s="324">
        <v>2017</v>
      </c>
      <c r="F240" s="324" t="s">
        <v>251</v>
      </c>
      <c r="G240" s="222">
        <v>4.4899959201290633E-2</v>
      </c>
      <c r="H240" s="222">
        <v>7.1315060306421832E-2</v>
      </c>
      <c r="I240" s="33">
        <f t="shared" si="22"/>
        <v>25851.098078104929</v>
      </c>
      <c r="J240" s="40">
        <v>923</v>
      </c>
      <c r="O240" s="139" t="s">
        <v>640</v>
      </c>
      <c r="P240" s="139" t="s">
        <v>641</v>
      </c>
      <c r="Q240" s="139" t="s">
        <v>772</v>
      </c>
      <c r="R240" s="140" t="s">
        <v>254</v>
      </c>
      <c r="S240" s="141">
        <v>8.7900017645664325E-2</v>
      </c>
    </row>
    <row r="241" spans="5:19" x14ac:dyDescent="0.35">
      <c r="E241" s="324">
        <v>2017</v>
      </c>
      <c r="F241" s="324" t="s">
        <v>252</v>
      </c>
      <c r="G241" s="222">
        <v>3.4899999626841073E-2</v>
      </c>
      <c r="H241" s="222">
        <v>5.5432023154504968E-2</v>
      </c>
      <c r="I241" s="33">
        <f t="shared" si="22"/>
        <v>20093.633253309519</v>
      </c>
      <c r="J241" s="40">
        <v>923</v>
      </c>
      <c r="O241" s="139" t="s">
        <v>640</v>
      </c>
      <c r="P241" s="139" t="s">
        <v>641</v>
      </c>
      <c r="Q241" s="139" t="s">
        <v>772</v>
      </c>
      <c r="R241" s="140" t="s">
        <v>255</v>
      </c>
      <c r="S241" s="141">
        <v>3.1200049175736849E-2</v>
      </c>
    </row>
    <row r="242" spans="5:19" x14ac:dyDescent="0.35">
      <c r="E242" s="324">
        <v>2017</v>
      </c>
      <c r="F242" s="324" t="s">
        <v>253</v>
      </c>
      <c r="G242" s="222">
        <v>1.7900045027843869E-2</v>
      </c>
      <c r="H242" s="222">
        <v>2.8430822952989637E-2</v>
      </c>
      <c r="I242" s="33">
        <f t="shared" si="22"/>
        <v>10305.929623294296</v>
      </c>
      <c r="J242" s="40">
        <v>923</v>
      </c>
      <c r="O242" s="139" t="s">
        <v>640</v>
      </c>
      <c r="P242" s="139" t="s">
        <v>641</v>
      </c>
      <c r="Q242" s="139" t="s">
        <v>772</v>
      </c>
      <c r="R242" s="140" t="s">
        <v>256</v>
      </c>
      <c r="S242" s="141">
        <v>5.0399971973268863E-2</v>
      </c>
    </row>
    <row r="243" spans="5:19" x14ac:dyDescent="0.35">
      <c r="E243" s="324">
        <v>2017</v>
      </c>
      <c r="F243" s="324" t="s">
        <v>254</v>
      </c>
      <c r="G243" s="222">
        <v>9.5400023260239789E-2</v>
      </c>
      <c r="H243" s="222">
        <v>0.15152482392105343</v>
      </c>
      <c r="I243" s="33">
        <f t="shared" si="22"/>
        <v>54926.449863746435</v>
      </c>
      <c r="J243" s="40">
        <v>923</v>
      </c>
      <c r="O243" s="139" t="s">
        <v>640</v>
      </c>
      <c r="P243" s="139" t="s">
        <v>641</v>
      </c>
      <c r="Q243" s="139" t="s">
        <v>772</v>
      </c>
      <c r="R243" s="140" t="s">
        <v>257</v>
      </c>
      <c r="S243" s="141">
        <v>1.160003619403009E-2</v>
      </c>
    </row>
    <row r="244" spans="5:19" x14ac:dyDescent="0.35">
      <c r="E244" s="324">
        <v>2017</v>
      </c>
      <c r="F244" s="324" t="s">
        <v>255</v>
      </c>
      <c r="G244" s="222">
        <v>3.2600019031105272E-2</v>
      </c>
      <c r="H244" s="222">
        <v>5.1778940661641945E-2</v>
      </c>
      <c r="I244" s="33">
        <f t="shared" si="22"/>
        <v>18769.422162347204</v>
      </c>
      <c r="J244" s="40">
        <v>923</v>
      </c>
      <c r="O244" s="139" t="s">
        <v>640</v>
      </c>
      <c r="P244" s="139" t="s">
        <v>641</v>
      </c>
      <c r="Q244" s="139" t="s">
        <v>772</v>
      </c>
      <c r="R244" s="140" t="s">
        <v>258</v>
      </c>
      <c r="S244" s="141">
        <v>2.929997006040147E-2</v>
      </c>
    </row>
    <row r="245" spans="5:19" x14ac:dyDescent="0.35">
      <c r="E245" s="324">
        <v>2017</v>
      </c>
      <c r="F245" s="324" t="s">
        <v>256</v>
      </c>
      <c r="G245" s="222">
        <v>5.0299957584268612E-2</v>
      </c>
      <c r="H245" s="222">
        <v>7.9891932472612698E-2</v>
      </c>
      <c r="I245" s="33">
        <f t="shared" si="22"/>
        <v>28960.140720975731</v>
      </c>
      <c r="J245" s="40">
        <v>923</v>
      </c>
      <c r="O245" s="139" t="s">
        <v>640</v>
      </c>
      <c r="P245" s="139" t="s">
        <v>641</v>
      </c>
      <c r="Q245" s="139" t="s">
        <v>772</v>
      </c>
      <c r="R245" s="140" t="s">
        <v>259</v>
      </c>
      <c r="S245" s="141">
        <v>4.460000760848376E-2</v>
      </c>
    </row>
    <row r="246" spans="5:19" x14ac:dyDescent="0.35">
      <c r="E246" s="324">
        <v>2017</v>
      </c>
      <c r="F246" s="324" t="s">
        <v>257</v>
      </c>
      <c r="G246" s="222">
        <v>1.269999763666012E-2</v>
      </c>
      <c r="H246" s="222">
        <v>2.0171534973773365E-2</v>
      </c>
      <c r="I246" s="33">
        <f t="shared" si="22"/>
        <v>7312.0085260025016</v>
      </c>
      <c r="J246" s="40">
        <v>923</v>
      </c>
      <c r="O246" s="139" t="s">
        <v>640</v>
      </c>
      <c r="P246" s="139" t="s">
        <v>641</v>
      </c>
      <c r="Q246" s="139" t="s">
        <v>773</v>
      </c>
      <c r="R246" s="140" t="s">
        <v>771</v>
      </c>
      <c r="S246" s="141">
        <v>5.0000031096577247E-2</v>
      </c>
    </row>
    <row r="247" spans="5:19" x14ac:dyDescent="0.35">
      <c r="E247" s="324">
        <v>2017</v>
      </c>
      <c r="F247" s="324" t="s">
        <v>258</v>
      </c>
      <c r="G247" s="222">
        <v>3.1700006343701757E-2</v>
      </c>
      <c r="H247" s="222">
        <v>5.0349441387689792E-2</v>
      </c>
      <c r="I247" s="33">
        <f t="shared" si="22"/>
        <v>18251.240928611511</v>
      </c>
      <c r="J247" s="40">
        <v>923</v>
      </c>
      <c r="O247" s="139" t="s">
        <v>640</v>
      </c>
      <c r="P247" s="139" t="s">
        <v>641</v>
      </c>
      <c r="Q247" s="139" t="s">
        <v>773</v>
      </c>
      <c r="R247" s="140" t="s">
        <v>789</v>
      </c>
      <c r="S247" s="141">
        <v>1.23000179116285E-2</v>
      </c>
    </row>
    <row r="248" spans="5:19" x14ac:dyDescent="0.35">
      <c r="E248" s="324">
        <v>2017</v>
      </c>
      <c r="F248" s="324" t="s">
        <v>259</v>
      </c>
      <c r="G248" s="222">
        <v>5.2000007463178538E-2</v>
      </c>
      <c r="H248" s="222">
        <v>8.259213892702974E-2</v>
      </c>
      <c r="I248" s="33">
        <f t="shared" si="22"/>
        <v>29938.942415657624</v>
      </c>
      <c r="J248" s="40">
        <v>923</v>
      </c>
      <c r="O248" s="139" t="s">
        <v>640</v>
      </c>
      <c r="P248" s="139" t="s">
        <v>641</v>
      </c>
      <c r="Q248" s="139" t="s">
        <v>773</v>
      </c>
      <c r="R248" s="140" t="s">
        <v>790</v>
      </c>
      <c r="S248" s="141">
        <v>9.2200029977100473E-2</v>
      </c>
    </row>
    <row r="249" spans="5:19" x14ac:dyDescent="0.35">
      <c r="E249" s="324">
        <v>2018</v>
      </c>
      <c r="F249" s="324">
        <v>1300</v>
      </c>
      <c r="G249" s="222">
        <v>6.6699978211182856E-2</v>
      </c>
      <c r="H249" s="222">
        <v>0.10594024287085098</v>
      </c>
      <c r="I249" s="33">
        <f>H249*$H$108</f>
        <v>38575.203420814993</v>
      </c>
      <c r="J249" s="40">
        <v>923</v>
      </c>
      <c r="O249" s="139" t="s">
        <v>640</v>
      </c>
      <c r="P249" s="139" t="s">
        <v>641</v>
      </c>
      <c r="Q249" s="139" t="s">
        <v>773</v>
      </c>
      <c r="R249" s="140" t="s">
        <v>791</v>
      </c>
      <c r="S249" s="141">
        <v>0.14439998843207319</v>
      </c>
    </row>
    <row r="250" spans="5:19" x14ac:dyDescent="0.35">
      <c r="E250" s="324">
        <v>2018</v>
      </c>
      <c r="F250" s="324">
        <v>1302</v>
      </c>
      <c r="G250" s="222">
        <v>2.969998949962184E-2</v>
      </c>
      <c r="H250" s="222">
        <v>4.717279053509698E-2</v>
      </c>
      <c r="I250" s="33">
        <f t="shared" ref="I250:I262" si="23">H250*$H$108</f>
        <v>17176.664329882758</v>
      </c>
      <c r="J250" s="40">
        <v>923</v>
      </c>
      <c r="O250" s="139" t="s">
        <v>640</v>
      </c>
      <c r="P250" s="139" t="s">
        <v>641</v>
      </c>
      <c r="Q250" s="139" t="s">
        <v>773</v>
      </c>
      <c r="R250" s="140" t="s">
        <v>792</v>
      </c>
      <c r="S250" s="141">
        <v>5.2799966913241778E-2</v>
      </c>
    </row>
    <row r="251" spans="5:19" x14ac:dyDescent="0.35">
      <c r="E251" s="324">
        <v>2018</v>
      </c>
      <c r="F251" s="324">
        <v>1310</v>
      </c>
      <c r="G251" s="222">
        <v>2.1600215034113461E-2</v>
      </c>
      <c r="H251" s="222">
        <v>3.4307837695708977E-2</v>
      </c>
      <c r="I251" s="33">
        <f>H251*$H$108-I208</f>
        <v>999.37986334703055</v>
      </c>
      <c r="J251" s="40">
        <v>923</v>
      </c>
      <c r="O251" s="139" t="s">
        <v>640</v>
      </c>
      <c r="P251" s="139" t="s">
        <v>641</v>
      </c>
      <c r="Q251" s="139" t="s">
        <v>773</v>
      </c>
      <c r="R251" s="140" t="s">
        <v>793</v>
      </c>
      <c r="S251" s="141">
        <v>1.7100007836337468E-2</v>
      </c>
    </row>
    <row r="252" spans="5:19" x14ac:dyDescent="0.35">
      <c r="E252" s="324">
        <v>2018</v>
      </c>
      <c r="F252" s="324" t="s">
        <v>249</v>
      </c>
      <c r="G252" s="222">
        <v>6.4100016421483913E-2</v>
      </c>
      <c r="H252" s="222">
        <v>0.10181069754201219</v>
      </c>
      <c r="I252" s="33">
        <f t="shared" si="23"/>
        <v>37071.543935253605</v>
      </c>
      <c r="J252" s="40">
        <v>923</v>
      </c>
      <c r="O252" s="139" t="s">
        <v>640</v>
      </c>
      <c r="P252" s="139" t="s">
        <v>641</v>
      </c>
      <c r="Q252" s="139" t="s">
        <v>773</v>
      </c>
      <c r="R252" s="140" t="s">
        <v>798</v>
      </c>
      <c r="S252" s="141">
        <v>4.9700026867442737E-2</v>
      </c>
    </row>
    <row r="253" spans="5:19" x14ac:dyDescent="0.35">
      <c r="E253" s="324">
        <v>2018</v>
      </c>
      <c r="F253" s="324" t="s">
        <v>250</v>
      </c>
      <c r="G253" s="222">
        <v>9.6699963301923805E-2</v>
      </c>
      <c r="H253" s="222">
        <v>0.15358951940542936</v>
      </c>
      <c r="I253" s="33">
        <f t="shared" si="23"/>
        <v>55925.366922108689</v>
      </c>
      <c r="J253" s="40">
        <v>923</v>
      </c>
      <c r="O253" s="139" t="s">
        <v>640</v>
      </c>
      <c r="P253" s="139" t="s">
        <v>641</v>
      </c>
      <c r="Q253" s="139" t="s">
        <v>773</v>
      </c>
      <c r="R253" s="140" t="s">
        <v>799</v>
      </c>
      <c r="S253" s="141">
        <v>2.3300043410821859E-2</v>
      </c>
    </row>
    <row r="254" spans="5:19" x14ac:dyDescent="0.35">
      <c r="E254" s="324">
        <v>2018</v>
      </c>
      <c r="F254" s="324" t="s">
        <v>251</v>
      </c>
      <c r="G254" s="222">
        <v>4.3599998210888932E-2</v>
      </c>
      <c r="H254" s="222">
        <v>6.9250313470954408E-2</v>
      </c>
      <c r="I254" s="33">
        <f t="shared" si="23"/>
        <v>25215.582452022874</v>
      </c>
      <c r="J254" s="40">
        <v>923</v>
      </c>
      <c r="O254" s="139" t="s">
        <v>640</v>
      </c>
      <c r="P254" s="139" t="s">
        <v>641</v>
      </c>
      <c r="Q254" s="139" t="s">
        <v>773</v>
      </c>
      <c r="R254" s="140" t="s">
        <v>800</v>
      </c>
      <c r="S254" s="141">
        <v>1.679984812431665E-2</v>
      </c>
    </row>
    <row r="255" spans="5:19" x14ac:dyDescent="0.35">
      <c r="E255" s="324">
        <v>2018</v>
      </c>
      <c r="F255" s="324" t="s">
        <v>252</v>
      </c>
      <c r="G255" s="222">
        <v>3.2299951289320783E-2</v>
      </c>
      <c r="H255" s="222">
        <v>5.1302335863935761E-2</v>
      </c>
      <c r="I255" s="33">
        <f t="shared" si="23"/>
        <v>18680.323815444146</v>
      </c>
      <c r="J255" s="40">
        <v>923</v>
      </c>
      <c r="O255" s="139" t="s">
        <v>640</v>
      </c>
      <c r="P255" s="139" t="s">
        <v>641</v>
      </c>
      <c r="Q255" s="139" t="s">
        <v>773</v>
      </c>
      <c r="R255" s="140" t="s">
        <v>794</v>
      </c>
      <c r="S255" s="141">
        <v>3.9997972503162519E-4</v>
      </c>
    </row>
    <row r="256" spans="5:19" x14ac:dyDescent="0.35">
      <c r="E256" s="324">
        <v>2018</v>
      </c>
      <c r="F256" s="324" t="s">
        <v>253</v>
      </c>
      <c r="G256" s="222">
        <v>1.55999837276087E-2</v>
      </c>
      <c r="H256" s="222">
        <v>2.4777610266251998E-2</v>
      </c>
      <c r="I256" s="33">
        <f t="shared" si="23"/>
        <v>9022.0800934687086</v>
      </c>
      <c r="J256" s="40">
        <v>923</v>
      </c>
      <c r="O256" s="139" t="s">
        <v>640</v>
      </c>
      <c r="P256" s="139" t="s">
        <v>641</v>
      </c>
      <c r="Q256" s="139" t="s">
        <v>773</v>
      </c>
      <c r="R256" s="140" t="s">
        <v>795</v>
      </c>
      <c r="S256" s="141">
        <v>1.099963679197758E-3</v>
      </c>
    </row>
    <row r="257" spans="5:19" x14ac:dyDescent="0.35">
      <c r="E257" s="324">
        <v>2018</v>
      </c>
      <c r="F257" s="324" t="s">
        <v>254</v>
      </c>
      <c r="G257" s="222">
        <v>8.6400008178793564E-2</v>
      </c>
      <c r="H257" s="222">
        <v>0.13722999760995841</v>
      </c>
      <c r="I257" s="33">
        <f t="shared" si="23"/>
        <v>49968.500446949933</v>
      </c>
      <c r="J257" s="40">
        <v>923</v>
      </c>
      <c r="O257" s="139" t="s">
        <v>640</v>
      </c>
      <c r="P257" s="139" t="s">
        <v>641</v>
      </c>
      <c r="Q257" s="139" t="s">
        <v>773</v>
      </c>
      <c r="R257" s="140" t="s">
        <v>796</v>
      </c>
      <c r="S257" s="141">
        <v>1.0005323734027239E-4</v>
      </c>
    </row>
    <row r="258" spans="5:19" x14ac:dyDescent="0.35">
      <c r="E258" s="324">
        <v>2018</v>
      </c>
      <c r="F258" s="324" t="s">
        <v>255</v>
      </c>
      <c r="G258" s="222">
        <v>2.9899986560367919E-2</v>
      </c>
      <c r="H258" s="222">
        <v>4.7490447868084588E-2</v>
      </c>
      <c r="I258" s="33">
        <f t="shared" si="23"/>
        <v>17292.330444156716</v>
      </c>
      <c r="J258" s="40">
        <v>923</v>
      </c>
      <c r="O258" s="139" t="s">
        <v>640</v>
      </c>
      <c r="P258" s="139" t="s">
        <v>641</v>
      </c>
      <c r="Q258" s="139" t="s">
        <v>773</v>
      </c>
      <c r="R258" s="140" t="s">
        <v>249</v>
      </c>
      <c r="S258" s="141">
        <v>6.4900033833076062E-2</v>
      </c>
    </row>
    <row r="259" spans="5:19" x14ac:dyDescent="0.35">
      <c r="E259" s="324">
        <v>2018</v>
      </c>
      <c r="F259" s="324" t="s">
        <v>256</v>
      </c>
      <c r="G259" s="222">
        <v>4.9599910033271091E-2</v>
      </c>
      <c r="H259" s="222">
        <v>7.8780033460582322E-2</v>
      </c>
      <c r="I259" s="33">
        <f t="shared" si="23"/>
        <v>28685.565880241447</v>
      </c>
      <c r="J259" s="40">
        <v>923</v>
      </c>
      <c r="O259" s="139" t="s">
        <v>640</v>
      </c>
      <c r="P259" s="139" t="s">
        <v>641</v>
      </c>
      <c r="Q259" s="139" t="s">
        <v>773</v>
      </c>
      <c r="R259" s="140" t="s">
        <v>250</v>
      </c>
      <c r="S259" s="141">
        <v>0.1024999937806845</v>
      </c>
    </row>
    <row r="260" spans="5:19" x14ac:dyDescent="0.35">
      <c r="E260" s="324">
        <v>2018</v>
      </c>
      <c r="F260" s="324" t="s">
        <v>257</v>
      </c>
      <c r="G260" s="222">
        <v>1.2300032225298499E-2</v>
      </c>
      <c r="H260" s="222">
        <v>1.9536264271956618E-2</v>
      </c>
      <c r="I260" s="33">
        <f t="shared" si="23"/>
        <v>7113.5892079484829</v>
      </c>
      <c r="J260" s="40">
        <v>923</v>
      </c>
      <c r="O260" s="139" t="s">
        <v>640</v>
      </c>
      <c r="P260" s="139" t="s">
        <v>641</v>
      </c>
      <c r="Q260" s="139" t="s">
        <v>773</v>
      </c>
      <c r="R260" s="140" t="s">
        <v>251</v>
      </c>
      <c r="S260" s="141">
        <v>4.4899959201290633E-2</v>
      </c>
    </row>
    <row r="261" spans="5:19" x14ac:dyDescent="0.35">
      <c r="E261" s="324">
        <v>2018</v>
      </c>
      <c r="F261" s="324" t="s">
        <v>258</v>
      </c>
      <c r="G261" s="222">
        <v>3.0699974803352209E-2</v>
      </c>
      <c r="H261" s="222">
        <v>4.8761077200034982E-2</v>
      </c>
      <c r="I261" s="33">
        <f t="shared" si="23"/>
        <v>17754.994901252529</v>
      </c>
      <c r="J261" s="40">
        <v>923</v>
      </c>
      <c r="O261" s="139" t="s">
        <v>640</v>
      </c>
      <c r="P261" s="139" t="s">
        <v>641</v>
      </c>
      <c r="Q261" s="139" t="s">
        <v>773</v>
      </c>
      <c r="R261" s="140" t="s">
        <v>252</v>
      </c>
      <c r="S261" s="141">
        <v>3.4899999626841073E-2</v>
      </c>
    </row>
    <row r="262" spans="5:19" x14ac:dyDescent="0.35">
      <c r="E262" s="324">
        <v>2018</v>
      </c>
      <c r="F262" s="324" t="s">
        <v>259</v>
      </c>
      <c r="G262" s="222">
        <v>5.040000477096291E-2</v>
      </c>
      <c r="H262" s="222">
        <v>8.0050831939142392E-2</v>
      </c>
      <c r="I262" s="33">
        <f t="shared" si="23"/>
        <v>29148.291927387454</v>
      </c>
      <c r="J262" s="40">
        <v>923</v>
      </c>
      <c r="O262" s="139" t="s">
        <v>640</v>
      </c>
      <c r="P262" s="139" t="s">
        <v>641</v>
      </c>
      <c r="Q262" s="139" t="s">
        <v>773</v>
      </c>
      <c r="R262" s="140" t="s">
        <v>253</v>
      </c>
      <c r="S262" s="141">
        <v>1.7900045027843869E-2</v>
      </c>
    </row>
    <row r="263" spans="5:19" x14ac:dyDescent="0.35">
      <c r="E263" s="324">
        <v>2019</v>
      </c>
      <c r="F263" s="324">
        <v>1300</v>
      </c>
      <c r="G263" s="222">
        <v>0.1078998994331921</v>
      </c>
      <c r="H263" s="222">
        <v>0.11401091514167649</v>
      </c>
      <c r="I263" s="33">
        <f>H263*$I$108</f>
        <v>63854.708435854147</v>
      </c>
      <c r="J263" s="40">
        <v>923</v>
      </c>
      <c r="O263" s="139" t="s">
        <v>640</v>
      </c>
      <c r="P263" s="139" t="s">
        <v>641</v>
      </c>
      <c r="Q263" s="139" t="s">
        <v>773</v>
      </c>
      <c r="R263" s="140" t="s">
        <v>254</v>
      </c>
      <c r="S263" s="141">
        <v>9.5400023260239789E-2</v>
      </c>
    </row>
    <row r="264" spans="5:19" x14ac:dyDescent="0.35">
      <c r="E264" s="324">
        <v>2019</v>
      </c>
      <c r="F264" s="324">
        <v>1302</v>
      </c>
      <c r="G264" s="222">
        <v>4.279991206950752E-2</v>
      </c>
      <c r="H264" s="222">
        <v>4.5223926701147235E-2</v>
      </c>
      <c r="I264" s="33">
        <f t="shared" ref="I264:I276" si="24">H264*$I$108</f>
        <v>25328.808651677773</v>
      </c>
      <c r="J264" s="40">
        <v>923</v>
      </c>
      <c r="O264" s="139" t="s">
        <v>640</v>
      </c>
      <c r="P264" s="139" t="s">
        <v>641</v>
      </c>
      <c r="Q264" s="139" t="s">
        <v>773</v>
      </c>
      <c r="R264" s="140" t="s">
        <v>255</v>
      </c>
      <c r="S264" s="141">
        <v>3.2600019031105272E-2</v>
      </c>
    </row>
    <row r="265" spans="5:19" x14ac:dyDescent="0.35">
      <c r="E265" s="324">
        <v>2019</v>
      </c>
      <c r="F265" s="324">
        <v>1310</v>
      </c>
      <c r="G265" s="222">
        <v>2.8099754645994499E-2</v>
      </c>
      <c r="H265" s="222">
        <v>2.9691211569942345E-2</v>
      </c>
      <c r="I265" s="33">
        <f t="shared" si="24"/>
        <v>16629.317075035706</v>
      </c>
      <c r="J265" s="40">
        <v>923</v>
      </c>
      <c r="O265" s="139" t="s">
        <v>640</v>
      </c>
      <c r="P265" s="139" t="s">
        <v>641</v>
      </c>
      <c r="Q265" s="139" t="s">
        <v>773</v>
      </c>
      <c r="R265" s="140" t="s">
        <v>256</v>
      </c>
      <c r="S265" s="141">
        <v>5.0299957584268612E-2</v>
      </c>
    </row>
    <row r="266" spans="5:19" x14ac:dyDescent="0.35">
      <c r="E266" s="324">
        <v>2019</v>
      </c>
      <c r="F266" s="324" t="s">
        <v>249</v>
      </c>
      <c r="G266" s="222">
        <v>9.4700119823424619E-2</v>
      </c>
      <c r="H266" s="222">
        <v>0.10006355318041883</v>
      </c>
      <c r="I266" s="33">
        <f t="shared" si="24"/>
        <v>56043.134163524919</v>
      </c>
      <c r="J266" s="40">
        <v>923</v>
      </c>
      <c r="O266" s="139" t="s">
        <v>640</v>
      </c>
      <c r="P266" s="139" t="s">
        <v>641</v>
      </c>
      <c r="Q266" s="139" t="s">
        <v>773</v>
      </c>
      <c r="R266" s="140" t="s">
        <v>257</v>
      </c>
      <c r="S266" s="141">
        <v>1.269999763666012E-2</v>
      </c>
    </row>
    <row r="267" spans="5:19" x14ac:dyDescent="0.35">
      <c r="E267" s="324">
        <v>2019</v>
      </c>
      <c r="F267" s="324" t="s">
        <v>250</v>
      </c>
      <c r="G267" s="222">
        <v>0.14990000390772351</v>
      </c>
      <c r="H267" s="222">
        <v>0.15838973636710502</v>
      </c>
      <c r="I267" s="33">
        <f t="shared" si="24"/>
        <v>88710.194303634387</v>
      </c>
      <c r="J267" s="40">
        <v>923</v>
      </c>
      <c r="O267" s="139" t="s">
        <v>640</v>
      </c>
      <c r="P267" s="139" t="s">
        <v>641</v>
      </c>
      <c r="Q267" s="139" t="s">
        <v>773</v>
      </c>
      <c r="R267" s="140" t="s">
        <v>258</v>
      </c>
      <c r="S267" s="141">
        <v>3.1700006343701757E-2</v>
      </c>
    </row>
    <row r="268" spans="5:19" x14ac:dyDescent="0.35">
      <c r="E268" s="324">
        <v>2019</v>
      </c>
      <c r="F268" s="324" t="s">
        <v>251</v>
      </c>
      <c r="G268" s="222">
        <v>6.819998036738241E-2</v>
      </c>
      <c r="H268" s="222">
        <v>7.206255256191399E-2</v>
      </c>
      <c r="I268" s="33">
        <f t="shared" si="24"/>
        <v>40360.462656284297</v>
      </c>
      <c r="J268" s="40">
        <v>923</v>
      </c>
      <c r="O268" s="139" t="s">
        <v>640</v>
      </c>
      <c r="P268" s="139" t="s">
        <v>641</v>
      </c>
      <c r="Q268" s="139" t="s">
        <v>773</v>
      </c>
      <c r="R268" s="140" t="s">
        <v>259</v>
      </c>
      <c r="S268" s="141">
        <v>5.2000007463178538E-2</v>
      </c>
    </row>
    <row r="269" spans="5:19" x14ac:dyDescent="0.35">
      <c r="E269" s="324">
        <v>2019</v>
      </c>
      <c r="F269" s="324" t="s">
        <v>252</v>
      </c>
      <c r="G269" s="222">
        <v>5.0000060428713522E-2</v>
      </c>
      <c r="H269" s="222">
        <v>5.2831862462914901E-2</v>
      </c>
      <c r="I269" s="33">
        <f t="shared" si="24"/>
        <v>29589.826285495517</v>
      </c>
      <c r="J269" s="40">
        <v>923</v>
      </c>
      <c r="O269" s="139" t="s">
        <v>640</v>
      </c>
      <c r="P269" s="139" t="s">
        <v>641</v>
      </c>
      <c r="Q269" s="139" t="s">
        <v>774</v>
      </c>
      <c r="R269" s="140" t="s">
        <v>771</v>
      </c>
      <c r="S269" s="141">
        <v>5.0000010649470773E-2</v>
      </c>
    </row>
    <row r="270" spans="5:19" x14ac:dyDescent="0.35">
      <c r="E270" s="324">
        <v>2019</v>
      </c>
      <c r="F270" s="324" t="s">
        <v>253</v>
      </c>
      <c r="G270" s="222">
        <v>2.2900065276439209E-2</v>
      </c>
      <c r="H270" s="222">
        <v>2.4197032737621003E-2</v>
      </c>
      <c r="I270" s="33">
        <f t="shared" si="24"/>
        <v>13552.162690331745</v>
      </c>
      <c r="J270" s="40">
        <v>923</v>
      </c>
      <c r="O270" s="139" t="s">
        <v>640</v>
      </c>
      <c r="P270" s="139" t="s">
        <v>641</v>
      </c>
      <c r="Q270" s="139" t="s">
        <v>774</v>
      </c>
      <c r="R270" s="140" t="s">
        <v>789</v>
      </c>
      <c r="S270" s="141">
        <v>1.2300032225298499E-2</v>
      </c>
    </row>
    <row r="271" spans="5:19" x14ac:dyDescent="0.35">
      <c r="E271" s="324">
        <v>2019</v>
      </c>
      <c r="F271" s="324" t="s">
        <v>254</v>
      </c>
      <c r="G271" s="222">
        <v>0.1208000869099186</v>
      </c>
      <c r="H271" s="222">
        <v>0.1276417172781644</v>
      </c>
      <c r="I271" s="33">
        <f t="shared" si="24"/>
        <v>71488.985338996747</v>
      </c>
      <c r="J271" s="40">
        <v>923</v>
      </c>
      <c r="O271" s="139" t="s">
        <v>640</v>
      </c>
      <c r="P271" s="139" t="s">
        <v>641</v>
      </c>
      <c r="Q271" s="139" t="s">
        <v>774</v>
      </c>
      <c r="R271" s="140" t="s">
        <v>790</v>
      </c>
      <c r="S271" s="141">
        <v>9.2200029435137179E-2</v>
      </c>
    </row>
    <row r="272" spans="5:19" x14ac:dyDescent="0.35">
      <c r="E272" s="324">
        <v>2019</v>
      </c>
      <c r="F272" s="324" t="s">
        <v>255</v>
      </c>
      <c r="G272" s="222">
        <v>4.7299971222503748E-2</v>
      </c>
      <c r="H272" s="222">
        <v>4.9978851079389534E-2</v>
      </c>
      <c r="I272" s="33">
        <f t="shared" si="24"/>
        <v>27991.924805336359</v>
      </c>
      <c r="J272" s="40">
        <v>923</v>
      </c>
      <c r="O272" s="139" t="s">
        <v>640</v>
      </c>
      <c r="P272" s="139" t="s">
        <v>641</v>
      </c>
      <c r="Q272" s="139" t="s">
        <v>774</v>
      </c>
      <c r="R272" s="140" t="s">
        <v>791</v>
      </c>
      <c r="S272" s="141">
        <v>0.14440000775281481</v>
      </c>
    </row>
    <row r="273" spans="5:19" x14ac:dyDescent="0.35">
      <c r="E273" s="324">
        <v>2019</v>
      </c>
      <c r="F273" s="324" t="s">
        <v>256</v>
      </c>
      <c r="G273" s="222">
        <v>7.3199986410253756E-2</v>
      </c>
      <c r="H273" s="222">
        <v>7.7345738808205472E-2</v>
      </c>
      <c r="I273" s="33">
        <f t="shared" si="24"/>
        <v>43319.445284833841</v>
      </c>
      <c r="J273" s="40">
        <v>923</v>
      </c>
      <c r="O273" s="139" t="s">
        <v>640</v>
      </c>
      <c r="P273" s="139" t="s">
        <v>641</v>
      </c>
      <c r="Q273" s="139" t="s">
        <v>774</v>
      </c>
      <c r="R273" s="140" t="s">
        <v>792</v>
      </c>
      <c r="S273" s="141">
        <v>5.2799969499915771E-2</v>
      </c>
    </row>
    <row r="274" spans="5:19" x14ac:dyDescent="0.35">
      <c r="E274" s="324">
        <v>2019</v>
      </c>
      <c r="F274" s="324" t="s">
        <v>257</v>
      </c>
      <c r="G274" s="222">
        <v>1.8299963031055931E-2</v>
      </c>
      <c r="H274" s="222">
        <v>1.9336399229188894E-2</v>
      </c>
      <c r="I274" s="33">
        <f t="shared" si="24"/>
        <v>10829.841453730967</v>
      </c>
      <c r="J274" s="40">
        <v>923</v>
      </c>
      <c r="O274" s="139" t="s">
        <v>640</v>
      </c>
      <c r="P274" s="139" t="s">
        <v>641</v>
      </c>
      <c r="Q274" s="139" t="s">
        <v>774</v>
      </c>
      <c r="R274" s="140" t="s">
        <v>793</v>
      </c>
      <c r="S274" s="141">
        <v>1.709996168320423E-2</v>
      </c>
    </row>
    <row r="275" spans="5:19" x14ac:dyDescent="0.35">
      <c r="E275" s="324">
        <v>2019</v>
      </c>
      <c r="F275" s="324" t="s">
        <v>258</v>
      </c>
      <c r="G275" s="222">
        <v>4.0999942122721053E-2</v>
      </c>
      <c r="H275" s="222">
        <v>4.3322013706430289E-2</v>
      </c>
      <c r="I275" s="33">
        <f t="shared" si="24"/>
        <v>24263.593978178335</v>
      </c>
      <c r="J275" s="40">
        <v>923</v>
      </c>
      <c r="O275" s="139" t="s">
        <v>640</v>
      </c>
      <c r="P275" s="139" t="s">
        <v>641</v>
      </c>
      <c r="Q275" s="139" t="s">
        <v>774</v>
      </c>
      <c r="R275" s="140" t="s">
        <v>798</v>
      </c>
      <c r="S275" s="141">
        <v>6.6699978211182856E-2</v>
      </c>
    </row>
    <row r="276" spans="5:19" x14ac:dyDescent="0.35">
      <c r="E276" s="324">
        <v>2019</v>
      </c>
      <c r="F276" s="324" t="s">
        <v>259</v>
      </c>
      <c r="G276" s="222">
        <v>8.1299985456822946E-2</v>
      </c>
      <c r="H276" s="222">
        <v>8.5904489175881699E-2</v>
      </c>
      <c r="I276" s="33">
        <f t="shared" si="24"/>
        <v>48112.990785491318</v>
      </c>
      <c r="J276" s="40">
        <v>923</v>
      </c>
      <c r="O276" s="139" t="s">
        <v>640</v>
      </c>
      <c r="P276" s="139" t="s">
        <v>641</v>
      </c>
      <c r="Q276" s="139" t="s">
        <v>774</v>
      </c>
      <c r="R276" s="140" t="s">
        <v>799</v>
      </c>
      <c r="S276" s="141">
        <v>2.969998949962184E-2</v>
      </c>
    </row>
    <row r="277" spans="5:19" x14ac:dyDescent="0.35">
      <c r="E277" s="324">
        <v>2020</v>
      </c>
      <c r="F277" s="324">
        <v>1300</v>
      </c>
      <c r="G277" s="222">
        <v>0.1061955591713071</v>
      </c>
      <c r="H277" s="222">
        <v>0.11218623121832676</v>
      </c>
      <c r="I277" s="33">
        <f>H277*$J$108</f>
        <v>66959.679804541578</v>
      </c>
      <c r="J277" s="40">
        <v>923</v>
      </c>
      <c r="O277" s="139" t="s">
        <v>640</v>
      </c>
      <c r="P277" s="139" t="s">
        <v>641</v>
      </c>
      <c r="Q277" s="139" t="s">
        <v>774</v>
      </c>
      <c r="R277" s="140" t="s">
        <v>800</v>
      </c>
      <c r="S277" s="141">
        <v>2.1600215034113461E-2</v>
      </c>
    </row>
    <row r="278" spans="5:19" x14ac:dyDescent="0.35">
      <c r="E278" s="324">
        <v>2020</v>
      </c>
      <c r="F278" s="324">
        <v>1302</v>
      </c>
      <c r="G278" s="222">
        <v>3.8699451559059093E-2</v>
      </c>
      <c r="H278" s="222">
        <v>4.088255341848681E-2</v>
      </c>
      <c r="I278" s="33">
        <f t="shared" ref="I278:I290" si="25">H278*$J$108</f>
        <v>24401.235844766907</v>
      </c>
      <c r="J278" s="40">
        <v>923</v>
      </c>
      <c r="O278" s="139" t="s">
        <v>640</v>
      </c>
      <c r="P278" s="139" t="s">
        <v>641</v>
      </c>
      <c r="Q278" s="139" t="s">
        <v>774</v>
      </c>
      <c r="R278" s="140" t="s">
        <v>794</v>
      </c>
      <c r="S278" s="141">
        <v>3.9999412149214429E-4</v>
      </c>
    </row>
    <row r="279" spans="5:19" x14ac:dyDescent="0.35">
      <c r="E279" s="324">
        <v>2020</v>
      </c>
      <c r="F279" s="324">
        <v>1310</v>
      </c>
      <c r="G279" s="222">
        <v>3.6721697782390983E-2</v>
      </c>
      <c r="H279" s="222">
        <v>3.8793231188691005E-2</v>
      </c>
      <c r="I279" s="33">
        <f t="shared" si="25"/>
        <v>23154.199145197454</v>
      </c>
      <c r="J279" s="40">
        <v>923</v>
      </c>
      <c r="O279" s="139" t="s">
        <v>640</v>
      </c>
      <c r="P279" s="139" t="s">
        <v>641</v>
      </c>
      <c r="Q279" s="139" t="s">
        <v>774</v>
      </c>
      <c r="R279" s="140" t="s">
        <v>795</v>
      </c>
      <c r="S279" s="141">
        <v>1.0999838341033969E-3</v>
      </c>
    </row>
    <row r="280" spans="5:19" x14ac:dyDescent="0.35">
      <c r="E280" s="324">
        <v>2020</v>
      </c>
      <c r="F280" s="324" t="s">
        <v>249</v>
      </c>
      <c r="G280" s="222">
        <v>9.9098088171349213E-2</v>
      </c>
      <c r="H280" s="222">
        <v>0.1046883798121092</v>
      </c>
      <c r="I280" s="33">
        <f t="shared" si="25"/>
        <v>62484.498457150483</v>
      </c>
      <c r="J280" s="40">
        <v>923</v>
      </c>
      <c r="O280" s="139" t="s">
        <v>640</v>
      </c>
      <c r="P280" s="139" t="s">
        <v>641</v>
      </c>
      <c r="Q280" s="139" t="s">
        <v>774</v>
      </c>
      <c r="R280" s="140" t="s">
        <v>796</v>
      </c>
      <c r="S280" s="141">
        <v>9.9998530373036085E-5</v>
      </c>
    </row>
    <row r="281" spans="5:19" x14ac:dyDescent="0.35">
      <c r="E281" s="324">
        <v>2020</v>
      </c>
      <c r="F281" s="324" t="s">
        <v>250</v>
      </c>
      <c r="G281" s="222">
        <v>0.14109379602485519</v>
      </c>
      <c r="H281" s="222">
        <v>0.1490531369469224</v>
      </c>
      <c r="I281" s="33">
        <f t="shared" si="25"/>
        <v>88964.128801199855</v>
      </c>
      <c r="J281" s="40">
        <v>923</v>
      </c>
      <c r="O281" s="139" t="s">
        <v>640</v>
      </c>
      <c r="P281" s="139" t="s">
        <v>641</v>
      </c>
      <c r="Q281" s="139" t="s">
        <v>774</v>
      </c>
      <c r="R281" s="140" t="s">
        <v>249</v>
      </c>
      <c r="S281" s="141">
        <v>6.4100016421483913E-2</v>
      </c>
    </row>
    <row r="282" spans="5:19" x14ac:dyDescent="0.35">
      <c r="E282" s="324">
        <v>2020</v>
      </c>
      <c r="F282" s="324" t="s">
        <v>251</v>
      </c>
      <c r="G282" s="222">
        <v>6.6402031054942273E-2</v>
      </c>
      <c r="H282" s="222">
        <v>7.014788252378272E-2</v>
      </c>
      <c r="I282" s="33">
        <f t="shared" si="25"/>
        <v>41868.593870651152</v>
      </c>
      <c r="J282" s="40">
        <v>923</v>
      </c>
      <c r="O282" s="139" t="s">
        <v>640</v>
      </c>
      <c r="P282" s="139" t="s">
        <v>641</v>
      </c>
      <c r="Q282" s="139" t="s">
        <v>774</v>
      </c>
      <c r="R282" s="140" t="s">
        <v>250</v>
      </c>
      <c r="S282" s="141">
        <v>9.6699963301923805E-2</v>
      </c>
    </row>
    <row r="283" spans="5:19" x14ac:dyDescent="0.35">
      <c r="E283" s="324">
        <v>2020</v>
      </c>
      <c r="F283" s="324" t="s">
        <v>252</v>
      </c>
      <c r="G283" s="222">
        <v>4.9401764549114213E-2</v>
      </c>
      <c r="H283" s="222">
        <v>5.2188602080431509E-2</v>
      </c>
      <c r="I283" s="33">
        <f t="shared" si="25"/>
        <v>31149.384793500922</v>
      </c>
      <c r="J283" s="40">
        <v>923</v>
      </c>
      <c r="O283" s="139" t="s">
        <v>640</v>
      </c>
      <c r="P283" s="139" t="s">
        <v>641</v>
      </c>
      <c r="Q283" s="139" t="s">
        <v>774</v>
      </c>
      <c r="R283" s="140" t="s">
        <v>251</v>
      </c>
      <c r="S283" s="141">
        <v>4.3599998210888932E-2</v>
      </c>
    </row>
    <row r="284" spans="5:19" x14ac:dyDescent="0.35">
      <c r="E284" s="324">
        <v>2020</v>
      </c>
      <c r="F284" s="324" t="s">
        <v>253</v>
      </c>
      <c r="G284" s="222">
        <v>2.269507525282987E-2</v>
      </c>
      <c r="H284" s="222">
        <v>2.3975343034110783E-2</v>
      </c>
      <c r="I284" s="33">
        <f t="shared" si="25"/>
        <v>14309.967233357323</v>
      </c>
      <c r="J284" s="40">
        <v>923</v>
      </c>
      <c r="O284" s="139" t="s">
        <v>640</v>
      </c>
      <c r="P284" s="139" t="s">
        <v>641</v>
      </c>
      <c r="Q284" s="139" t="s">
        <v>774</v>
      </c>
      <c r="R284" s="140" t="s">
        <v>252</v>
      </c>
      <c r="S284" s="141">
        <v>3.2299951289320783E-2</v>
      </c>
    </row>
    <row r="285" spans="5:19" x14ac:dyDescent="0.35">
      <c r="E285" s="324">
        <v>2020</v>
      </c>
      <c r="F285" s="324" t="s">
        <v>254</v>
      </c>
      <c r="G285" s="222">
        <v>0.12219993547753639</v>
      </c>
      <c r="H285" s="222">
        <v>0.12909344160270286</v>
      </c>
      <c r="I285" s="33">
        <f t="shared" si="25"/>
        <v>77050.948415951207</v>
      </c>
      <c r="J285" s="40">
        <v>923</v>
      </c>
      <c r="O285" s="139" t="s">
        <v>640</v>
      </c>
      <c r="P285" s="139" t="s">
        <v>641</v>
      </c>
      <c r="Q285" s="139" t="s">
        <v>774</v>
      </c>
      <c r="R285" s="140" t="s">
        <v>253</v>
      </c>
      <c r="S285" s="141">
        <v>1.55999837276087E-2</v>
      </c>
    </row>
    <row r="286" spans="5:19" x14ac:dyDescent="0.35">
      <c r="E286" s="324">
        <v>2020</v>
      </c>
      <c r="F286" s="324" t="s">
        <v>255</v>
      </c>
      <c r="G286" s="222">
        <v>4.7494143885093897E-2</v>
      </c>
      <c r="H286" s="222">
        <v>5.0173369291408594E-2</v>
      </c>
      <c r="I286" s="33">
        <f t="shared" si="25"/>
        <v>29946.569253490663</v>
      </c>
      <c r="J286" s="40">
        <v>923</v>
      </c>
      <c r="O286" s="139" t="s">
        <v>640</v>
      </c>
      <c r="P286" s="139" t="s">
        <v>641</v>
      </c>
      <c r="Q286" s="139" t="s">
        <v>774</v>
      </c>
      <c r="R286" s="140" t="s">
        <v>254</v>
      </c>
      <c r="S286" s="141">
        <v>8.6400008178793564E-2</v>
      </c>
    </row>
    <row r="287" spans="5:19" x14ac:dyDescent="0.35">
      <c r="E287" s="324">
        <v>2020</v>
      </c>
      <c r="F287" s="324" t="s">
        <v>256</v>
      </c>
      <c r="G287" s="222">
        <v>7.3204942981779403E-2</v>
      </c>
      <c r="H287" s="222">
        <v>7.7334558278754115E-2</v>
      </c>
      <c r="I287" s="33">
        <f t="shared" si="25"/>
        <v>46158.046347893607</v>
      </c>
      <c r="J287" s="40">
        <v>923</v>
      </c>
      <c r="O287" s="139" t="s">
        <v>640</v>
      </c>
      <c r="P287" s="139" t="s">
        <v>641</v>
      </c>
      <c r="Q287" s="139" t="s">
        <v>774</v>
      </c>
      <c r="R287" s="140" t="s">
        <v>255</v>
      </c>
      <c r="S287" s="141">
        <v>2.9899986560367919E-2</v>
      </c>
    </row>
    <row r="288" spans="5:19" x14ac:dyDescent="0.35">
      <c r="E288" s="324">
        <v>2020</v>
      </c>
      <c r="F288" s="324" t="s">
        <v>257</v>
      </c>
      <c r="G288" s="222">
        <v>1.840292875878417E-2</v>
      </c>
      <c r="H288" s="222">
        <v>1.9441069258809236E-2</v>
      </c>
      <c r="I288" s="33">
        <f t="shared" si="25"/>
        <v>11603.632268334242</v>
      </c>
      <c r="J288" s="40">
        <v>923</v>
      </c>
      <c r="O288" s="139" t="s">
        <v>640</v>
      </c>
      <c r="P288" s="139" t="s">
        <v>641</v>
      </c>
      <c r="Q288" s="139" t="s">
        <v>774</v>
      </c>
      <c r="R288" s="140" t="s">
        <v>256</v>
      </c>
      <c r="S288" s="141">
        <v>4.9599910033271091E-2</v>
      </c>
    </row>
    <row r="289" spans="2:19" x14ac:dyDescent="0.35">
      <c r="E289" s="324">
        <v>2020</v>
      </c>
      <c r="F289" s="324" t="s">
        <v>258</v>
      </c>
      <c r="G289" s="222">
        <v>4.1995707853505947E-2</v>
      </c>
      <c r="H289" s="222">
        <v>4.4364757134813151E-2</v>
      </c>
      <c r="I289" s="33">
        <f t="shared" si="25"/>
        <v>26479.630344049332</v>
      </c>
      <c r="J289" s="40">
        <v>923</v>
      </c>
      <c r="O289" s="139" t="s">
        <v>640</v>
      </c>
      <c r="P289" s="139" t="s">
        <v>641</v>
      </c>
      <c r="Q289" s="139" t="s">
        <v>774</v>
      </c>
      <c r="R289" s="140" t="s">
        <v>257</v>
      </c>
      <c r="S289" s="141">
        <v>1.2300032225298499E-2</v>
      </c>
    </row>
    <row r="290" spans="2:19" x14ac:dyDescent="0.35">
      <c r="E290" s="324">
        <v>2020</v>
      </c>
      <c r="F290" s="324" t="s">
        <v>259</v>
      </c>
      <c r="G290" s="222">
        <v>8.299552550741307E-2</v>
      </c>
      <c r="H290" s="222">
        <v>8.7677444210651129E-2</v>
      </c>
      <c r="I290" s="33">
        <f t="shared" si="25"/>
        <v>52331.32022235803</v>
      </c>
      <c r="J290" s="40">
        <v>923</v>
      </c>
      <c r="O290" s="139" t="s">
        <v>640</v>
      </c>
      <c r="P290" s="139" t="s">
        <v>641</v>
      </c>
      <c r="Q290" s="139" t="s">
        <v>774</v>
      </c>
      <c r="R290" s="140" t="s">
        <v>258</v>
      </c>
      <c r="S290" s="141">
        <v>3.0699974803352209E-2</v>
      </c>
    </row>
    <row r="291" spans="2:19" ht="15" thickBot="1" x14ac:dyDescent="0.4">
      <c r="B291" s="224" t="s">
        <v>290</v>
      </c>
      <c r="C291" s="224"/>
      <c r="D291" s="224"/>
      <c r="E291" s="323"/>
      <c r="F291" s="323"/>
      <c r="G291" s="224"/>
      <c r="H291" s="224"/>
      <c r="I291" s="134">
        <f>SUM(I207:I290)</f>
        <v>2463745.2748016468</v>
      </c>
      <c r="J291" s="40"/>
      <c r="O291" s="139" t="s">
        <v>640</v>
      </c>
      <c r="P291" s="139" t="s">
        <v>641</v>
      </c>
      <c r="Q291" s="139" t="s">
        <v>774</v>
      </c>
      <c r="R291" s="140" t="s">
        <v>259</v>
      </c>
      <c r="S291" s="141">
        <v>5.040000477096291E-2</v>
      </c>
    </row>
    <row r="292" spans="2:19" ht="15" thickTop="1" x14ac:dyDescent="0.35">
      <c r="D292" s="32" t="s">
        <v>270</v>
      </c>
      <c r="E292" s="324">
        <v>2015</v>
      </c>
      <c r="F292" s="324" t="s">
        <v>249</v>
      </c>
      <c r="G292" s="222">
        <v>0.11340004127538469</v>
      </c>
      <c r="H292" s="227" t="s">
        <v>269</v>
      </c>
      <c r="I292" s="72">
        <f>G292*$E$83</f>
        <v>20554.275278416961</v>
      </c>
      <c r="J292" s="40">
        <v>107</v>
      </c>
      <c r="O292" s="139" t="s">
        <v>640</v>
      </c>
      <c r="P292" s="139" t="s">
        <v>641</v>
      </c>
      <c r="Q292" s="139" t="s">
        <v>775</v>
      </c>
      <c r="R292" s="140" t="s">
        <v>771</v>
      </c>
      <c r="S292" s="141">
        <v>5.0000060428713522E-2</v>
      </c>
    </row>
    <row r="293" spans="2:19" x14ac:dyDescent="0.35">
      <c r="E293" s="324">
        <v>2015</v>
      </c>
      <c r="F293" s="324" t="s">
        <v>250</v>
      </c>
      <c r="G293" s="222">
        <v>0.18919993722187001</v>
      </c>
      <c r="H293" s="227" t="s">
        <v>269</v>
      </c>
      <c r="I293" s="72">
        <f t="shared" ref="I293:I302" si="26">G293*$E$83</f>
        <v>34293.352529507989</v>
      </c>
      <c r="J293" s="40">
        <v>107</v>
      </c>
      <c r="O293" s="139" t="s">
        <v>640</v>
      </c>
      <c r="P293" s="139" t="s">
        <v>641</v>
      </c>
      <c r="Q293" s="139" t="s">
        <v>775</v>
      </c>
      <c r="R293" s="140" t="s">
        <v>792</v>
      </c>
      <c r="S293" s="141">
        <v>2.3000511226916398E-3</v>
      </c>
    </row>
    <row r="294" spans="2:19" x14ac:dyDescent="0.35">
      <c r="E294" s="324">
        <v>2015</v>
      </c>
      <c r="F294" s="324" t="s">
        <v>251</v>
      </c>
      <c r="G294" s="222">
        <v>8.6499859737839496E-2</v>
      </c>
      <c r="H294" s="227" t="s">
        <v>269</v>
      </c>
      <c r="I294" s="72">
        <f t="shared" si="26"/>
        <v>15678.494545503661</v>
      </c>
      <c r="J294" s="40">
        <v>107</v>
      </c>
      <c r="O294" s="139" t="s">
        <v>640</v>
      </c>
      <c r="P294" s="139" t="s">
        <v>641</v>
      </c>
      <c r="Q294" s="139" t="s">
        <v>775</v>
      </c>
      <c r="R294" s="140" t="s">
        <v>798</v>
      </c>
      <c r="S294" s="141">
        <v>0.1078998994331921</v>
      </c>
    </row>
    <row r="295" spans="2:19" x14ac:dyDescent="0.35">
      <c r="E295" s="324">
        <v>2015</v>
      </c>
      <c r="F295" s="324" t="s">
        <v>252</v>
      </c>
      <c r="G295" s="222">
        <v>5.5300117770783197E-2</v>
      </c>
      <c r="H295" s="227" t="s">
        <v>269</v>
      </c>
      <c r="I295" s="72">
        <f>G295*$E$83</f>
        <v>10023.398852468359</v>
      </c>
      <c r="J295" s="40">
        <v>107</v>
      </c>
      <c r="O295" s="139" t="s">
        <v>640</v>
      </c>
      <c r="P295" s="139" t="s">
        <v>641</v>
      </c>
      <c r="Q295" s="139" t="s">
        <v>775</v>
      </c>
      <c r="R295" s="140" t="s">
        <v>799</v>
      </c>
      <c r="S295" s="141">
        <v>4.279991206950752E-2</v>
      </c>
    </row>
    <row r="296" spans="2:19" x14ac:dyDescent="0.35">
      <c r="E296" s="324">
        <v>2015</v>
      </c>
      <c r="F296" s="324" t="s">
        <v>253</v>
      </c>
      <c r="G296" s="222">
        <v>6.1700026816642127E-2</v>
      </c>
      <c r="H296" s="227" t="s">
        <v>269</v>
      </c>
      <c r="I296" s="72">
        <v>9783.0196622680123</v>
      </c>
      <c r="J296" s="40">
        <v>107</v>
      </c>
      <c r="O296" s="139" t="s">
        <v>640</v>
      </c>
      <c r="P296" s="139" t="s">
        <v>641</v>
      </c>
      <c r="Q296" s="139" t="s">
        <v>775</v>
      </c>
      <c r="R296" s="140" t="s">
        <v>800</v>
      </c>
      <c r="S296" s="141">
        <v>2.8099754645994499E-2</v>
      </c>
    </row>
    <row r="297" spans="2:19" x14ac:dyDescent="0.35">
      <c r="E297" s="324">
        <v>2015</v>
      </c>
      <c r="F297" s="324" t="s">
        <v>254</v>
      </c>
      <c r="G297" s="222">
        <v>0.1743000176717964</v>
      </c>
      <c r="H297" s="227" t="s">
        <v>269</v>
      </c>
      <c r="I297" s="72">
        <f t="shared" si="26"/>
        <v>31592.674076360388</v>
      </c>
      <c r="J297" s="40">
        <v>107</v>
      </c>
      <c r="O297" s="139" t="s">
        <v>640</v>
      </c>
      <c r="P297" s="139" t="s">
        <v>641</v>
      </c>
      <c r="Q297" s="139" t="s">
        <v>775</v>
      </c>
      <c r="R297" s="140" t="s">
        <v>794</v>
      </c>
      <c r="S297" s="141">
        <v>2.0008618477408591E-4</v>
      </c>
    </row>
    <row r="298" spans="2:19" x14ac:dyDescent="0.35">
      <c r="E298" s="324">
        <v>2015</v>
      </c>
      <c r="F298" s="324" t="s">
        <v>255</v>
      </c>
      <c r="G298" s="222">
        <v>6.050007476529258E-2</v>
      </c>
      <c r="H298" s="227" t="s">
        <v>269</v>
      </c>
      <c r="I298" s="72">
        <f t="shared" si="26"/>
        <v>10965.914801307577</v>
      </c>
      <c r="J298" s="40">
        <v>107</v>
      </c>
      <c r="O298" s="139" t="s">
        <v>640</v>
      </c>
      <c r="P298" s="139" t="s">
        <v>641</v>
      </c>
      <c r="Q298" s="139" t="s">
        <v>775</v>
      </c>
      <c r="R298" s="140" t="s">
        <v>795</v>
      </c>
      <c r="S298" s="141">
        <v>1.0000280657802799E-3</v>
      </c>
    </row>
    <row r="299" spans="2:19" x14ac:dyDescent="0.35">
      <c r="E299" s="324">
        <v>2015</v>
      </c>
      <c r="F299" s="324" t="s">
        <v>256</v>
      </c>
      <c r="G299" s="222">
        <v>9.4500116782151228E-2</v>
      </c>
      <c r="H299" s="227" t="s">
        <v>269</v>
      </c>
      <c r="I299" s="72">
        <f t="shared" si="26"/>
        <v>17128.577664852332</v>
      </c>
      <c r="J299" s="40">
        <v>107</v>
      </c>
      <c r="O299" s="139" t="s">
        <v>640</v>
      </c>
      <c r="P299" s="139" t="s">
        <v>641</v>
      </c>
      <c r="Q299" s="139" t="s">
        <v>775</v>
      </c>
      <c r="R299" s="140" t="s">
        <v>796</v>
      </c>
      <c r="S299" s="141">
        <v>1.0004309238704299E-4</v>
      </c>
    </row>
    <row r="300" spans="2:19" x14ac:dyDescent="0.35">
      <c r="E300" s="324">
        <v>2015</v>
      </c>
      <c r="F300" s="324" t="s">
        <v>257</v>
      </c>
      <c r="G300" s="222">
        <v>2.1099877780372939E-2</v>
      </c>
      <c r="H300" s="227" t="s">
        <v>269</v>
      </c>
      <c r="I300" s="72">
        <f t="shared" si="26"/>
        <v>3824.4491920910687</v>
      </c>
      <c r="J300" s="40">
        <v>107</v>
      </c>
      <c r="O300" s="139" t="s">
        <v>640</v>
      </c>
      <c r="P300" s="139" t="s">
        <v>641</v>
      </c>
      <c r="Q300" s="139" t="s">
        <v>775</v>
      </c>
      <c r="R300" s="140" t="s">
        <v>249</v>
      </c>
      <c r="S300" s="141">
        <v>9.4700119823424619E-2</v>
      </c>
    </row>
    <row r="301" spans="2:19" x14ac:dyDescent="0.35">
      <c r="E301" s="324">
        <v>2015</v>
      </c>
      <c r="F301" s="324" t="s">
        <v>258</v>
      </c>
      <c r="G301" s="222">
        <v>5.840022046492889E-2</v>
      </c>
      <c r="H301" s="227" t="s">
        <v>269</v>
      </c>
      <c r="I301" s="72">
        <f t="shared" si="26"/>
        <v>10585.306621197402</v>
      </c>
      <c r="J301" s="40">
        <v>107</v>
      </c>
      <c r="O301" s="139" t="s">
        <v>640</v>
      </c>
      <c r="P301" s="139" t="s">
        <v>641</v>
      </c>
      <c r="Q301" s="139" t="s">
        <v>775</v>
      </c>
      <c r="R301" s="140" t="s">
        <v>250</v>
      </c>
      <c r="S301" s="141">
        <v>0.14990000390772351</v>
      </c>
    </row>
    <row r="302" spans="2:19" x14ac:dyDescent="0.35">
      <c r="E302" s="324">
        <v>2015</v>
      </c>
      <c r="F302" s="324" t="s">
        <v>259</v>
      </c>
      <c r="G302" s="222">
        <v>8.5099709712938343E-2</v>
      </c>
      <c r="H302" s="227" t="s">
        <v>269</v>
      </c>
      <c r="I302" s="72">
        <f t="shared" si="26"/>
        <v>15424.710960248938</v>
      </c>
      <c r="J302" s="40">
        <v>107</v>
      </c>
      <c r="O302" s="139" t="s">
        <v>640</v>
      </c>
      <c r="P302" s="139" t="s">
        <v>641</v>
      </c>
      <c r="Q302" s="139" t="s">
        <v>775</v>
      </c>
      <c r="R302" s="140" t="s">
        <v>251</v>
      </c>
      <c r="S302" s="141">
        <v>6.819998036738241E-2</v>
      </c>
    </row>
    <row r="303" spans="2:19" x14ac:dyDescent="0.35">
      <c r="E303" s="324">
        <v>2016</v>
      </c>
      <c r="F303" s="324" t="s">
        <v>249</v>
      </c>
      <c r="G303" s="222">
        <v>0.1184999601333819</v>
      </c>
      <c r="H303" s="227" t="s">
        <v>269</v>
      </c>
      <c r="I303" s="72">
        <f>G303*$F$83</f>
        <v>21218.255905058813</v>
      </c>
      <c r="J303" s="40">
        <v>107</v>
      </c>
      <c r="O303" s="139" t="s">
        <v>640</v>
      </c>
      <c r="P303" s="139" t="s">
        <v>641</v>
      </c>
      <c r="Q303" s="139" t="s">
        <v>775</v>
      </c>
      <c r="R303" s="140" t="s">
        <v>252</v>
      </c>
      <c r="S303" s="141">
        <v>5.0000060428713522E-2</v>
      </c>
    </row>
    <row r="304" spans="2:19" x14ac:dyDescent="0.35">
      <c r="E304" s="324">
        <v>2016</v>
      </c>
      <c r="F304" s="324" t="s">
        <v>250</v>
      </c>
      <c r="G304" s="222">
        <v>0.18910005227630311</v>
      </c>
      <c r="H304" s="227" t="s">
        <v>269</v>
      </c>
      <c r="I304" s="72">
        <f t="shared" ref="I304:I313" si="27">G304*$F$83</f>
        <v>33859.701693927389</v>
      </c>
      <c r="J304" s="40">
        <v>107</v>
      </c>
      <c r="O304" s="139" t="s">
        <v>640</v>
      </c>
      <c r="P304" s="139" t="s">
        <v>641</v>
      </c>
      <c r="Q304" s="139" t="s">
        <v>775</v>
      </c>
      <c r="R304" s="140" t="s">
        <v>253</v>
      </c>
      <c r="S304" s="141">
        <v>2.2900065276439209E-2</v>
      </c>
    </row>
    <row r="305" spans="5:19" x14ac:dyDescent="0.35">
      <c r="E305" s="324">
        <v>2016</v>
      </c>
      <c r="F305" s="324" t="s">
        <v>251</v>
      </c>
      <c r="G305" s="222">
        <v>8.640000598251911E-2</v>
      </c>
      <c r="H305" s="227" t="s">
        <v>269</v>
      </c>
      <c r="I305" s="72">
        <f t="shared" si="27"/>
        <v>15470.532100367072</v>
      </c>
      <c r="J305" s="40">
        <v>107</v>
      </c>
      <c r="O305" s="139" t="s">
        <v>640</v>
      </c>
      <c r="P305" s="139" t="s">
        <v>641</v>
      </c>
      <c r="Q305" s="139" t="s">
        <v>775</v>
      </c>
      <c r="R305" s="140" t="s">
        <v>254</v>
      </c>
      <c r="S305" s="141">
        <v>0.1208000869099186</v>
      </c>
    </row>
    <row r="306" spans="5:19" x14ac:dyDescent="0.35">
      <c r="E306" s="324">
        <v>2016</v>
      </c>
      <c r="F306" s="324" t="s">
        <v>252</v>
      </c>
      <c r="G306" s="222">
        <v>6.3499993987164063E-2</v>
      </c>
      <c r="H306" s="227" t="s">
        <v>269</v>
      </c>
      <c r="I306" s="72">
        <f>G306*$F$83</f>
        <v>11370.123001499531</v>
      </c>
      <c r="J306" s="40">
        <v>107</v>
      </c>
      <c r="O306" s="139" t="s">
        <v>640</v>
      </c>
      <c r="P306" s="139" t="s">
        <v>641</v>
      </c>
      <c r="Q306" s="139" t="s">
        <v>775</v>
      </c>
      <c r="R306" s="140" t="s">
        <v>255</v>
      </c>
      <c r="S306" s="141">
        <v>4.7299971222503748E-2</v>
      </c>
    </row>
    <row r="307" spans="5:19" x14ac:dyDescent="0.35">
      <c r="E307" s="324">
        <v>2016</v>
      </c>
      <c r="F307" s="324" t="s">
        <v>253</v>
      </c>
      <c r="G307" s="222">
        <v>4.210005823861096E-2</v>
      </c>
      <c r="H307" s="227" t="s">
        <v>269</v>
      </c>
      <c r="I307" s="72">
        <v>6594.3621322748704</v>
      </c>
      <c r="J307" s="40">
        <v>107</v>
      </c>
      <c r="O307" s="139" t="s">
        <v>640</v>
      </c>
      <c r="P307" s="139" t="s">
        <v>641</v>
      </c>
      <c r="Q307" s="139" t="s">
        <v>775</v>
      </c>
      <c r="R307" s="140" t="s">
        <v>256</v>
      </c>
      <c r="S307" s="141">
        <v>7.3199986410253756E-2</v>
      </c>
    </row>
    <row r="308" spans="5:19" x14ac:dyDescent="0.35">
      <c r="E308" s="324">
        <v>2016</v>
      </c>
      <c r="F308" s="324" t="s">
        <v>254</v>
      </c>
      <c r="G308" s="222">
        <v>0.1723000876055038</v>
      </c>
      <c r="H308" s="227" t="s">
        <v>269</v>
      </c>
      <c r="I308" s="72">
        <f t="shared" si="27"/>
        <v>30851.549208646094</v>
      </c>
      <c r="J308" s="40">
        <v>107</v>
      </c>
      <c r="O308" s="139" t="s">
        <v>640</v>
      </c>
      <c r="P308" s="139" t="s">
        <v>641</v>
      </c>
      <c r="Q308" s="139" t="s">
        <v>775</v>
      </c>
      <c r="R308" s="140" t="s">
        <v>257</v>
      </c>
      <c r="S308" s="141">
        <v>1.8299963031055931E-2</v>
      </c>
    </row>
    <row r="309" spans="5:19" x14ac:dyDescent="0.35">
      <c r="E309" s="324">
        <v>2016</v>
      </c>
      <c r="F309" s="324" t="s">
        <v>255</v>
      </c>
      <c r="G309" s="222">
        <v>6.130000342580065E-2</v>
      </c>
      <c r="H309" s="227" t="s">
        <v>269</v>
      </c>
      <c r="I309" s="72">
        <f t="shared" si="27"/>
        <v>10976.199132941429</v>
      </c>
      <c r="J309" s="40">
        <v>107</v>
      </c>
      <c r="O309" s="139" t="s">
        <v>640</v>
      </c>
      <c r="P309" s="139" t="s">
        <v>641</v>
      </c>
      <c r="Q309" s="139" t="s">
        <v>775</v>
      </c>
      <c r="R309" s="140" t="s">
        <v>258</v>
      </c>
      <c r="S309" s="141">
        <v>4.0999942122721053E-2</v>
      </c>
    </row>
    <row r="310" spans="5:19" x14ac:dyDescent="0.35">
      <c r="E310" s="324">
        <v>2016</v>
      </c>
      <c r="F310" s="324" t="s">
        <v>256</v>
      </c>
      <c r="G310" s="222">
        <v>9.8900035036138145E-2</v>
      </c>
      <c r="H310" s="227" t="s">
        <v>269</v>
      </c>
      <c r="I310" s="72">
        <f t="shared" si="27"/>
        <v>17708.750703831756</v>
      </c>
      <c r="J310" s="40">
        <v>107</v>
      </c>
      <c r="O310" s="139" t="s">
        <v>640</v>
      </c>
      <c r="P310" s="139" t="s">
        <v>641</v>
      </c>
      <c r="Q310" s="139" t="s">
        <v>775</v>
      </c>
      <c r="R310" s="140" t="s">
        <v>259</v>
      </c>
      <c r="S310" s="141">
        <v>8.1299985456822946E-2</v>
      </c>
    </row>
    <row r="311" spans="5:19" x14ac:dyDescent="0.35">
      <c r="E311" s="324">
        <v>2016</v>
      </c>
      <c r="F311" s="324" t="s">
        <v>257</v>
      </c>
      <c r="G311" s="222">
        <v>2.2799966489808449E-2</v>
      </c>
      <c r="H311" s="227" t="s">
        <v>269</v>
      </c>
      <c r="I311" s="72">
        <f t="shared" si="27"/>
        <v>4082.495243567932</v>
      </c>
      <c r="J311" s="40">
        <v>107</v>
      </c>
      <c r="O311" s="139" t="s">
        <v>640</v>
      </c>
      <c r="P311" s="139" t="s">
        <v>641</v>
      </c>
      <c r="Q311" s="139" t="s">
        <v>776</v>
      </c>
      <c r="R311" s="140" t="s">
        <v>771</v>
      </c>
      <c r="S311" s="141">
        <v>5.000490931788535E-2</v>
      </c>
    </row>
    <row r="312" spans="5:19" x14ac:dyDescent="0.35">
      <c r="E312" s="324">
        <v>2016</v>
      </c>
      <c r="F312" s="324" t="s">
        <v>258</v>
      </c>
      <c r="G312" s="222">
        <v>5.7699982123181892E-2</v>
      </c>
      <c r="H312" s="227" t="s">
        <v>269</v>
      </c>
      <c r="I312" s="72">
        <f t="shared" si="27"/>
        <v>10331.589859008771</v>
      </c>
      <c r="J312" s="40">
        <v>107</v>
      </c>
      <c r="O312" s="139" t="s">
        <v>640</v>
      </c>
      <c r="P312" s="139" t="s">
        <v>641</v>
      </c>
      <c r="Q312" s="139" t="s">
        <v>776</v>
      </c>
      <c r="R312" s="140" t="s">
        <v>798</v>
      </c>
      <c r="S312" s="141">
        <v>0.1061955591713072</v>
      </c>
    </row>
    <row r="313" spans="5:19" x14ac:dyDescent="0.35">
      <c r="E313" s="324">
        <v>2016</v>
      </c>
      <c r="F313" s="324" t="s">
        <v>259</v>
      </c>
      <c r="G313" s="222">
        <v>8.7399854701587995E-2</v>
      </c>
      <c r="H313" s="227" t="s">
        <v>269</v>
      </c>
      <c r="I313" s="72">
        <f t="shared" si="27"/>
        <v>15649.56208454318</v>
      </c>
      <c r="J313" s="40">
        <v>107</v>
      </c>
      <c r="O313" s="139" t="s">
        <v>640</v>
      </c>
      <c r="P313" s="139" t="s">
        <v>641</v>
      </c>
      <c r="Q313" s="139" t="s">
        <v>776</v>
      </c>
      <c r="R313" s="140" t="s">
        <v>799</v>
      </c>
      <c r="S313" s="141">
        <v>3.8699451559059093E-2</v>
      </c>
    </row>
    <row r="314" spans="5:19" x14ac:dyDescent="0.35">
      <c r="E314" s="324">
        <v>2017</v>
      </c>
      <c r="F314" s="324" t="s">
        <v>249</v>
      </c>
      <c r="G314" s="222">
        <v>0.120299981204107</v>
      </c>
      <c r="H314" s="227" t="s">
        <v>269</v>
      </c>
      <c r="I314" s="72">
        <f>G314*$G$83</f>
        <v>22494.341638452286</v>
      </c>
      <c r="J314" s="40">
        <v>107</v>
      </c>
      <c r="O314" s="139" t="s">
        <v>640</v>
      </c>
      <c r="P314" s="139" t="s">
        <v>641</v>
      </c>
      <c r="Q314" s="139" t="s">
        <v>776</v>
      </c>
      <c r="R314" s="140" t="s">
        <v>800</v>
      </c>
      <c r="S314" s="141">
        <v>3.6721697782390983E-2</v>
      </c>
    </row>
    <row r="315" spans="5:19" x14ac:dyDescent="0.35">
      <c r="E315" s="324">
        <v>2017</v>
      </c>
      <c r="F315" s="324" t="s">
        <v>250</v>
      </c>
      <c r="G315" s="222">
        <v>0.1899000188355886</v>
      </c>
      <c r="H315" s="227" t="s">
        <v>269</v>
      </c>
      <c r="I315" s="72">
        <f t="shared" ref="I315:I324" si="28">G315*$G$83</f>
        <v>35508.533401918939</v>
      </c>
      <c r="J315" s="40">
        <v>107</v>
      </c>
      <c r="O315" s="139" t="s">
        <v>640</v>
      </c>
      <c r="P315" s="139" t="s">
        <v>641</v>
      </c>
      <c r="Q315" s="139" t="s">
        <v>776</v>
      </c>
      <c r="R315" s="140" t="s">
        <v>794</v>
      </c>
      <c r="S315" s="141">
        <v>9.9589019959883869E-4</v>
      </c>
    </row>
    <row r="316" spans="5:19" x14ac:dyDescent="0.35">
      <c r="E316" s="324">
        <v>2017</v>
      </c>
      <c r="F316" s="324" t="s">
        <v>251</v>
      </c>
      <c r="G316" s="222">
        <v>8.3199996098484136E-2</v>
      </c>
      <c r="H316" s="227" t="s">
        <v>269</v>
      </c>
      <c r="I316" s="72">
        <f t="shared" si="28"/>
        <v>15557.185610709856</v>
      </c>
      <c r="J316" s="40">
        <v>107</v>
      </c>
      <c r="O316" s="139" t="s">
        <v>640</v>
      </c>
      <c r="P316" s="139" t="s">
        <v>641</v>
      </c>
      <c r="Q316" s="139" t="s">
        <v>776</v>
      </c>
      <c r="R316" s="140" t="s">
        <v>795</v>
      </c>
      <c r="S316" s="141">
        <v>2.2021797371410941E-3</v>
      </c>
    </row>
    <row r="317" spans="5:19" x14ac:dyDescent="0.35">
      <c r="E317" s="324">
        <v>2017</v>
      </c>
      <c r="F317" s="324" t="s">
        <v>252</v>
      </c>
      <c r="G317" s="222">
        <v>6.4600001196540469E-2</v>
      </c>
      <c r="H317" s="227" t="s">
        <v>269</v>
      </c>
      <c r="I317" s="72">
        <f>G317*$G$83</f>
        <v>12079.257886948018</v>
      </c>
      <c r="J317" s="40">
        <v>107</v>
      </c>
      <c r="O317" s="139" t="s">
        <v>640</v>
      </c>
      <c r="P317" s="139" t="s">
        <v>641</v>
      </c>
      <c r="Q317" s="139" t="s">
        <v>776</v>
      </c>
      <c r="R317" s="140" t="s">
        <v>796</v>
      </c>
      <c r="S317" s="141">
        <v>1.9637271541385551E-4</v>
      </c>
    </row>
    <row r="318" spans="5:19" x14ac:dyDescent="0.35">
      <c r="E318" s="324">
        <v>2017</v>
      </c>
      <c r="F318" s="324" t="s">
        <v>253</v>
      </c>
      <c r="G318" s="222">
        <v>3.3200000351590098E-2</v>
      </c>
      <c r="H318" s="227" t="s">
        <v>269</v>
      </c>
      <c r="I318" s="72">
        <v>5430.5577095827039</v>
      </c>
      <c r="J318" s="40">
        <v>107</v>
      </c>
      <c r="O318" s="139" t="s">
        <v>640</v>
      </c>
      <c r="P318" s="139" t="s">
        <v>641</v>
      </c>
      <c r="Q318" s="139" t="s">
        <v>776</v>
      </c>
      <c r="R318" s="140" t="s">
        <v>249</v>
      </c>
      <c r="S318" s="141">
        <v>9.9098088171349241E-2</v>
      </c>
    </row>
    <row r="319" spans="5:19" x14ac:dyDescent="0.35">
      <c r="E319" s="324">
        <v>2017</v>
      </c>
      <c r="F319" s="324" t="s">
        <v>254</v>
      </c>
      <c r="G319" s="222">
        <v>0.17670002245356409</v>
      </c>
      <c r="H319" s="227" t="s">
        <v>269</v>
      </c>
      <c r="I319" s="72">
        <f t="shared" si="28"/>
        <v>33040.326630216994</v>
      </c>
      <c r="J319" s="40">
        <v>107</v>
      </c>
      <c r="O319" s="139" t="s">
        <v>640</v>
      </c>
      <c r="P319" s="139" t="s">
        <v>641</v>
      </c>
      <c r="Q319" s="139" t="s">
        <v>776</v>
      </c>
      <c r="R319" s="140" t="s">
        <v>250</v>
      </c>
      <c r="S319" s="141">
        <v>0.14109379602485519</v>
      </c>
    </row>
    <row r="320" spans="5:19" x14ac:dyDescent="0.35">
      <c r="E320" s="324">
        <v>2017</v>
      </c>
      <c r="F320" s="324" t="s">
        <v>255</v>
      </c>
      <c r="G320" s="222">
        <v>6.0399973993674722E-2</v>
      </c>
      <c r="H320" s="227" t="s">
        <v>269</v>
      </c>
      <c r="I320" s="72">
        <f t="shared" si="28"/>
        <v>11293.914066887388</v>
      </c>
      <c r="J320" s="40">
        <v>107</v>
      </c>
      <c r="O320" s="139" t="s">
        <v>640</v>
      </c>
      <c r="P320" s="139" t="s">
        <v>641</v>
      </c>
      <c r="Q320" s="139" t="s">
        <v>776</v>
      </c>
      <c r="R320" s="140" t="s">
        <v>251</v>
      </c>
      <c r="S320" s="141">
        <v>6.6402031054942287E-2</v>
      </c>
    </row>
    <row r="321" spans="5:19" x14ac:dyDescent="0.35">
      <c r="E321" s="324">
        <v>2017</v>
      </c>
      <c r="F321" s="324" t="s">
        <v>256</v>
      </c>
      <c r="G321" s="222">
        <v>9.3200012260286791E-2</v>
      </c>
      <c r="H321" s="227" t="s">
        <v>269</v>
      </c>
      <c r="I321" s="72">
        <f t="shared" si="28"/>
        <v>17427.042760163455</v>
      </c>
      <c r="J321" s="40">
        <v>107</v>
      </c>
      <c r="O321" s="139" t="s">
        <v>640</v>
      </c>
      <c r="P321" s="139" t="s">
        <v>641</v>
      </c>
      <c r="Q321" s="139" t="s">
        <v>776</v>
      </c>
      <c r="R321" s="140" t="s">
        <v>252</v>
      </c>
      <c r="S321" s="141">
        <v>4.940176454911422E-2</v>
      </c>
    </row>
    <row r="322" spans="5:19" x14ac:dyDescent="0.35">
      <c r="E322" s="324">
        <v>2017</v>
      </c>
      <c r="F322" s="324" t="s">
        <v>257</v>
      </c>
      <c r="G322" s="222">
        <v>2.3399993586316208E-2</v>
      </c>
      <c r="H322" s="227" t="s">
        <v>269</v>
      </c>
      <c r="I322" s="72">
        <f t="shared" si="28"/>
        <v>4375.4574589261792</v>
      </c>
      <c r="J322" s="40">
        <v>107</v>
      </c>
      <c r="O322" s="139" t="s">
        <v>640</v>
      </c>
      <c r="P322" s="139" t="s">
        <v>641</v>
      </c>
      <c r="Q322" s="139" t="s">
        <v>776</v>
      </c>
      <c r="R322" s="140" t="s">
        <v>253</v>
      </c>
      <c r="S322" s="141">
        <v>2.269507525282987E-2</v>
      </c>
    </row>
    <row r="323" spans="5:19" x14ac:dyDescent="0.35">
      <c r="E323" s="324">
        <v>2017</v>
      </c>
      <c r="F323" s="324" t="s">
        <v>258</v>
      </c>
      <c r="G323" s="222">
        <v>5.8799983883563813E-2</v>
      </c>
      <c r="H323" s="227" t="s">
        <v>269</v>
      </c>
      <c r="I323" s="72">
        <f t="shared" si="28"/>
        <v>10994.739255763221</v>
      </c>
      <c r="J323" s="40">
        <v>107</v>
      </c>
      <c r="O323" s="139" t="s">
        <v>640</v>
      </c>
      <c r="P323" s="139" t="s">
        <v>641</v>
      </c>
      <c r="Q323" s="139" t="s">
        <v>776</v>
      </c>
      <c r="R323" s="140" t="s">
        <v>254</v>
      </c>
      <c r="S323" s="141">
        <v>0.12219993547753639</v>
      </c>
    </row>
    <row r="324" spans="5:19" x14ac:dyDescent="0.35">
      <c r="E324" s="324">
        <v>2017</v>
      </c>
      <c r="F324" s="324" t="s">
        <v>259</v>
      </c>
      <c r="G324" s="222">
        <v>9.6300016136284028E-2</v>
      </c>
      <c r="H324" s="227" t="s">
        <v>269</v>
      </c>
      <c r="I324" s="72">
        <f t="shared" si="28"/>
        <v>18006.698264422401</v>
      </c>
      <c r="J324" s="40">
        <v>107</v>
      </c>
      <c r="O324" s="139" t="s">
        <v>640</v>
      </c>
      <c r="P324" s="139" t="s">
        <v>641</v>
      </c>
      <c r="Q324" s="139" t="s">
        <v>776</v>
      </c>
      <c r="R324" s="140" t="s">
        <v>255</v>
      </c>
      <c r="S324" s="141">
        <v>4.749414388509391E-2</v>
      </c>
    </row>
    <row r="325" spans="5:19" x14ac:dyDescent="0.35">
      <c r="E325" s="324">
        <v>2018</v>
      </c>
      <c r="F325" s="324" t="s">
        <v>249</v>
      </c>
      <c r="G325" s="222">
        <v>0.1252001061070073</v>
      </c>
      <c r="H325" s="227" t="s">
        <v>269</v>
      </c>
      <c r="I325" s="72">
        <f>G325*$H$83</f>
        <v>24554.959330517922</v>
      </c>
      <c r="J325" s="40">
        <v>107</v>
      </c>
      <c r="O325" s="139" t="s">
        <v>640</v>
      </c>
      <c r="P325" s="139" t="s">
        <v>641</v>
      </c>
      <c r="Q325" s="139" t="s">
        <v>776</v>
      </c>
      <c r="R325" s="140" t="s">
        <v>256</v>
      </c>
      <c r="S325" s="141">
        <v>7.3204942981779417E-2</v>
      </c>
    </row>
    <row r="326" spans="5:19" x14ac:dyDescent="0.35">
      <c r="E326" s="324">
        <v>2018</v>
      </c>
      <c r="F326" s="324" t="s">
        <v>250</v>
      </c>
      <c r="G326" s="222">
        <v>0.18889988490134821</v>
      </c>
      <c r="H326" s="227" t="s">
        <v>269</v>
      </c>
      <c r="I326" s="72">
        <f t="shared" ref="I326:I335" si="29">G326*$H$83</f>
        <v>37048.123484238116</v>
      </c>
      <c r="J326" s="40">
        <v>107</v>
      </c>
      <c r="O326" s="139" t="s">
        <v>640</v>
      </c>
      <c r="P326" s="139" t="s">
        <v>641</v>
      </c>
      <c r="Q326" s="139" t="s">
        <v>776</v>
      </c>
      <c r="R326" s="140" t="s">
        <v>257</v>
      </c>
      <c r="S326" s="141">
        <v>1.840292875878417E-2</v>
      </c>
    </row>
    <row r="327" spans="5:19" x14ac:dyDescent="0.35">
      <c r="E327" s="324">
        <v>2018</v>
      </c>
      <c r="F327" s="324" t="s">
        <v>251</v>
      </c>
      <c r="G327" s="222">
        <v>8.5200173334255835E-2</v>
      </c>
      <c r="H327" s="227" t="s">
        <v>269</v>
      </c>
      <c r="I327" s="72">
        <f t="shared" si="29"/>
        <v>16709.944234293569</v>
      </c>
      <c r="J327" s="40">
        <v>107</v>
      </c>
      <c r="O327" s="139" t="s">
        <v>640</v>
      </c>
      <c r="P327" s="139" t="s">
        <v>641</v>
      </c>
      <c r="Q327" s="139" t="s">
        <v>776</v>
      </c>
      <c r="R327" s="140" t="s">
        <v>258</v>
      </c>
      <c r="S327" s="141">
        <v>4.1995707853505961E-2</v>
      </c>
    </row>
    <row r="328" spans="5:19" x14ac:dyDescent="0.35">
      <c r="E328" s="324">
        <v>2018</v>
      </c>
      <c r="F328" s="324" t="s">
        <v>252</v>
      </c>
      <c r="G328" s="222">
        <v>6.3100055714582229E-2</v>
      </c>
      <c r="H328" s="227" t="s">
        <v>269</v>
      </c>
      <c r="I328" s="72">
        <f>G328*$H$83</f>
        <v>12375.543040680079</v>
      </c>
      <c r="J328" s="40">
        <v>107</v>
      </c>
      <c r="O328" s="139" t="s">
        <v>640</v>
      </c>
      <c r="P328" s="139" t="s">
        <v>641</v>
      </c>
      <c r="Q328" s="139" t="s">
        <v>776</v>
      </c>
      <c r="R328" s="140" t="s">
        <v>259</v>
      </c>
      <c r="S328" s="141">
        <v>8.2995525507413084E-2</v>
      </c>
    </row>
    <row r="329" spans="5:19" x14ac:dyDescent="0.35">
      <c r="E329" s="324">
        <v>2018</v>
      </c>
      <c r="F329" s="324" t="s">
        <v>253</v>
      </c>
      <c r="G329" s="222">
        <v>3.0599882744473991E-2</v>
      </c>
      <c r="H329" s="227" t="s">
        <v>269</v>
      </c>
      <c r="I329" s="72">
        <v>5249.9226183428964</v>
      </c>
      <c r="J329" s="40">
        <v>107</v>
      </c>
      <c r="O329" s="139" t="s">
        <v>640</v>
      </c>
      <c r="P329" s="139" t="s">
        <v>641</v>
      </c>
      <c r="Q329" s="139" t="s">
        <v>777</v>
      </c>
      <c r="R329" s="140" t="s">
        <v>771</v>
      </c>
      <c r="S329" s="141">
        <v>4.9999856636093673E-2</v>
      </c>
    </row>
    <row r="330" spans="5:19" x14ac:dyDescent="0.35">
      <c r="E330" s="324">
        <v>2018</v>
      </c>
      <c r="F330" s="324" t="s">
        <v>254</v>
      </c>
      <c r="G330" s="222">
        <v>0.16890005857174031</v>
      </c>
      <c r="H330" s="227" t="s">
        <v>269</v>
      </c>
      <c r="I330" s="72">
        <f t="shared" si="29"/>
        <v>33125.643404858558</v>
      </c>
      <c r="J330" s="40">
        <v>107</v>
      </c>
      <c r="O330" s="139" t="s">
        <v>640</v>
      </c>
      <c r="P330" s="139" t="s">
        <v>641</v>
      </c>
      <c r="Q330" s="139" t="s">
        <v>777</v>
      </c>
      <c r="R330" s="140" t="s">
        <v>798</v>
      </c>
      <c r="S330" s="141">
        <v>0.1039998269206658</v>
      </c>
    </row>
    <row r="331" spans="5:19" x14ac:dyDescent="0.35">
      <c r="E331" s="324">
        <v>2018</v>
      </c>
      <c r="F331" s="324" t="s">
        <v>255</v>
      </c>
      <c r="G331" s="222">
        <v>5.8500031232659233E-2</v>
      </c>
      <c r="H331" s="227" t="s">
        <v>269</v>
      </c>
      <c r="I331" s="72">
        <f t="shared" si="29"/>
        <v>11473.359986805781</v>
      </c>
      <c r="J331" s="40">
        <v>107</v>
      </c>
      <c r="O331" s="139" t="s">
        <v>640</v>
      </c>
      <c r="P331" s="139" t="s">
        <v>641</v>
      </c>
      <c r="Q331" s="139" t="s">
        <v>777</v>
      </c>
      <c r="R331" s="140" t="s">
        <v>799</v>
      </c>
      <c r="S331" s="141">
        <v>3.4699799890052917E-2</v>
      </c>
    </row>
    <row r="332" spans="5:19" x14ac:dyDescent="0.35">
      <c r="E332" s="324">
        <v>2018</v>
      </c>
      <c r="F332" s="324" t="s">
        <v>256</v>
      </c>
      <c r="G332" s="222">
        <v>9.6999956022174899E-2</v>
      </c>
      <c r="H332" s="227" t="s">
        <v>269</v>
      </c>
      <c r="I332" s="72">
        <f t="shared" si="29"/>
        <v>19024.18495676677</v>
      </c>
      <c r="J332" s="40">
        <v>107</v>
      </c>
      <c r="O332" s="139" t="s">
        <v>640</v>
      </c>
      <c r="P332" s="139" t="s">
        <v>641</v>
      </c>
      <c r="Q332" s="139" t="s">
        <v>777</v>
      </c>
      <c r="R332" s="140" t="s">
        <v>800</v>
      </c>
      <c r="S332" s="141">
        <v>3.8000297675601889E-2</v>
      </c>
    </row>
    <row r="333" spans="5:19" x14ac:dyDescent="0.35">
      <c r="E333" s="324">
        <v>2018</v>
      </c>
      <c r="F333" s="324" t="s">
        <v>257</v>
      </c>
      <c r="G333" s="222">
        <v>2.4099848150452331E-2</v>
      </c>
      <c r="H333" s="227" t="s">
        <v>269</v>
      </c>
      <c r="I333" s="72">
        <f t="shared" si="29"/>
        <v>4726.5997578327442</v>
      </c>
      <c r="J333" s="40">
        <v>107</v>
      </c>
      <c r="O333" s="139" t="s">
        <v>640</v>
      </c>
      <c r="P333" s="139" t="s">
        <v>641</v>
      </c>
      <c r="Q333" s="139" t="s">
        <v>777</v>
      </c>
      <c r="R333" s="140" t="s">
        <v>794</v>
      </c>
      <c r="S333" s="141">
        <v>1.2000862268731209E-3</v>
      </c>
    </row>
    <row r="334" spans="5:19" x14ac:dyDescent="0.35">
      <c r="E334" s="324">
        <v>2018</v>
      </c>
      <c r="F334" s="324" t="s">
        <v>258</v>
      </c>
      <c r="G334" s="222">
        <v>6.0100039748110713E-2</v>
      </c>
      <c r="H334" s="227" t="s">
        <v>269</v>
      </c>
      <c r="I334" s="72">
        <f t="shared" si="29"/>
        <v>11787.162788153364</v>
      </c>
      <c r="J334" s="40">
        <v>107</v>
      </c>
      <c r="O334" s="139" t="s">
        <v>640</v>
      </c>
      <c r="P334" s="139" t="s">
        <v>641</v>
      </c>
      <c r="Q334" s="139" t="s">
        <v>777</v>
      </c>
      <c r="R334" s="140" t="s">
        <v>795</v>
      </c>
      <c r="S334" s="141">
        <v>1.8999627514505171E-3</v>
      </c>
    </row>
    <row r="335" spans="5:19" x14ac:dyDescent="0.35">
      <c r="E335" s="324">
        <v>2018</v>
      </c>
      <c r="F335" s="324" t="s">
        <v>259</v>
      </c>
      <c r="G335" s="222">
        <v>9.8399963473194949E-2</v>
      </c>
      <c r="H335" s="227" t="s">
        <v>269</v>
      </c>
      <c r="I335" s="72">
        <f t="shared" si="29"/>
        <v>19298.762407945906</v>
      </c>
      <c r="J335" s="40">
        <v>107</v>
      </c>
      <c r="O335" s="139" t="s">
        <v>640</v>
      </c>
      <c r="P335" s="139" t="s">
        <v>641</v>
      </c>
      <c r="Q335" s="139" t="s">
        <v>777</v>
      </c>
      <c r="R335" s="140" t="s">
        <v>796</v>
      </c>
      <c r="S335" s="141">
        <v>1.999274839295578E-4</v>
      </c>
    </row>
    <row r="336" spans="5:19" x14ac:dyDescent="0.35">
      <c r="E336" s="324">
        <v>2019</v>
      </c>
      <c r="F336" s="324" t="s">
        <v>249</v>
      </c>
      <c r="G336" s="222">
        <v>0.1233999879073612</v>
      </c>
      <c r="H336" s="227" t="s">
        <v>269</v>
      </c>
      <c r="I336" s="72">
        <f>G336*$I$83</f>
        <v>25262.441330975831</v>
      </c>
      <c r="J336" s="40">
        <v>107</v>
      </c>
      <c r="O336" s="139" t="s">
        <v>640</v>
      </c>
      <c r="P336" s="139" t="s">
        <v>641</v>
      </c>
      <c r="Q336" s="139" t="s">
        <v>777</v>
      </c>
      <c r="R336" s="140" t="s">
        <v>249</v>
      </c>
      <c r="S336" s="141">
        <v>9.9200003336469098E-2</v>
      </c>
    </row>
    <row r="337" spans="5:19" x14ac:dyDescent="0.35">
      <c r="E337" s="324">
        <v>2019</v>
      </c>
      <c r="F337" s="324" t="s">
        <v>250</v>
      </c>
      <c r="G337" s="222">
        <v>0.1950999651726866</v>
      </c>
      <c r="H337" s="227" t="s">
        <v>269</v>
      </c>
      <c r="I337" s="72">
        <f t="shared" ref="I337:I346" si="30">G337*$I$83</f>
        <v>39940.858240200934</v>
      </c>
      <c r="J337" s="40">
        <v>107</v>
      </c>
      <c r="O337" s="139" t="s">
        <v>640</v>
      </c>
      <c r="P337" s="139" t="s">
        <v>641</v>
      </c>
      <c r="Q337" s="139" t="s">
        <v>777</v>
      </c>
      <c r="R337" s="140" t="s">
        <v>250</v>
      </c>
      <c r="S337" s="141">
        <v>0.14540019513130961</v>
      </c>
    </row>
    <row r="338" spans="5:19" x14ac:dyDescent="0.35">
      <c r="E338" s="324">
        <v>2019</v>
      </c>
      <c r="F338" s="324" t="s">
        <v>251</v>
      </c>
      <c r="G338" s="222">
        <v>8.8900023017092877E-2</v>
      </c>
      <c r="H338" s="227" t="s">
        <v>269</v>
      </c>
      <c r="I338" s="72">
        <f t="shared" si="30"/>
        <v>18199.609691029302</v>
      </c>
      <c r="J338" s="40">
        <v>107</v>
      </c>
      <c r="O338" s="139" t="s">
        <v>640</v>
      </c>
      <c r="P338" s="139" t="s">
        <v>641</v>
      </c>
      <c r="Q338" s="139" t="s">
        <v>777</v>
      </c>
      <c r="R338" s="140" t="s">
        <v>251</v>
      </c>
      <c r="S338" s="141">
        <v>6.6699927092937095E-2</v>
      </c>
    </row>
    <row r="339" spans="5:19" x14ac:dyDescent="0.35">
      <c r="E339" s="324">
        <v>2019</v>
      </c>
      <c r="F339" s="324" t="s">
        <v>252</v>
      </c>
      <c r="G339" s="222">
        <v>6.5199991322055353E-2</v>
      </c>
      <c r="H339" s="227" t="s">
        <v>269</v>
      </c>
      <c r="I339" s="72">
        <f>G339*$I$83</f>
        <v>13347.740007803528</v>
      </c>
      <c r="J339" s="40">
        <v>107</v>
      </c>
      <c r="O339" s="139" t="s">
        <v>640</v>
      </c>
      <c r="P339" s="139" t="s">
        <v>641</v>
      </c>
      <c r="Q339" s="139" t="s">
        <v>777</v>
      </c>
      <c r="R339" s="140" t="s">
        <v>252</v>
      </c>
      <c r="S339" s="141">
        <v>5.0500066338389389E-2</v>
      </c>
    </row>
    <row r="340" spans="5:19" x14ac:dyDescent="0.35">
      <c r="E340" s="324">
        <v>2019</v>
      </c>
      <c r="F340" s="324" t="s">
        <v>253</v>
      </c>
      <c r="G340" s="222">
        <v>2.9799882231561711E-2</v>
      </c>
      <c r="H340" s="227" t="s">
        <v>269</v>
      </c>
      <c r="I340" s="72">
        <v>5336.7070817933545</v>
      </c>
      <c r="J340" s="40">
        <v>107</v>
      </c>
      <c r="O340" s="139" t="s">
        <v>640</v>
      </c>
      <c r="P340" s="139" t="s">
        <v>641</v>
      </c>
      <c r="Q340" s="139" t="s">
        <v>777</v>
      </c>
      <c r="R340" s="140" t="s">
        <v>253</v>
      </c>
      <c r="S340" s="141">
        <v>2.3300023381349819E-2</v>
      </c>
    </row>
    <row r="341" spans="5:19" x14ac:dyDescent="0.35">
      <c r="E341" s="324">
        <v>2019</v>
      </c>
      <c r="F341" s="324" t="s">
        <v>254</v>
      </c>
      <c r="G341" s="222">
        <v>0.15740007237611239</v>
      </c>
      <c r="H341" s="227" t="s">
        <v>269</v>
      </c>
      <c r="I341" s="72">
        <f t="shared" si="30"/>
        <v>32222.937468016473</v>
      </c>
      <c r="J341" s="40">
        <v>107</v>
      </c>
      <c r="O341" s="139" t="s">
        <v>640</v>
      </c>
      <c r="P341" s="139" t="s">
        <v>641</v>
      </c>
      <c r="Q341" s="139" t="s">
        <v>777</v>
      </c>
      <c r="R341" s="140" t="s">
        <v>254</v>
      </c>
      <c r="S341" s="141">
        <v>0.1248001050987764</v>
      </c>
    </row>
    <row r="342" spans="5:19" x14ac:dyDescent="0.35">
      <c r="E342" s="324">
        <v>2019</v>
      </c>
      <c r="F342" s="324" t="s">
        <v>255</v>
      </c>
      <c r="G342" s="222">
        <v>6.1700058139661777E-2</v>
      </c>
      <c r="H342" s="227" t="s">
        <v>269</v>
      </c>
      <c r="I342" s="72">
        <f t="shared" si="30"/>
        <v>12631.2338056398</v>
      </c>
      <c r="J342" s="40">
        <v>107</v>
      </c>
      <c r="O342" s="139" t="s">
        <v>640</v>
      </c>
      <c r="P342" s="139" t="s">
        <v>641</v>
      </c>
      <c r="Q342" s="139" t="s">
        <v>777</v>
      </c>
      <c r="R342" s="140" t="s">
        <v>255</v>
      </c>
      <c r="S342" s="141">
        <v>4.9499907595445827E-2</v>
      </c>
    </row>
    <row r="343" spans="5:19" x14ac:dyDescent="0.35">
      <c r="E343" s="324">
        <v>2019</v>
      </c>
      <c r="F343" s="324" t="s">
        <v>256</v>
      </c>
      <c r="G343" s="222">
        <v>9.5400008960362992E-2</v>
      </c>
      <c r="H343" s="227" t="s">
        <v>269</v>
      </c>
      <c r="I343" s="72">
        <f t="shared" si="30"/>
        <v>19530.286592450891</v>
      </c>
      <c r="J343" s="40">
        <v>107</v>
      </c>
      <c r="O343" s="139" t="s">
        <v>640</v>
      </c>
      <c r="P343" s="139" t="s">
        <v>641</v>
      </c>
      <c r="Q343" s="139" t="s">
        <v>777</v>
      </c>
      <c r="R343" s="140" t="s">
        <v>256</v>
      </c>
      <c r="S343" s="141">
        <v>7.2900025049584372E-2</v>
      </c>
    </row>
    <row r="344" spans="5:19" x14ac:dyDescent="0.35">
      <c r="E344" s="324">
        <v>2019</v>
      </c>
      <c r="F344" s="324" t="s">
        <v>257</v>
      </c>
      <c r="G344" s="222">
        <v>2.38000334537334E-2</v>
      </c>
      <c r="H344" s="227" t="s">
        <v>269</v>
      </c>
      <c r="I344" s="72">
        <f t="shared" si="30"/>
        <v>4872.3420398677026</v>
      </c>
      <c r="J344" s="40">
        <v>107</v>
      </c>
      <c r="O344" s="139" t="s">
        <v>640</v>
      </c>
      <c r="P344" s="139" t="s">
        <v>641</v>
      </c>
      <c r="Q344" s="139" t="s">
        <v>777</v>
      </c>
      <c r="R344" s="140" t="s">
        <v>257</v>
      </c>
      <c r="S344" s="141">
        <v>1.8700127281082671E-2</v>
      </c>
    </row>
    <row r="345" spans="5:19" x14ac:dyDescent="0.35">
      <c r="E345" s="324">
        <v>2019</v>
      </c>
      <c r="F345" s="324" t="s">
        <v>258</v>
      </c>
      <c r="G345" s="222">
        <v>5.3400040539865717E-2</v>
      </c>
      <c r="H345" s="227" t="s">
        <v>269</v>
      </c>
      <c r="I345" s="72">
        <f t="shared" si="30"/>
        <v>10932.054484663491</v>
      </c>
      <c r="J345" s="40">
        <v>107</v>
      </c>
      <c r="O345" s="139" t="s">
        <v>640</v>
      </c>
      <c r="P345" s="139" t="s">
        <v>641</v>
      </c>
      <c r="Q345" s="139" t="s">
        <v>777</v>
      </c>
      <c r="R345" s="140" t="s">
        <v>258</v>
      </c>
      <c r="S345" s="141">
        <v>4.229991155750288E-2</v>
      </c>
    </row>
    <row r="346" spans="5:19" x14ac:dyDescent="0.35">
      <c r="E346" s="324">
        <v>2019</v>
      </c>
      <c r="F346" s="324" t="s">
        <v>259</v>
      </c>
      <c r="G346" s="222">
        <v>0.10589993687950611</v>
      </c>
      <c r="H346" s="227" t="s">
        <v>269</v>
      </c>
      <c r="I346" s="72">
        <f t="shared" si="30"/>
        <v>21679.831479245851</v>
      </c>
      <c r="J346" s="40">
        <v>107</v>
      </c>
      <c r="O346" s="139" t="s">
        <v>640</v>
      </c>
      <c r="P346" s="139" t="s">
        <v>641</v>
      </c>
      <c r="Q346" s="139" t="s">
        <v>777</v>
      </c>
      <c r="R346" s="140" t="s">
        <v>259</v>
      </c>
      <c r="S346" s="141">
        <v>7.6699950552485407E-2</v>
      </c>
    </row>
    <row r="347" spans="5:19" x14ac:dyDescent="0.35">
      <c r="E347" s="324">
        <v>2020</v>
      </c>
      <c r="F347" s="324" t="s">
        <v>249</v>
      </c>
      <c r="G347" s="222">
        <v>0.12950000018056659</v>
      </c>
      <c r="H347" s="227" t="s">
        <v>269</v>
      </c>
      <c r="I347" s="72">
        <f>G347*$J$83</f>
        <v>27936.708096736955</v>
      </c>
      <c r="J347" s="40">
        <v>107</v>
      </c>
      <c r="O347" s="139" t="s">
        <v>628</v>
      </c>
      <c r="P347" s="139" t="s">
        <v>629</v>
      </c>
      <c r="Q347" s="139" t="s">
        <v>770</v>
      </c>
      <c r="R347" s="140" t="s">
        <v>249</v>
      </c>
      <c r="S347" s="141">
        <v>0.11340004127538469</v>
      </c>
    </row>
    <row r="348" spans="5:19" x14ac:dyDescent="0.35">
      <c r="E348" s="324">
        <v>2020</v>
      </c>
      <c r="F348" s="324" t="s">
        <v>250</v>
      </c>
      <c r="G348" s="222">
        <v>0.184599978115325</v>
      </c>
      <c r="H348" s="227" t="s">
        <v>269</v>
      </c>
      <c r="I348" s="72">
        <f t="shared" ref="I348:I357" si="31">G348*$J$83</f>
        <v>39823.28722842555</v>
      </c>
      <c r="J348" s="40">
        <v>107</v>
      </c>
      <c r="O348" s="139" t="s">
        <v>628</v>
      </c>
      <c r="P348" s="139" t="s">
        <v>629</v>
      </c>
      <c r="Q348" s="139" t="s">
        <v>770</v>
      </c>
      <c r="R348" s="140" t="s">
        <v>250</v>
      </c>
      <c r="S348" s="141">
        <v>0.18919993722187001</v>
      </c>
    </row>
    <row r="349" spans="5:19" x14ac:dyDescent="0.35">
      <c r="E349" s="324">
        <v>2020</v>
      </c>
      <c r="F349" s="324" t="s">
        <v>251</v>
      </c>
      <c r="G349" s="222">
        <v>8.679996576456786E-2</v>
      </c>
      <c r="H349" s="227" t="s">
        <v>269</v>
      </c>
      <c r="I349" s="72">
        <f t="shared" si="31"/>
        <v>18725.137474829025</v>
      </c>
      <c r="J349" s="40">
        <v>107</v>
      </c>
      <c r="O349" s="139" t="s">
        <v>628</v>
      </c>
      <c r="P349" s="139" t="s">
        <v>629</v>
      </c>
      <c r="Q349" s="139" t="s">
        <v>770</v>
      </c>
      <c r="R349" s="140" t="s">
        <v>251</v>
      </c>
      <c r="S349" s="141">
        <v>8.6499859737839496E-2</v>
      </c>
    </row>
    <row r="350" spans="5:19" x14ac:dyDescent="0.35">
      <c r="E350" s="324">
        <v>2020</v>
      </c>
      <c r="F350" s="324" t="s">
        <v>252</v>
      </c>
      <c r="G350" s="222">
        <v>6.460002145131509E-2</v>
      </c>
      <c r="H350" s="227" t="s">
        <v>269</v>
      </c>
      <c r="I350" s="72">
        <f>G350*$J$83</f>
        <v>13935.999535227484</v>
      </c>
      <c r="J350" s="40">
        <v>107</v>
      </c>
      <c r="O350" s="139" t="s">
        <v>628</v>
      </c>
      <c r="P350" s="139" t="s">
        <v>629</v>
      </c>
      <c r="Q350" s="139" t="s">
        <v>770</v>
      </c>
      <c r="R350" s="140" t="s">
        <v>252</v>
      </c>
      <c r="S350" s="141">
        <v>5.5300117770783197E-2</v>
      </c>
    </row>
    <row r="351" spans="5:19" x14ac:dyDescent="0.35">
      <c r="E351" s="324">
        <v>2020</v>
      </c>
      <c r="F351" s="324" t="s">
        <v>253</v>
      </c>
      <c r="G351" s="222">
        <v>2.9700031888066029E-2</v>
      </c>
      <c r="H351" s="227" t="s">
        <v>269</v>
      </c>
      <c r="I351" s="72">
        <v>5604.811282047076</v>
      </c>
      <c r="J351" s="40">
        <v>107</v>
      </c>
      <c r="O351" s="139" t="s">
        <v>628</v>
      </c>
      <c r="P351" s="139" t="s">
        <v>629</v>
      </c>
      <c r="Q351" s="139" t="s">
        <v>770</v>
      </c>
      <c r="R351" s="140" t="s">
        <v>253</v>
      </c>
      <c r="S351" s="141">
        <v>6.1700026816642127E-2</v>
      </c>
    </row>
    <row r="352" spans="5:19" x14ac:dyDescent="0.35">
      <c r="E352" s="324">
        <v>2020</v>
      </c>
      <c r="F352" s="324" t="s">
        <v>254</v>
      </c>
      <c r="G352" s="222">
        <v>0.1596999849407435</v>
      </c>
      <c r="H352" s="227" t="s">
        <v>269</v>
      </c>
      <c r="I352" s="72">
        <f t="shared" si="31"/>
        <v>34451.674564648776</v>
      </c>
      <c r="J352" s="40">
        <v>107</v>
      </c>
      <c r="O352" s="139" t="s">
        <v>628</v>
      </c>
      <c r="P352" s="139" t="s">
        <v>629</v>
      </c>
      <c r="Q352" s="139" t="s">
        <v>770</v>
      </c>
      <c r="R352" s="140" t="s">
        <v>254</v>
      </c>
      <c r="S352" s="141">
        <v>0.1743000176717964</v>
      </c>
    </row>
    <row r="353" spans="5:19" x14ac:dyDescent="0.35">
      <c r="E353" s="324">
        <v>2020</v>
      </c>
      <c r="F353" s="324" t="s">
        <v>255</v>
      </c>
      <c r="G353" s="222">
        <v>6.209996818416063E-2</v>
      </c>
      <c r="H353" s="227" t="s">
        <v>269</v>
      </c>
      <c r="I353" s="72">
        <f t="shared" si="31"/>
        <v>13396.66935566453</v>
      </c>
      <c r="J353" s="40">
        <v>107</v>
      </c>
      <c r="O353" s="139" t="s">
        <v>628</v>
      </c>
      <c r="P353" s="139" t="s">
        <v>629</v>
      </c>
      <c r="Q353" s="139" t="s">
        <v>770</v>
      </c>
      <c r="R353" s="140" t="s">
        <v>255</v>
      </c>
      <c r="S353" s="141">
        <v>6.050007476529258E-2</v>
      </c>
    </row>
    <row r="354" spans="5:19" x14ac:dyDescent="0.35">
      <c r="E354" s="324">
        <v>2020</v>
      </c>
      <c r="F354" s="324" t="s">
        <v>256</v>
      </c>
      <c r="G354" s="222">
        <v>9.5600060814839405E-2</v>
      </c>
      <c r="H354" s="227" t="s">
        <v>269</v>
      </c>
      <c r="I354" s="72">
        <f t="shared" si="31"/>
        <v>20623.559762861336</v>
      </c>
      <c r="J354" s="40">
        <v>107</v>
      </c>
      <c r="O354" s="139" t="s">
        <v>628</v>
      </c>
      <c r="P354" s="139" t="s">
        <v>629</v>
      </c>
      <c r="Q354" s="139" t="s">
        <v>770</v>
      </c>
      <c r="R354" s="140" t="s">
        <v>256</v>
      </c>
      <c r="S354" s="141">
        <v>9.4500116782151228E-2</v>
      </c>
    </row>
    <row r="355" spans="5:19" x14ac:dyDescent="0.35">
      <c r="E355" s="324">
        <v>2020</v>
      </c>
      <c r="F355" s="324" t="s">
        <v>257</v>
      </c>
      <c r="G355" s="222">
        <v>2.4000049114122079E-2</v>
      </c>
      <c r="H355" s="227" t="s">
        <v>269</v>
      </c>
      <c r="I355" s="72">
        <f t="shared" si="31"/>
        <v>5177.4700036579206</v>
      </c>
      <c r="J355" s="40">
        <v>107</v>
      </c>
      <c r="O355" s="139" t="s">
        <v>628</v>
      </c>
      <c r="P355" s="139" t="s">
        <v>629</v>
      </c>
      <c r="Q355" s="139" t="s">
        <v>770</v>
      </c>
      <c r="R355" s="140" t="s">
        <v>257</v>
      </c>
      <c r="S355" s="141">
        <v>2.1099877780372939E-2</v>
      </c>
    </row>
    <row r="356" spans="5:19" x14ac:dyDescent="0.35">
      <c r="E356" s="324">
        <v>2020</v>
      </c>
      <c r="F356" s="324" t="s">
        <v>258</v>
      </c>
      <c r="G356" s="222">
        <v>5.4899982340584047E-2</v>
      </c>
      <c r="H356" s="227" t="s">
        <v>269</v>
      </c>
      <c r="I356" s="72">
        <f t="shared" si="31"/>
        <v>11843.434587076305</v>
      </c>
      <c r="J356" s="40">
        <v>107</v>
      </c>
      <c r="O356" s="139" t="s">
        <v>628</v>
      </c>
      <c r="P356" s="139" t="s">
        <v>629</v>
      </c>
      <c r="Q356" s="139" t="s">
        <v>770</v>
      </c>
      <c r="R356" s="140" t="s">
        <v>258</v>
      </c>
      <c r="S356" s="141">
        <v>5.840022046492889E-2</v>
      </c>
    </row>
    <row r="357" spans="5:19" x14ac:dyDescent="0.35">
      <c r="E357" s="324">
        <v>2020</v>
      </c>
      <c r="F357" s="324" t="s">
        <v>259</v>
      </c>
      <c r="G357" s="222">
        <v>0.1084999572057098</v>
      </c>
      <c r="H357" s="227" t="s">
        <v>269</v>
      </c>
      <c r="I357" s="72">
        <f t="shared" si="31"/>
        <v>23406.421843536278</v>
      </c>
      <c r="J357" s="40">
        <v>107</v>
      </c>
      <c r="O357" s="139" t="s">
        <v>628</v>
      </c>
      <c r="P357" s="139" t="s">
        <v>629</v>
      </c>
      <c r="Q357" s="139" t="s">
        <v>770</v>
      </c>
      <c r="R357" s="140" t="s">
        <v>259</v>
      </c>
      <c r="S357" s="141">
        <v>8.5099709712938343E-2</v>
      </c>
    </row>
    <row r="358" spans="5:19" x14ac:dyDescent="0.35">
      <c r="E358" s="324">
        <v>2021</v>
      </c>
      <c r="F358" s="324" t="s">
        <v>249</v>
      </c>
      <c r="G358" s="222">
        <v>0.12889968181700601</v>
      </c>
      <c r="H358" s="227" t="s">
        <v>269</v>
      </c>
      <c r="I358" s="72">
        <f>G358*$K$83</f>
        <v>2358.6834882552325</v>
      </c>
      <c r="J358" s="40">
        <v>107</v>
      </c>
      <c r="O358" s="139" t="s">
        <v>628</v>
      </c>
      <c r="P358" s="139" t="s">
        <v>629</v>
      </c>
      <c r="Q358" s="139" t="s">
        <v>772</v>
      </c>
      <c r="R358" s="140" t="s">
        <v>249</v>
      </c>
      <c r="S358" s="141">
        <v>0.1184999601333819</v>
      </c>
    </row>
    <row r="359" spans="5:19" x14ac:dyDescent="0.35">
      <c r="E359" s="324">
        <v>2021</v>
      </c>
      <c r="F359" s="324" t="s">
        <v>250</v>
      </c>
      <c r="G359" s="222">
        <v>0.1888999035473154</v>
      </c>
      <c r="H359" s="227" t="s">
        <v>269</v>
      </c>
      <c r="I359" s="72">
        <f t="shared" ref="I359:I368" si="32">G359*$K$83</f>
        <v>3456.603438809077</v>
      </c>
      <c r="J359" s="40">
        <v>107</v>
      </c>
      <c r="O359" s="139" t="s">
        <v>628</v>
      </c>
      <c r="P359" s="139" t="s">
        <v>629</v>
      </c>
      <c r="Q359" s="139" t="s">
        <v>772</v>
      </c>
      <c r="R359" s="140" t="s">
        <v>250</v>
      </c>
      <c r="S359" s="141">
        <v>0.18910005227630311</v>
      </c>
    </row>
    <row r="360" spans="5:19" x14ac:dyDescent="0.35">
      <c r="E360" s="324">
        <v>2021</v>
      </c>
      <c r="F360" s="324" t="s">
        <v>251</v>
      </c>
      <c r="G360" s="222">
        <v>8.6600005912808253E-2</v>
      </c>
      <c r="H360" s="227" t="s">
        <v>269</v>
      </c>
      <c r="I360" s="72">
        <f t="shared" si="32"/>
        <v>1584.6587140481026</v>
      </c>
      <c r="J360" s="40">
        <v>107</v>
      </c>
      <c r="O360" s="139" t="s">
        <v>628</v>
      </c>
      <c r="P360" s="139" t="s">
        <v>629</v>
      </c>
      <c r="Q360" s="139" t="s">
        <v>772</v>
      </c>
      <c r="R360" s="140" t="s">
        <v>251</v>
      </c>
      <c r="S360" s="141">
        <v>8.640000598251911E-2</v>
      </c>
    </row>
    <row r="361" spans="5:19" x14ac:dyDescent="0.35">
      <c r="E361" s="324">
        <v>2021</v>
      </c>
      <c r="F361" s="324" t="s">
        <v>252</v>
      </c>
      <c r="G361" s="222">
        <v>6.5500057280329926E-2</v>
      </c>
      <c r="H361" s="227" t="s">
        <v>269</v>
      </c>
      <c r="I361" s="72">
        <f>G361*$K$83</f>
        <v>1198.5592315597432</v>
      </c>
      <c r="J361" s="40">
        <v>107</v>
      </c>
      <c r="O361" s="139" t="s">
        <v>628</v>
      </c>
      <c r="P361" s="139" t="s">
        <v>629</v>
      </c>
      <c r="Q361" s="139" t="s">
        <v>772</v>
      </c>
      <c r="R361" s="140" t="s">
        <v>252</v>
      </c>
      <c r="S361" s="141">
        <v>6.3499993987164063E-2</v>
      </c>
    </row>
    <row r="362" spans="5:19" x14ac:dyDescent="0.35">
      <c r="E362" s="324">
        <v>2021</v>
      </c>
      <c r="F362" s="324" t="s">
        <v>253</v>
      </c>
      <c r="G362" s="222">
        <v>3.0200130081781532E-2</v>
      </c>
      <c r="H362" s="227" t="s">
        <v>269</v>
      </c>
      <c r="I362" s="72">
        <v>552.62004655825604</v>
      </c>
      <c r="J362" s="40">
        <v>107</v>
      </c>
      <c r="O362" s="139" t="s">
        <v>628</v>
      </c>
      <c r="P362" s="139" t="s">
        <v>629</v>
      </c>
      <c r="Q362" s="139" t="s">
        <v>772</v>
      </c>
      <c r="R362" s="140" t="s">
        <v>253</v>
      </c>
      <c r="S362" s="141">
        <v>4.210005823861096E-2</v>
      </c>
    </row>
    <row r="363" spans="5:19" x14ac:dyDescent="0.35">
      <c r="E363" s="324">
        <v>2021</v>
      </c>
      <c r="F363" s="324" t="s">
        <v>254</v>
      </c>
      <c r="G363" s="222">
        <v>0.16210010014818979</v>
      </c>
      <c r="H363" s="227" t="s">
        <v>269</v>
      </c>
      <c r="I363" s="72">
        <f t="shared" si="32"/>
        <v>2966.2046040334876</v>
      </c>
      <c r="J363" s="40">
        <v>107</v>
      </c>
      <c r="O363" s="139" t="s">
        <v>628</v>
      </c>
      <c r="P363" s="139" t="s">
        <v>629</v>
      </c>
      <c r="Q363" s="139" t="s">
        <v>772</v>
      </c>
      <c r="R363" s="140" t="s">
        <v>254</v>
      </c>
      <c r="S363" s="141">
        <v>0.1723000876055038</v>
      </c>
    </row>
    <row r="364" spans="5:19" x14ac:dyDescent="0.35">
      <c r="E364" s="324">
        <v>2021</v>
      </c>
      <c r="F364" s="324" t="s">
        <v>255</v>
      </c>
      <c r="G364" s="222">
        <v>6.4299941980569042E-2</v>
      </c>
      <c r="H364" s="227" t="s">
        <v>269</v>
      </c>
      <c r="I364" s="72">
        <f t="shared" si="32"/>
        <v>1176.5988038717439</v>
      </c>
      <c r="J364" s="40">
        <v>107</v>
      </c>
      <c r="O364" s="139" t="s">
        <v>628</v>
      </c>
      <c r="P364" s="139" t="s">
        <v>629</v>
      </c>
      <c r="Q364" s="139" t="s">
        <v>772</v>
      </c>
      <c r="R364" s="140" t="s">
        <v>255</v>
      </c>
      <c r="S364" s="141">
        <v>6.130000342580065E-2</v>
      </c>
    </row>
    <row r="365" spans="5:19" x14ac:dyDescent="0.35">
      <c r="E365" s="324">
        <v>2021</v>
      </c>
      <c r="F365" s="324" t="s">
        <v>256</v>
      </c>
      <c r="G365" s="222">
        <v>9.4699629340832758E-2</v>
      </c>
      <c r="H365" s="227" t="s">
        <v>269</v>
      </c>
      <c r="I365" s="72">
        <f t="shared" si="32"/>
        <v>1732.8704688908222</v>
      </c>
      <c r="J365" s="40">
        <v>107</v>
      </c>
      <c r="O365" s="139" t="s">
        <v>628</v>
      </c>
      <c r="P365" s="139" t="s">
        <v>629</v>
      </c>
      <c r="Q365" s="139" t="s">
        <v>772</v>
      </c>
      <c r="R365" s="140" t="s">
        <v>256</v>
      </c>
      <c r="S365" s="141">
        <v>9.8900035036138145E-2</v>
      </c>
    </row>
    <row r="366" spans="5:19" x14ac:dyDescent="0.35">
      <c r="E366" s="324">
        <v>2021</v>
      </c>
      <c r="F366" s="324" t="s">
        <v>257</v>
      </c>
      <c r="G366" s="222">
        <v>2.4300256098507389E-2</v>
      </c>
      <c r="H366" s="227" t="s">
        <v>269</v>
      </c>
      <c r="I366" s="72">
        <f t="shared" si="32"/>
        <v>444.66062298969143</v>
      </c>
      <c r="J366" s="40">
        <v>107</v>
      </c>
      <c r="O366" s="139" t="s">
        <v>628</v>
      </c>
      <c r="P366" s="139" t="s">
        <v>629</v>
      </c>
      <c r="Q366" s="139" t="s">
        <v>772</v>
      </c>
      <c r="R366" s="140" t="s">
        <v>257</v>
      </c>
      <c r="S366" s="141">
        <v>2.2799966489808449E-2</v>
      </c>
    </row>
    <row r="367" spans="5:19" x14ac:dyDescent="0.35">
      <c r="E367" s="324">
        <v>2021</v>
      </c>
      <c r="F367" s="324" t="s">
        <v>258</v>
      </c>
      <c r="G367" s="222">
        <v>5.4899962675397922E-2</v>
      </c>
      <c r="H367" s="227" t="s">
        <v>269</v>
      </c>
      <c r="I367" s="72">
        <f t="shared" si="32"/>
        <v>1004.5923592901029</v>
      </c>
      <c r="J367" s="40">
        <v>107</v>
      </c>
      <c r="O367" s="139" t="s">
        <v>628</v>
      </c>
      <c r="P367" s="139" t="s">
        <v>629</v>
      </c>
      <c r="Q367" s="139" t="s">
        <v>772</v>
      </c>
      <c r="R367" s="140" t="s">
        <v>258</v>
      </c>
      <c r="S367" s="141">
        <v>5.7699982123181892E-2</v>
      </c>
    </row>
    <row r="368" spans="5:19" x14ac:dyDescent="0.35">
      <c r="E368" s="324">
        <v>2021</v>
      </c>
      <c r="F368" s="324" t="s">
        <v>259</v>
      </c>
      <c r="G368" s="222">
        <v>9.9600331117262103E-2</v>
      </c>
      <c r="H368" s="227" t="s">
        <v>269</v>
      </c>
      <c r="I368" s="72">
        <f t="shared" si="32"/>
        <v>1822.546441693743</v>
      </c>
      <c r="J368" s="40">
        <v>107</v>
      </c>
      <c r="O368" s="139" t="s">
        <v>628</v>
      </c>
      <c r="P368" s="139" t="s">
        <v>629</v>
      </c>
      <c r="Q368" s="139" t="s">
        <v>772</v>
      </c>
      <c r="R368" s="140" t="s">
        <v>259</v>
      </c>
      <c r="S368" s="141">
        <v>8.7399854701587995E-2</v>
      </c>
    </row>
    <row r="369" spans="4:19" x14ac:dyDescent="0.35">
      <c r="D369" s="32" t="s">
        <v>268</v>
      </c>
      <c r="E369" s="324">
        <v>2015</v>
      </c>
      <c r="F369" s="324" t="s">
        <v>249</v>
      </c>
      <c r="G369" s="222">
        <v>0.11340004127538469</v>
      </c>
      <c r="H369" s="227" t="s">
        <v>269</v>
      </c>
      <c r="I369" s="33">
        <f>G369*$E$109</f>
        <v>15696.651138544172</v>
      </c>
      <c r="J369" s="40">
        <v>923</v>
      </c>
      <c r="O369" s="139" t="s">
        <v>628</v>
      </c>
      <c r="P369" s="139" t="s">
        <v>629</v>
      </c>
      <c r="Q369" s="139" t="s">
        <v>773</v>
      </c>
      <c r="R369" s="140" t="s">
        <v>249</v>
      </c>
      <c r="S369" s="141">
        <v>0.120299981204107</v>
      </c>
    </row>
    <row r="370" spans="4:19" x14ac:dyDescent="0.35">
      <c r="E370" s="324">
        <v>2015</v>
      </c>
      <c r="F370" s="324" t="s">
        <v>250</v>
      </c>
      <c r="G370" s="222">
        <v>0.18919993722187001</v>
      </c>
      <c r="H370" s="227" t="s">
        <v>269</v>
      </c>
      <c r="I370" s="33">
        <f t="shared" ref="I370:I379" si="33">G370*$E$109</f>
        <v>26188.750697137497</v>
      </c>
      <c r="J370" s="40">
        <v>923</v>
      </c>
      <c r="O370" s="139" t="s">
        <v>628</v>
      </c>
      <c r="P370" s="139" t="s">
        <v>629</v>
      </c>
      <c r="Q370" s="139" t="s">
        <v>773</v>
      </c>
      <c r="R370" s="140" t="s">
        <v>250</v>
      </c>
      <c r="S370" s="141">
        <v>0.1899000188355886</v>
      </c>
    </row>
    <row r="371" spans="4:19" x14ac:dyDescent="0.35">
      <c r="E371" s="324">
        <v>2015</v>
      </c>
      <c r="F371" s="324" t="s">
        <v>251</v>
      </c>
      <c r="G371" s="222">
        <v>8.6499859737839496E-2</v>
      </c>
      <c r="H371" s="227" t="s">
        <v>269</v>
      </c>
      <c r="I371" s="33">
        <f t="shared" si="33"/>
        <v>11973.171319582163</v>
      </c>
      <c r="J371" s="40">
        <v>923</v>
      </c>
      <c r="O371" s="139" t="s">
        <v>628</v>
      </c>
      <c r="P371" s="139" t="s">
        <v>629</v>
      </c>
      <c r="Q371" s="139" t="s">
        <v>773</v>
      </c>
      <c r="R371" s="140" t="s">
        <v>251</v>
      </c>
      <c r="S371" s="141">
        <v>8.3199996098484136E-2</v>
      </c>
    </row>
    <row r="372" spans="4:19" x14ac:dyDescent="0.35">
      <c r="E372" s="324">
        <v>2015</v>
      </c>
      <c r="F372" s="324" t="s">
        <v>252</v>
      </c>
      <c r="G372" s="222">
        <v>5.5300117770783197E-2</v>
      </c>
      <c r="H372" s="227" t="s">
        <v>269</v>
      </c>
      <c r="I372" s="33">
        <f>G372*$E$109</f>
        <v>7654.5532682871253</v>
      </c>
      <c r="J372" s="40">
        <v>923</v>
      </c>
      <c r="O372" s="139" t="s">
        <v>628</v>
      </c>
      <c r="P372" s="139" t="s">
        <v>629</v>
      </c>
      <c r="Q372" s="139" t="s">
        <v>773</v>
      </c>
      <c r="R372" s="140" t="s">
        <v>252</v>
      </c>
      <c r="S372" s="141">
        <v>6.4600001196540469E-2</v>
      </c>
    </row>
    <row r="373" spans="4:19" x14ac:dyDescent="0.35">
      <c r="E373" s="324">
        <v>2015</v>
      </c>
      <c r="F373" s="324" t="s">
        <v>253</v>
      </c>
      <c r="G373" s="222">
        <v>6.1700026816642127E-2</v>
      </c>
      <c r="H373" s="227" t="s">
        <v>269</v>
      </c>
      <c r="I373" s="33">
        <v>9929.1103019820093</v>
      </c>
      <c r="J373" s="40">
        <v>923</v>
      </c>
      <c r="O373" s="139" t="s">
        <v>628</v>
      </c>
      <c r="P373" s="139" t="s">
        <v>629</v>
      </c>
      <c r="Q373" s="139" t="s">
        <v>773</v>
      </c>
      <c r="R373" s="140" t="s">
        <v>253</v>
      </c>
      <c r="S373" s="141">
        <v>3.3200000351590098E-2</v>
      </c>
    </row>
    <row r="374" spans="4:19" x14ac:dyDescent="0.35">
      <c r="E374" s="324">
        <v>2015</v>
      </c>
      <c r="F374" s="324" t="s">
        <v>254</v>
      </c>
      <c r="G374" s="222">
        <v>0.1743000176717964</v>
      </c>
      <c r="H374" s="227" t="s">
        <v>269</v>
      </c>
      <c r="I374" s="33">
        <f t="shared" si="33"/>
        <v>24126.327821982453</v>
      </c>
      <c r="J374" s="40">
        <v>923</v>
      </c>
      <c r="O374" s="139" t="s">
        <v>628</v>
      </c>
      <c r="P374" s="139" t="s">
        <v>629</v>
      </c>
      <c r="Q374" s="139" t="s">
        <v>773</v>
      </c>
      <c r="R374" s="140" t="s">
        <v>254</v>
      </c>
      <c r="S374" s="141">
        <v>0.17670002245356409</v>
      </c>
    </row>
    <row r="375" spans="4:19" x14ac:dyDescent="0.35">
      <c r="E375" s="324">
        <v>2015</v>
      </c>
      <c r="F375" s="324" t="s">
        <v>255</v>
      </c>
      <c r="G375" s="222">
        <v>6.050007476529258E-2</v>
      </c>
      <c r="H375" s="227" t="s">
        <v>269</v>
      </c>
      <c r="I375" s="33">
        <f t="shared" si="33"/>
        <v>8374.3229435029662</v>
      </c>
      <c r="J375" s="40">
        <v>923</v>
      </c>
      <c r="O375" s="139" t="s">
        <v>628</v>
      </c>
      <c r="P375" s="139" t="s">
        <v>629</v>
      </c>
      <c r="Q375" s="139" t="s">
        <v>773</v>
      </c>
      <c r="R375" s="140" t="s">
        <v>255</v>
      </c>
      <c r="S375" s="141">
        <v>6.0399973993674722E-2</v>
      </c>
    </row>
    <row r="376" spans="4:19" x14ac:dyDescent="0.35">
      <c r="E376" s="324">
        <v>2015</v>
      </c>
      <c r="F376" s="324" t="s">
        <v>256</v>
      </c>
      <c r="G376" s="222">
        <v>9.4500116782151228E-2</v>
      </c>
      <c r="H376" s="227" t="s">
        <v>269</v>
      </c>
      <c r="I376" s="33">
        <f t="shared" si="33"/>
        <v>13080.554019190584</v>
      </c>
      <c r="J376" s="40">
        <v>923</v>
      </c>
      <c r="O376" s="139" t="s">
        <v>628</v>
      </c>
      <c r="P376" s="139" t="s">
        <v>629</v>
      </c>
      <c r="Q376" s="139" t="s">
        <v>773</v>
      </c>
      <c r="R376" s="140" t="s">
        <v>256</v>
      </c>
      <c r="S376" s="141">
        <v>9.3200012260286791E-2</v>
      </c>
    </row>
    <row r="377" spans="4:19" x14ac:dyDescent="0.35">
      <c r="E377" s="324">
        <v>2015</v>
      </c>
      <c r="F377" s="324" t="s">
        <v>257</v>
      </c>
      <c r="G377" s="222">
        <v>2.1099877780372939E-2</v>
      </c>
      <c r="H377" s="227" t="s">
        <v>269</v>
      </c>
      <c r="I377" s="33">
        <f t="shared" si="33"/>
        <v>2920.6111114205169</v>
      </c>
      <c r="J377" s="40">
        <v>923</v>
      </c>
      <c r="O377" s="139" t="s">
        <v>628</v>
      </c>
      <c r="P377" s="139" t="s">
        <v>629</v>
      </c>
      <c r="Q377" s="139" t="s">
        <v>773</v>
      </c>
      <c r="R377" s="140" t="s">
        <v>257</v>
      </c>
      <c r="S377" s="141">
        <v>2.3399993586316208E-2</v>
      </c>
    </row>
    <row r="378" spans="4:19" x14ac:dyDescent="0.35">
      <c r="E378" s="324">
        <v>2015</v>
      </c>
      <c r="F378" s="324" t="s">
        <v>258</v>
      </c>
      <c r="G378" s="222">
        <v>5.840022046492889E-2</v>
      </c>
      <c r="H378" s="227" t="s">
        <v>269</v>
      </c>
      <c r="I378" s="33">
        <f t="shared" si="33"/>
        <v>8083.6644920255294</v>
      </c>
      <c r="J378" s="40">
        <v>923</v>
      </c>
      <c r="O378" s="139" t="s">
        <v>628</v>
      </c>
      <c r="P378" s="139" t="s">
        <v>629</v>
      </c>
      <c r="Q378" s="139" t="s">
        <v>773</v>
      </c>
      <c r="R378" s="140" t="s">
        <v>258</v>
      </c>
      <c r="S378" s="141">
        <v>5.8799983883563813E-2</v>
      </c>
    </row>
    <row r="379" spans="4:19" x14ac:dyDescent="0.35">
      <c r="E379" s="324">
        <v>2015</v>
      </c>
      <c r="F379" s="324" t="s">
        <v>259</v>
      </c>
      <c r="G379" s="222">
        <v>8.5099709712938343E-2</v>
      </c>
      <c r="H379" s="227" t="s">
        <v>269</v>
      </c>
      <c r="I379" s="33">
        <f t="shared" si="33"/>
        <v>11779.364807385875</v>
      </c>
      <c r="J379" s="40">
        <v>923</v>
      </c>
      <c r="O379" s="139" t="s">
        <v>628</v>
      </c>
      <c r="P379" s="139" t="s">
        <v>629</v>
      </c>
      <c r="Q379" s="139" t="s">
        <v>773</v>
      </c>
      <c r="R379" s="140" t="s">
        <v>259</v>
      </c>
      <c r="S379" s="141">
        <v>9.6300016136284028E-2</v>
      </c>
    </row>
    <row r="380" spans="4:19" x14ac:dyDescent="0.35">
      <c r="E380" s="324">
        <v>2016</v>
      </c>
      <c r="F380" s="324" t="s">
        <v>249</v>
      </c>
      <c r="G380" s="222">
        <v>0.1184999601333819</v>
      </c>
      <c r="H380" s="227" t="s">
        <v>269</v>
      </c>
      <c r="I380" s="33">
        <f>G380*$F$109</f>
        <v>16203.712181464669</v>
      </c>
      <c r="J380" s="40">
        <v>923</v>
      </c>
      <c r="O380" s="139" t="s">
        <v>628</v>
      </c>
      <c r="P380" s="139" t="s">
        <v>629</v>
      </c>
      <c r="Q380" s="139" t="s">
        <v>774</v>
      </c>
      <c r="R380" s="140" t="s">
        <v>249</v>
      </c>
      <c r="S380" s="141">
        <v>0.1252001061070073</v>
      </c>
    </row>
    <row r="381" spans="4:19" x14ac:dyDescent="0.35">
      <c r="E381" s="324">
        <v>2016</v>
      </c>
      <c r="F381" s="324" t="s">
        <v>250</v>
      </c>
      <c r="G381" s="222">
        <v>0.18910005227630311</v>
      </c>
      <c r="H381" s="227" t="s">
        <v>269</v>
      </c>
      <c r="I381" s="33">
        <f t="shared" ref="I381:I390" si="34">G381*$F$109</f>
        <v>25857.585244216156</v>
      </c>
      <c r="J381" s="40">
        <v>923</v>
      </c>
      <c r="O381" s="139" t="s">
        <v>628</v>
      </c>
      <c r="P381" s="139" t="s">
        <v>629</v>
      </c>
      <c r="Q381" s="139" t="s">
        <v>774</v>
      </c>
      <c r="R381" s="140" t="s">
        <v>250</v>
      </c>
      <c r="S381" s="141">
        <v>0.18889988490134821</v>
      </c>
    </row>
    <row r="382" spans="4:19" x14ac:dyDescent="0.35">
      <c r="E382" s="324">
        <v>2016</v>
      </c>
      <c r="F382" s="324" t="s">
        <v>251</v>
      </c>
      <c r="G382" s="222">
        <v>8.640000598251911E-2</v>
      </c>
      <c r="H382" s="227" t="s">
        <v>269</v>
      </c>
      <c r="I382" s="33">
        <f t="shared" si="34"/>
        <v>11814.356965536053</v>
      </c>
      <c r="J382" s="40">
        <v>923</v>
      </c>
      <c r="O382" s="139" t="s">
        <v>628</v>
      </c>
      <c r="P382" s="139" t="s">
        <v>629</v>
      </c>
      <c r="Q382" s="139" t="s">
        <v>774</v>
      </c>
      <c r="R382" s="140" t="s">
        <v>251</v>
      </c>
      <c r="S382" s="141">
        <v>8.5200173334255835E-2</v>
      </c>
    </row>
    <row r="383" spans="4:19" x14ac:dyDescent="0.35">
      <c r="E383" s="324">
        <v>2016</v>
      </c>
      <c r="F383" s="324" t="s">
        <v>252</v>
      </c>
      <c r="G383" s="222">
        <v>6.3499993987164063E-2</v>
      </c>
      <c r="H383" s="227" t="s">
        <v>269</v>
      </c>
      <c r="I383" s="33">
        <f>G383*$F$109</f>
        <v>8683.0039852721293</v>
      </c>
      <c r="J383" s="40">
        <v>923</v>
      </c>
      <c r="O383" s="139" t="s">
        <v>628</v>
      </c>
      <c r="P383" s="139" t="s">
        <v>629</v>
      </c>
      <c r="Q383" s="139" t="s">
        <v>774</v>
      </c>
      <c r="R383" s="140" t="s">
        <v>252</v>
      </c>
      <c r="S383" s="141">
        <v>6.3100055714582229E-2</v>
      </c>
    </row>
    <row r="384" spans="4:19" x14ac:dyDescent="0.35">
      <c r="E384" s="324">
        <v>2016</v>
      </c>
      <c r="F384" s="324" t="s">
        <v>253</v>
      </c>
      <c r="G384" s="222">
        <v>4.210005823861096E-2</v>
      </c>
      <c r="H384" s="227" t="s">
        <v>269</v>
      </c>
      <c r="I384" s="33">
        <v>6689.2228118276898</v>
      </c>
      <c r="J384" s="40">
        <v>923</v>
      </c>
      <c r="O384" s="139" t="s">
        <v>628</v>
      </c>
      <c r="P384" s="139" t="s">
        <v>629</v>
      </c>
      <c r="Q384" s="139" t="s">
        <v>774</v>
      </c>
      <c r="R384" s="140" t="s">
        <v>253</v>
      </c>
      <c r="S384" s="141">
        <v>3.0599882744473991E-2</v>
      </c>
    </row>
    <row r="385" spans="5:19" x14ac:dyDescent="0.35">
      <c r="E385" s="324">
        <v>2016</v>
      </c>
      <c r="F385" s="324" t="s">
        <v>254</v>
      </c>
      <c r="G385" s="222">
        <v>0.1723000876055038</v>
      </c>
      <c r="H385" s="227" t="s">
        <v>269</v>
      </c>
      <c r="I385" s="33">
        <f t="shared" si="34"/>
        <v>23560.354157572769</v>
      </c>
      <c r="J385" s="40">
        <v>923</v>
      </c>
      <c r="O385" s="139" t="s">
        <v>628</v>
      </c>
      <c r="P385" s="139" t="s">
        <v>629</v>
      </c>
      <c r="Q385" s="139" t="s">
        <v>774</v>
      </c>
      <c r="R385" s="140" t="s">
        <v>254</v>
      </c>
      <c r="S385" s="141">
        <v>0.16890005857174031</v>
      </c>
    </row>
    <row r="386" spans="5:19" x14ac:dyDescent="0.35">
      <c r="E386" s="324">
        <v>2016</v>
      </c>
      <c r="F386" s="324" t="s">
        <v>255</v>
      </c>
      <c r="G386" s="222">
        <v>6.130000342580065E-2</v>
      </c>
      <c r="H386" s="227" t="s">
        <v>269</v>
      </c>
      <c r="I386" s="33">
        <f t="shared" si="34"/>
        <v>8382.1767628988327</v>
      </c>
      <c r="J386" s="40">
        <v>923</v>
      </c>
      <c r="O386" s="139" t="s">
        <v>628</v>
      </c>
      <c r="P386" s="139" t="s">
        <v>629</v>
      </c>
      <c r="Q386" s="139" t="s">
        <v>774</v>
      </c>
      <c r="R386" s="140" t="s">
        <v>255</v>
      </c>
      <c r="S386" s="141">
        <v>5.8500031232659233E-2</v>
      </c>
    </row>
    <row r="387" spans="5:19" x14ac:dyDescent="0.35">
      <c r="E387" s="324">
        <v>2016</v>
      </c>
      <c r="F387" s="324" t="s">
        <v>256</v>
      </c>
      <c r="G387" s="222">
        <v>9.8900035036138145E-2</v>
      </c>
      <c r="H387" s="227" t="s">
        <v>269</v>
      </c>
      <c r="I387" s="33">
        <f t="shared" si="34"/>
        <v>13523.613853190742</v>
      </c>
      <c r="J387" s="40">
        <v>923</v>
      </c>
      <c r="O387" s="139" t="s">
        <v>628</v>
      </c>
      <c r="P387" s="139" t="s">
        <v>629</v>
      </c>
      <c r="Q387" s="139" t="s">
        <v>774</v>
      </c>
      <c r="R387" s="140" t="s">
        <v>256</v>
      </c>
      <c r="S387" s="141">
        <v>9.6999956022174899E-2</v>
      </c>
    </row>
    <row r="388" spans="5:19" x14ac:dyDescent="0.35">
      <c r="E388" s="324">
        <v>2016</v>
      </c>
      <c r="F388" s="324" t="s">
        <v>257</v>
      </c>
      <c r="G388" s="222">
        <v>2.2799966489808449E-2</v>
      </c>
      <c r="H388" s="227" t="s">
        <v>269</v>
      </c>
      <c r="I388" s="33">
        <f t="shared" si="34"/>
        <v>3117.6727345060226</v>
      </c>
      <c r="J388" s="40">
        <v>923</v>
      </c>
      <c r="O388" s="139" t="s">
        <v>628</v>
      </c>
      <c r="P388" s="139" t="s">
        <v>629</v>
      </c>
      <c r="Q388" s="139" t="s">
        <v>774</v>
      </c>
      <c r="R388" s="140" t="s">
        <v>257</v>
      </c>
      <c r="S388" s="141">
        <v>2.4099848150452331E-2</v>
      </c>
    </row>
    <row r="389" spans="5:19" x14ac:dyDescent="0.35">
      <c r="E389" s="324">
        <v>2016</v>
      </c>
      <c r="F389" s="324" t="s">
        <v>258</v>
      </c>
      <c r="G389" s="222">
        <v>5.7699982123181892E-2</v>
      </c>
      <c r="H389" s="227" t="s">
        <v>269</v>
      </c>
      <c r="I389" s="33">
        <f t="shared" si="34"/>
        <v>7889.9090104952356</v>
      </c>
      <c r="J389" s="40">
        <v>923</v>
      </c>
      <c r="O389" s="139" t="s">
        <v>628</v>
      </c>
      <c r="P389" s="139" t="s">
        <v>629</v>
      </c>
      <c r="Q389" s="139" t="s">
        <v>774</v>
      </c>
      <c r="R389" s="140" t="s">
        <v>258</v>
      </c>
      <c r="S389" s="141">
        <v>6.0100039748110713E-2</v>
      </c>
    </row>
    <row r="390" spans="5:19" x14ac:dyDescent="0.35">
      <c r="E390" s="324">
        <v>2016</v>
      </c>
      <c r="F390" s="324" t="s">
        <v>259</v>
      </c>
      <c r="G390" s="222">
        <v>8.7399854701587995E-2</v>
      </c>
      <c r="H390" s="227" t="s">
        <v>269</v>
      </c>
      <c r="I390" s="33">
        <f t="shared" si="34"/>
        <v>11951.076512534741</v>
      </c>
      <c r="J390" s="40">
        <v>923</v>
      </c>
      <c r="O390" s="139" t="s">
        <v>628</v>
      </c>
      <c r="P390" s="139" t="s">
        <v>629</v>
      </c>
      <c r="Q390" s="139" t="s">
        <v>774</v>
      </c>
      <c r="R390" s="140" t="s">
        <v>259</v>
      </c>
      <c r="S390" s="141">
        <v>9.8399963473194949E-2</v>
      </c>
    </row>
    <row r="391" spans="5:19" x14ac:dyDescent="0.35">
      <c r="E391" s="324">
        <v>2017</v>
      </c>
      <c r="F391" s="324" t="s">
        <v>249</v>
      </c>
      <c r="G391" s="222">
        <v>0.120299981204107</v>
      </c>
      <c r="H391" s="227" t="s">
        <v>269</v>
      </c>
      <c r="I391" s="33">
        <f>G391*$G$109</f>
        <v>17178.218570458273</v>
      </c>
      <c r="J391" s="40">
        <v>923</v>
      </c>
      <c r="O391" s="139" t="s">
        <v>628</v>
      </c>
      <c r="P391" s="139" t="s">
        <v>629</v>
      </c>
      <c r="Q391" s="139" t="s">
        <v>775</v>
      </c>
      <c r="R391" s="140" t="s">
        <v>249</v>
      </c>
      <c r="S391" s="141">
        <v>0.1233999879073612</v>
      </c>
    </row>
    <row r="392" spans="5:19" x14ac:dyDescent="0.35">
      <c r="E392" s="324">
        <v>2017</v>
      </c>
      <c r="F392" s="324" t="s">
        <v>250</v>
      </c>
      <c r="G392" s="222">
        <v>0.1899000188355886</v>
      </c>
      <c r="H392" s="227" t="s">
        <v>269</v>
      </c>
      <c r="I392" s="33">
        <f t="shared" ref="I392:I401" si="35">G392*$G$109</f>
        <v>27116.7459665448</v>
      </c>
      <c r="J392" s="40">
        <v>923</v>
      </c>
      <c r="O392" s="139" t="s">
        <v>628</v>
      </c>
      <c r="P392" s="139" t="s">
        <v>629</v>
      </c>
      <c r="Q392" s="139" t="s">
        <v>775</v>
      </c>
      <c r="R392" s="140" t="s">
        <v>250</v>
      </c>
      <c r="S392" s="141">
        <v>0.1950999651726866</v>
      </c>
    </row>
    <row r="393" spans="5:19" x14ac:dyDescent="0.35">
      <c r="E393" s="324">
        <v>2017</v>
      </c>
      <c r="F393" s="324" t="s">
        <v>251</v>
      </c>
      <c r="G393" s="222">
        <v>8.3199996098484136E-2</v>
      </c>
      <c r="H393" s="227" t="s">
        <v>269</v>
      </c>
      <c r="I393" s="33">
        <f t="shared" si="35"/>
        <v>11880.531515762554</v>
      </c>
      <c r="J393" s="40">
        <v>923</v>
      </c>
      <c r="O393" s="139" t="s">
        <v>628</v>
      </c>
      <c r="P393" s="139" t="s">
        <v>629</v>
      </c>
      <c r="Q393" s="139" t="s">
        <v>775</v>
      </c>
      <c r="R393" s="140" t="s">
        <v>251</v>
      </c>
      <c r="S393" s="141">
        <v>8.8900023017092877E-2</v>
      </c>
    </row>
    <row r="394" spans="5:19" x14ac:dyDescent="0.35">
      <c r="E394" s="324">
        <v>2017</v>
      </c>
      <c r="F394" s="324" t="s">
        <v>252</v>
      </c>
      <c r="G394" s="222">
        <v>6.4600001196540469E-2</v>
      </c>
      <c r="H394" s="227" t="s">
        <v>269</v>
      </c>
      <c r="I394" s="33">
        <f>G394*$G$109</f>
        <v>9224.5479101384335</v>
      </c>
      <c r="J394" s="40">
        <v>923</v>
      </c>
      <c r="O394" s="139" t="s">
        <v>628</v>
      </c>
      <c r="P394" s="139" t="s">
        <v>629</v>
      </c>
      <c r="Q394" s="139" t="s">
        <v>775</v>
      </c>
      <c r="R394" s="140" t="s">
        <v>252</v>
      </c>
      <c r="S394" s="141">
        <v>6.5199991322055353E-2</v>
      </c>
    </row>
    <row r="395" spans="5:19" x14ac:dyDescent="0.35">
      <c r="E395" s="324">
        <v>2017</v>
      </c>
      <c r="F395" s="324" t="s">
        <v>253</v>
      </c>
      <c r="G395" s="222">
        <v>3.3200000351590098E-2</v>
      </c>
      <c r="H395" s="227" t="s">
        <v>269</v>
      </c>
      <c r="I395" s="33">
        <v>5506.6473500598404</v>
      </c>
      <c r="J395" s="40">
        <v>923</v>
      </c>
      <c r="O395" s="139" t="s">
        <v>628</v>
      </c>
      <c r="P395" s="139" t="s">
        <v>629</v>
      </c>
      <c r="Q395" s="139" t="s">
        <v>775</v>
      </c>
      <c r="R395" s="140" t="s">
        <v>253</v>
      </c>
      <c r="S395" s="141">
        <v>2.9799882231561711E-2</v>
      </c>
    </row>
    <row r="396" spans="5:19" x14ac:dyDescent="0.35">
      <c r="E396" s="324">
        <v>2017</v>
      </c>
      <c r="F396" s="324" t="s">
        <v>254</v>
      </c>
      <c r="G396" s="222">
        <v>0.17670002245356409</v>
      </c>
      <c r="H396" s="227" t="s">
        <v>269</v>
      </c>
      <c r="I396" s="33">
        <f t="shared" si="35"/>
        <v>25231.854375456718</v>
      </c>
      <c r="J396" s="40">
        <v>923</v>
      </c>
      <c r="O396" s="139" t="s">
        <v>628</v>
      </c>
      <c r="P396" s="139" t="s">
        <v>629</v>
      </c>
      <c r="Q396" s="139" t="s">
        <v>775</v>
      </c>
      <c r="R396" s="140" t="s">
        <v>254</v>
      </c>
      <c r="S396" s="141">
        <v>0.15740007237611239</v>
      </c>
    </row>
    <row r="397" spans="5:19" x14ac:dyDescent="0.35">
      <c r="E397" s="324">
        <v>2017</v>
      </c>
      <c r="F397" s="324" t="s">
        <v>255</v>
      </c>
      <c r="G397" s="222">
        <v>6.0399973993674722E-2</v>
      </c>
      <c r="H397" s="227" t="s">
        <v>269</v>
      </c>
      <c r="I397" s="33">
        <f t="shared" si="35"/>
        <v>8624.8056277993637</v>
      </c>
      <c r="J397" s="40">
        <v>923</v>
      </c>
      <c r="O397" s="139" t="s">
        <v>628</v>
      </c>
      <c r="P397" s="139" t="s">
        <v>629</v>
      </c>
      <c r="Q397" s="139" t="s">
        <v>775</v>
      </c>
      <c r="R397" s="140" t="s">
        <v>255</v>
      </c>
      <c r="S397" s="141">
        <v>6.1700058139661777E-2</v>
      </c>
    </row>
    <row r="398" spans="5:19" x14ac:dyDescent="0.35">
      <c r="E398" s="324">
        <v>2017</v>
      </c>
      <c r="F398" s="324" t="s">
        <v>256</v>
      </c>
      <c r="G398" s="222">
        <v>9.3200012260286791E-2</v>
      </c>
      <c r="H398" s="227" t="s">
        <v>269</v>
      </c>
      <c r="I398" s="33">
        <f t="shared" si="35"/>
        <v>13308.482390036643</v>
      </c>
      <c r="J398" s="40">
        <v>923</v>
      </c>
      <c r="O398" s="139" t="s">
        <v>628</v>
      </c>
      <c r="P398" s="139" t="s">
        <v>629</v>
      </c>
      <c r="Q398" s="139" t="s">
        <v>775</v>
      </c>
      <c r="R398" s="140" t="s">
        <v>256</v>
      </c>
      <c r="S398" s="141">
        <v>9.5400008960362992E-2</v>
      </c>
    </row>
    <row r="399" spans="5:19" x14ac:dyDescent="0.35">
      <c r="E399" s="324">
        <v>2017</v>
      </c>
      <c r="F399" s="324" t="s">
        <v>257</v>
      </c>
      <c r="G399" s="222">
        <v>2.3399993586316208E-2</v>
      </c>
      <c r="H399" s="227" t="s">
        <v>269</v>
      </c>
      <c r="I399" s="33">
        <f t="shared" si="35"/>
        <v>3341.3987296561477</v>
      </c>
      <c r="J399" s="40">
        <v>923</v>
      </c>
      <c r="O399" s="139" t="s">
        <v>628</v>
      </c>
      <c r="P399" s="139" t="s">
        <v>629</v>
      </c>
      <c r="Q399" s="139" t="s">
        <v>775</v>
      </c>
      <c r="R399" s="140" t="s">
        <v>257</v>
      </c>
      <c r="S399" s="141">
        <v>2.38000334537334E-2</v>
      </c>
    </row>
    <row r="400" spans="5:19" x14ac:dyDescent="0.35">
      <c r="E400" s="324">
        <v>2017</v>
      </c>
      <c r="F400" s="324" t="s">
        <v>258</v>
      </c>
      <c r="G400" s="222">
        <v>5.8799983883563813E-2</v>
      </c>
      <c r="H400" s="227" t="s">
        <v>269</v>
      </c>
      <c r="I400" s="33">
        <f t="shared" si="35"/>
        <v>8396.3352693923716</v>
      </c>
      <c r="J400" s="40">
        <v>923</v>
      </c>
      <c r="O400" s="139" t="s">
        <v>628</v>
      </c>
      <c r="P400" s="139" t="s">
        <v>629</v>
      </c>
      <c r="Q400" s="139" t="s">
        <v>775</v>
      </c>
      <c r="R400" s="140" t="s">
        <v>258</v>
      </c>
      <c r="S400" s="141">
        <v>5.3400040539865717E-2</v>
      </c>
    </row>
    <row r="401" spans="5:19" x14ac:dyDescent="0.35">
      <c r="E401" s="324">
        <v>2017</v>
      </c>
      <c r="F401" s="324" t="s">
        <v>259</v>
      </c>
      <c r="G401" s="222">
        <v>9.6300016136284028E-2</v>
      </c>
      <c r="H401" s="227" t="s">
        <v>269</v>
      </c>
      <c r="I401" s="33">
        <f t="shared" si="35"/>
        <v>13751.146999109171</v>
      </c>
      <c r="J401" s="40">
        <v>923</v>
      </c>
      <c r="O401" s="139" t="s">
        <v>628</v>
      </c>
      <c r="P401" s="139" t="s">
        <v>629</v>
      </c>
      <c r="Q401" s="139" t="s">
        <v>775</v>
      </c>
      <c r="R401" s="140" t="s">
        <v>259</v>
      </c>
      <c r="S401" s="141">
        <v>0.10589993687950611</v>
      </c>
    </row>
    <row r="402" spans="5:19" x14ac:dyDescent="0.35">
      <c r="E402" s="324">
        <v>2018</v>
      </c>
      <c r="F402" s="324" t="s">
        <v>249</v>
      </c>
      <c r="G402" s="222">
        <v>0.1252001061070073</v>
      </c>
      <c r="H402" s="227" t="s">
        <v>269</v>
      </c>
      <c r="I402" s="33">
        <f>G402*$H$109</f>
        <v>18751.84724887877</v>
      </c>
      <c r="J402" s="40">
        <v>923</v>
      </c>
      <c r="O402" s="139" t="s">
        <v>628</v>
      </c>
      <c r="P402" s="139" t="s">
        <v>629</v>
      </c>
      <c r="Q402" s="139" t="s">
        <v>776</v>
      </c>
      <c r="R402" s="140" t="s">
        <v>249</v>
      </c>
      <c r="S402" s="141">
        <v>0.12950000018056659</v>
      </c>
    </row>
    <row r="403" spans="5:19" x14ac:dyDescent="0.35">
      <c r="E403" s="324">
        <v>2018</v>
      </c>
      <c r="F403" s="324" t="s">
        <v>250</v>
      </c>
      <c r="G403" s="222">
        <v>0.18889988490134821</v>
      </c>
      <c r="H403" s="227" t="s">
        <v>269</v>
      </c>
      <c r="I403" s="33">
        <f t="shared" ref="I403:I412" si="36">G403*$H$109</f>
        <v>28292.482308068978</v>
      </c>
      <c r="J403" s="40">
        <v>923</v>
      </c>
      <c r="O403" s="139" t="s">
        <v>628</v>
      </c>
      <c r="P403" s="139" t="s">
        <v>629</v>
      </c>
      <c r="Q403" s="139" t="s">
        <v>776</v>
      </c>
      <c r="R403" s="140" t="s">
        <v>250</v>
      </c>
      <c r="S403" s="141">
        <v>0.184599978115325</v>
      </c>
    </row>
    <row r="404" spans="5:19" x14ac:dyDescent="0.35">
      <c r="E404" s="324">
        <v>2018</v>
      </c>
      <c r="F404" s="324" t="s">
        <v>251</v>
      </c>
      <c r="G404" s="222">
        <v>8.5200173334255835E-2</v>
      </c>
      <c r="H404" s="227" t="s">
        <v>269</v>
      </c>
      <c r="I404" s="33">
        <f t="shared" si="36"/>
        <v>12760.856884389977</v>
      </c>
      <c r="J404" s="40">
        <v>923</v>
      </c>
      <c r="O404" s="139" t="s">
        <v>628</v>
      </c>
      <c r="P404" s="139" t="s">
        <v>629</v>
      </c>
      <c r="Q404" s="139" t="s">
        <v>776</v>
      </c>
      <c r="R404" s="140" t="s">
        <v>251</v>
      </c>
      <c r="S404" s="141">
        <v>8.679996576456786E-2</v>
      </c>
    </row>
    <row r="405" spans="5:19" x14ac:dyDescent="0.35">
      <c r="E405" s="324">
        <v>2018</v>
      </c>
      <c r="F405" s="324" t="s">
        <v>252</v>
      </c>
      <c r="G405" s="222">
        <v>6.3100055714582229E-2</v>
      </c>
      <c r="H405" s="227" t="s">
        <v>269</v>
      </c>
      <c r="I405" s="33">
        <f>G405*$H$109</f>
        <v>9450.8115284205924</v>
      </c>
      <c r="J405" s="40">
        <v>923</v>
      </c>
      <c r="O405" s="139" t="s">
        <v>628</v>
      </c>
      <c r="P405" s="139" t="s">
        <v>629</v>
      </c>
      <c r="Q405" s="139" t="s">
        <v>776</v>
      </c>
      <c r="R405" s="140" t="s">
        <v>252</v>
      </c>
      <c r="S405" s="141">
        <v>6.460002145131509E-2</v>
      </c>
    </row>
    <row r="406" spans="5:19" x14ac:dyDescent="0.35">
      <c r="E406" s="324">
        <v>2018</v>
      </c>
      <c r="F406" s="324" t="s">
        <v>253</v>
      </c>
      <c r="G406" s="222">
        <v>3.0599882744473991E-2</v>
      </c>
      <c r="H406" s="227" t="s">
        <v>269</v>
      </c>
      <c r="I406" s="33">
        <v>5323.0987896064898</v>
      </c>
      <c r="J406" s="40">
        <v>923</v>
      </c>
      <c r="O406" s="139" t="s">
        <v>628</v>
      </c>
      <c r="P406" s="139" t="s">
        <v>629</v>
      </c>
      <c r="Q406" s="139" t="s">
        <v>776</v>
      </c>
      <c r="R406" s="140" t="s">
        <v>253</v>
      </c>
      <c r="S406" s="141">
        <v>2.9700031888066029E-2</v>
      </c>
    </row>
    <row r="407" spans="5:19" x14ac:dyDescent="0.35">
      <c r="E407" s="324">
        <v>2018</v>
      </c>
      <c r="F407" s="324" t="s">
        <v>254</v>
      </c>
      <c r="G407" s="222">
        <v>0.16890005857174031</v>
      </c>
      <c r="H407" s="227" t="s">
        <v>269</v>
      </c>
      <c r="I407" s="33">
        <f t="shared" si="36"/>
        <v>25297.008102828502</v>
      </c>
      <c r="J407" s="40">
        <v>923</v>
      </c>
      <c r="O407" s="139" t="s">
        <v>628</v>
      </c>
      <c r="P407" s="139" t="s">
        <v>629</v>
      </c>
      <c r="Q407" s="139" t="s">
        <v>776</v>
      </c>
      <c r="R407" s="140" t="s">
        <v>254</v>
      </c>
      <c r="S407" s="141">
        <v>0.1596999849407435</v>
      </c>
    </row>
    <row r="408" spans="5:19" x14ac:dyDescent="0.35">
      <c r="E408" s="324">
        <v>2018</v>
      </c>
      <c r="F408" s="324" t="s">
        <v>255</v>
      </c>
      <c r="G408" s="222">
        <v>5.8500031232659233E-2</v>
      </c>
      <c r="H408" s="227" t="s">
        <v>269</v>
      </c>
      <c r="I408" s="33">
        <f t="shared" si="36"/>
        <v>8761.8428117934818</v>
      </c>
      <c r="J408" s="40">
        <v>923</v>
      </c>
      <c r="O408" s="139" t="s">
        <v>628</v>
      </c>
      <c r="P408" s="139" t="s">
        <v>629</v>
      </c>
      <c r="Q408" s="139" t="s">
        <v>776</v>
      </c>
      <c r="R408" s="140" t="s">
        <v>255</v>
      </c>
      <c r="S408" s="141">
        <v>6.209996818416063E-2</v>
      </c>
    </row>
    <row r="409" spans="5:19" x14ac:dyDescent="0.35">
      <c r="E409" s="324">
        <v>2018</v>
      </c>
      <c r="F409" s="324" t="s">
        <v>256</v>
      </c>
      <c r="G409" s="222">
        <v>9.6999956022174899E-2</v>
      </c>
      <c r="H409" s="227" t="s">
        <v>269</v>
      </c>
      <c r="I409" s="33">
        <f t="shared" si="36"/>
        <v>14528.169464338649</v>
      </c>
      <c r="J409" s="40">
        <v>923</v>
      </c>
      <c r="O409" s="139" t="s">
        <v>628</v>
      </c>
      <c r="P409" s="139" t="s">
        <v>629</v>
      </c>
      <c r="Q409" s="139" t="s">
        <v>776</v>
      </c>
      <c r="R409" s="140" t="s">
        <v>256</v>
      </c>
      <c r="S409" s="141">
        <v>9.5600060814839405E-2</v>
      </c>
    </row>
    <row r="410" spans="5:19" x14ac:dyDescent="0.35">
      <c r="E410" s="324">
        <v>2018</v>
      </c>
      <c r="F410" s="324" t="s">
        <v>257</v>
      </c>
      <c r="G410" s="222">
        <v>2.4099848150452331E-2</v>
      </c>
      <c r="H410" s="227" t="s">
        <v>269</v>
      </c>
      <c r="I410" s="33">
        <f t="shared" si="36"/>
        <v>3609.5550178863823</v>
      </c>
      <c r="J410" s="40">
        <v>923</v>
      </c>
      <c r="O410" s="139" t="s">
        <v>628</v>
      </c>
      <c r="P410" s="139" t="s">
        <v>629</v>
      </c>
      <c r="Q410" s="139" t="s">
        <v>776</v>
      </c>
      <c r="R410" s="140" t="s">
        <v>257</v>
      </c>
      <c r="S410" s="141">
        <v>2.4000049114122079E-2</v>
      </c>
    </row>
    <row r="411" spans="5:19" x14ac:dyDescent="0.35">
      <c r="E411" s="324">
        <v>2018</v>
      </c>
      <c r="F411" s="324" t="s">
        <v>258</v>
      </c>
      <c r="G411" s="222">
        <v>6.0100039748110713E-2</v>
      </c>
      <c r="H411" s="227" t="s">
        <v>269</v>
      </c>
      <c r="I411" s="33">
        <f t="shared" si="36"/>
        <v>9001.4841045333469</v>
      </c>
      <c r="J411" s="40">
        <v>923</v>
      </c>
      <c r="O411" s="139" t="s">
        <v>628</v>
      </c>
      <c r="P411" s="139" t="s">
        <v>629</v>
      </c>
      <c r="Q411" s="139" t="s">
        <v>776</v>
      </c>
      <c r="R411" s="140" t="s">
        <v>258</v>
      </c>
      <c r="S411" s="141">
        <v>5.4899982340584047E-2</v>
      </c>
    </row>
    <row r="412" spans="5:19" x14ac:dyDescent="0.35">
      <c r="E412" s="324">
        <v>2018</v>
      </c>
      <c r="F412" s="324" t="s">
        <v>259</v>
      </c>
      <c r="G412" s="222">
        <v>9.8399963473194949E-2</v>
      </c>
      <c r="H412" s="227" t="s">
        <v>269</v>
      </c>
      <c r="I412" s="33">
        <f t="shared" si="36"/>
        <v>14737.855595486031</v>
      </c>
      <c r="J412" s="40">
        <v>923</v>
      </c>
      <c r="O412" s="139" t="s">
        <v>628</v>
      </c>
      <c r="P412" s="139" t="s">
        <v>629</v>
      </c>
      <c r="Q412" s="139" t="s">
        <v>776</v>
      </c>
      <c r="R412" s="140" t="s">
        <v>259</v>
      </c>
      <c r="S412" s="141">
        <v>0.1084999572057098</v>
      </c>
    </row>
    <row r="413" spans="5:19" x14ac:dyDescent="0.35">
      <c r="E413" s="324">
        <v>2019</v>
      </c>
      <c r="F413" s="324" t="s">
        <v>249</v>
      </c>
      <c r="G413" s="222">
        <v>0.1233999879073612</v>
      </c>
      <c r="H413" s="227" t="s">
        <v>269</v>
      </c>
      <c r="I413" s="33">
        <f>G413*$I$109</f>
        <v>19292.128917658796</v>
      </c>
      <c r="J413" s="40">
        <v>923</v>
      </c>
      <c r="O413" s="139" t="s">
        <v>628</v>
      </c>
      <c r="P413" s="139" t="s">
        <v>629</v>
      </c>
      <c r="Q413" s="139" t="s">
        <v>777</v>
      </c>
      <c r="R413" s="140" t="s">
        <v>249</v>
      </c>
      <c r="S413" s="141">
        <v>0.12889968181700601</v>
      </c>
    </row>
    <row r="414" spans="5:19" x14ac:dyDescent="0.35">
      <c r="E414" s="324">
        <v>2019</v>
      </c>
      <c r="F414" s="324" t="s">
        <v>250</v>
      </c>
      <c r="G414" s="222">
        <v>0.1950999651726866</v>
      </c>
      <c r="H414" s="227" t="s">
        <v>269</v>
      </c>
      <c r="I414" s="33">
        <f t="shared" ref="I414:I423" si="37">G414*$I$109</f>
        <v>30501.572518530877</v>
      </c>
      <c r="J414" s="40">
        <v>923</v>
      </c>
      <c r="O414" s="139" t="s">
        <v>628</v>
      </c>
      <c r="P414" s="139" t="s">
        <v>629</v>
      </c>
      <c r="Q414" s="139" t="s">
        <v>777</v>
      </c>
      <c r="R414" s="140" t="s">
        <v>250</v>
      </c>
      <c r="S414" s="141">
        <v>0.1888999035473154</v>
      </c>
    </row>
    <row r="415" spans="5:19" x14ac:dyDescent="0.35">
      <c r="E415" s="324">
        <v>2019</v>
      </c>
      <c r="F415" s="324" t="s">
        <v>251</v>
      </c>
      <c r="G415" s="222">
        <v>8.8900023017092877E-2</v>
      </c>
      <c r="H415" s="227" t="s">
        <v>269</v>
      </c>
      <c r="I415" s="33">
        <f t="shared" si="37"/>
        <v>13898.46736545977</v>
      </c>
      <c r="J415" s="40">
        <v>923</v>
      </c>
      <c r="O415" s="139" t="s">
        <v>628</v>
      </c>
      <c r="P415" s="139" t="s">
        <v>629</v>
      </c>
      <c r="Q415" s="139" t="s">
        <v>777</v>
      </c>
      <c r="R415" s="140" t="s">
        <v>251</v>
      </c>
      <c r="S415" s="141">
        <v>8.6600005912808253E-2</v>
      </c>
    </row>
    <row r="416" spans="5:19" x14ac:dyDescent="0.35">
      <c r="E416" s="324">
        <v>2019</v>
      </c>
      <c r="F416" s="324" t="s">
        <v>252</v>
      </c>
      <c r="G416" s="222">
        <v>6.5199991322055353E-2</v>
      </c>
      <c r="H416" s="227" t="s">
        <v>269</v>
      </c>
      <c r="I416" s="33">
        <f>G416*$I$109</f>
        <v>10193.247660280298</v>
      </c>
      <c r="J416" s="40">
        <v>923</v>
      </c>
      <c r="O416" s="139" t="s">
        <v>628</v>
      </c>
      <c r="P416" s="139" t="s">
        <v>629</v>
      </c>
      <c r="Q416" s="139" t="s">
        <v>777</v>
      </c>
      <c r="R416" s="140" t="s">
        <v>252</v>
      </c>
      <c r="S416" s="141">
        <v>6.5500057280329926E-2</v>
      </c>
    </row>
    <row r="417" spans="5:19" x14ac:dyDescent="0.35">
      <c r="E417" s="324">
        <v>2019</v>
      </c>
      <c r="F417" s="324" t="s">
        <v>253</v>
      </c>
      <c r="G417" s="222">
        <v>2.9799882231561711E-2</v>
      </c>
      <c r="H417" s="227" t="s">
        <v>269</v>
      </c>
      <c r="I417" s="33">
        <v>5411.2830024674404</v>
      </c>
      <c r="J417" s="40">
        <v>923</v>
      </c>
      <c r="O417" s="139" t="s">
        <v>628</v>
      </c>
      <c r="P417" s="139" t="s">
        <v>629</v>
      </c>
      <c r="Q417" s="139" t="s">
        <v>777</v>
      </c>
      <c r="R417" s="140" t="s">
        <v>253</v>
      </c>
      <c r="S417" s="141">
        <v>3.0200130081781532E-2</v>
      </c>
    </row>
    <row r="418" spans="5:19" x14ac:dyDescent="0.35">
      <c r="E418" s="324">
        <v>2019</v>
      </c>
      <c r="F418" s="324" t="s">
        <v>254</v>
      </c>
      <c r="G418" s="222">
        <v>0.15740007237611239</v>
      </c>
      <c r="H418" s="227" t="s">
        <v>269</v>
      </c>
      <c r="I418" s="33">
        <f t="shared" si="37"/>
        <v>24607.640076986128</v>
      </c>
      <c r="J418" s="40">
        <v>923</v>
      </c>
      <c r="O418" s="139" t="s">
        <v>628</v>
      </c>
      <c r="P418" s="139" t="s">
        <v>629</v>
      </c>
      <c r="Q418" s="139" t="s">
        <v>777</v>
      </c>
      <c r="R418" s="140" t="s">
        <v>254</v>
      </c>
      <c r="S418" s="141">
        <v>0.16210010014818979</v>
      </c>
    </row>
    <row r="419" spans="5:19" x14ac:dyDescent="0.35">
      <c r="E419" s="324">
        <v>2019</v>
      </c>
      <c r="F419" s="324" t="s">
        <v>255</v>
      </c>
      <c r="G419" s="222">
        <v>6.1700058139661777E-2</v>
      </c>
      <c r="H419" s="227" t="s">
        <v>269</v>
      </c>
      <c r="I419" s="33">
        <f t="shared" si="37"/>
        <v>9646.0744935485618</v>
      </c>
      <c r="J419" s="40">
        <v>923</v>
      </c>
      <c r="O419" s="139" t="s">
        <v>628</v>
      </c>
      <c r="P419" s="139" t="s">
        <v>629</v>
      </c>
      <c r="Q419" s="139" t="s">
        <v>777</v>
      </c>
      <c r="R419" s="140" t="s">
        <v>255</v>
      </c>
      <c r="S419" s="141">
        <v>6.4299941980569042E-2</v>
      </c>
    </row>
    <row r="420" spans="5:19" x14ac:dyDescent="0.35">
      <c r="E420" s="324">
        <v>2019</v>
      </c>
      <c r="F420" s="324" t="s">
        <v>256</v>
      </c>
      <c r="G420" s="222">
        <v>9.5400008960362992E-2</v>
      </c>
      <c r="H420" s="227" t="s">
        <v>269</v>
      </c>
      <c r="I420" s="33">
        <f t="shared" si="37"/>
        <v>14914.663306051565</v>
      </c>
      <c r="J420" s="40">
        <v>923</v>
      </c>
      <c r="O420" s="139" t="s">
        <v>628</v>
      </c>
      <c r="P420" s="139" t="s">
        <v>629</v>
      </c>
      <c r="Q420" s="139" t="s">
        <v>777</v>
      </c>
      <c r="R420" s="140" t="s">
        <v>256</v>
      </c>
      <c r="S420" s="141">
        <v>9.4699629340832758E-2</v>
      </c>
    </row>
    <row r="421" spans="5:19" x14ac:dyDescent="0.35">
      <c r="E421" s="324">
        <v>2019</v>
      </c>
      <c r="F421" s="324" t="s">
        <v>257</v>
      </c>
      <c r="G421" s="222">
        <v>2.38000334537334E-2</v>
      </c>
      <c r="H421" s="227" t="s">
        <v>269</v>
      </c>
      <c r="I421" s="33">
        <f t="shared" si="37"/>
        <v>3720.8537976414736</v>
      </c>
      <c r="J421" s="40">
        <v>923</v>
      </c>
      <c r="O421" s="139" t="s">
        <v>628</v>
      </c>
      <c r="P421" s="139" t="s">
        <v>629</v>
      </c>
      <c r="Q421" s="139" t="s">
        <v>777</v>
      </c>
      <c r="R421" s="140" t="s">
        <v>257</v>
      </c>
      <c r="S421" s="141">
        <v>2.4300256098507389E-2</v>
      </c>
    </row>
    <row r="422" spans="5:19" x14ac:dyDescent="0.35">
      <c r="E422" s="324">
        <v>2019</v>
      </c>
      <c r="F422" s="324" t="s">
        <v>258</v>
      </c>
      <c r="G422" s="222">
        <v>5.3400040539865717E-2</v>
      </c>
      <c r="H422" s="227" t="s">
        <v>269</v>
      </c>
      <c r="I422" s="33">
        <f t="shared" si="37"/>
        <v>8348.4648886407267</v>
      </c>
      <c r="J422" s="40">
        <v>923</v>
      </c>
      <c r="O422" s="139" t="s">
        <v>628</v>
      </c>
      <c r="P422" s="139" t="s">
        <v>629</v>
      </c>
      <c r="Q422" s="139" t="s">
        <v>777</v>
      </c>
      <c r="R422" s="140" t="s">
        <v>258</v>
      </c>
      <c r="S422" s="141">
        <v>5.4899962675397922E-2</v>
      </c>
    </row>
    <row r="423" spans="5:19" x14ac:dyDescent="0.35">
      <c r="E423" s="324">
        <v>2019</v>
      </c>
      <c r="F423" s="324" t="s">
        <v>259</v>
      </c>
      <c r="G423" s="222">
        <v>0.10589993687950611</v>
      </c>
      <c r="H423" s="227" t="s">
        <v>269</v>
      </c>
      <c r="I423" s="33">
        <f t="shared" si="37"/>
        <v>16556.202875685107</v>
      </c>
      <c r="J423" s="40">
        <v>923</v>
      </c>
      <c r="O423" s="139" t="s">
        <v>628</v>
      </c>
      <c r="P423" s="139" t="s">
        <v>629</v>
      </c>
      <c r="Q423" s="139" t="s">
        <v>777</v>
      </c>
      <c r="R423" s="140" t="s">
        <v>259</v>
      </c>
      <c r="S423" s="141">
        <v>9.9600331117262103E-2</v>
      </c>
    </row>
    <row r="424" spans="5:19" x14ac:dyDescent="0.35">
      <c r="E424" s="324">
        <v>2020</v>
      </c>
      <c r="F424" s="324" t="s">
        <v>249</v>
      </c>
      <c r="G424" s="222">
        <v>0.12950000018056659</v>
      </c>
      <c r="H424" s="227" t="s">
        <v>269</v>
      </c>
      <c r="I424" s="33">
        <f>G424*$J$109</f>
        <v>21334.382020964913</v>
      </c>
      <c r="J424" s="40">
        <v>923</v>
      </c>
      <c r="O424" s="139" t="s">
        <v>679</v>
      </c>
      <c r="P424" s="139" t="s">
        <v>680</v>
      </c>
      <c r="Q424" s="139" t="s">
        <v>770</v>
      </c>
      <c r="R424" s="140" t="s">
        <v>771</v>
      </c>
      <c r="S424" s="141">
        <v>1</v>
      </c>
    </row>
    <row r="425" spans="5:19" x14ac:dyDescent="0.35">
      <c r="E425" s="324">
        <v>2020</v>
      </c>
      <c r="F425" s="324" t="s">
        <v>250</v>
      </c>
      <c r="G425" s="222">
        <v>0.184599978115325</v>
      </c>
      <c r="H425" s="227" t="s">
        <v>269</v>
      </c>
      <c r="I425" s="33">
        <f t="shared" ref="I425:I434" si="38">G425*$J$109</f>
        <v>30411.787248515466</v>
      </c>
      <c r="J425" s="40">
        <v>923</v>
      </c>
      <c r="O425" s="139" t="s">
        <v>679</v>
      </c>
      <c r="P425" s="139" t="s">
        <v>680</v>
      </c>
      <c r="Q425" s="139" t="s">
        <v>772</v>
      </c>
      <c r="R425" s="140" t="s">
        <v>251</v>
      </c>
      <c r="S425" s="141">
        <v>0.29239985797989548</v>
      </c>
    </row>
    <row r="426" spans="5:19" x14ac:dyDescent="0.35">
      <c r="E426" s="324">
        <v>2020</v>
      </c>
      <c r="F426" s="324" t="s">
        <v>251</v>
      </c>
      <c r="G426" s="222">
        <v>8.679996576456786E-2</v>
      </c>
      <c r="H426" s="227" t="s">
        <v>269</v>
      </c>
      <c r="I426" s="33">
        <f t="shared" si="38"/>
        <v>14299.79634321159</v>
      </c>
      <c r="J426" s="40">
        <v>923</v>
      </c>
      <c r="O426" s="139" t="s">
        <v>679</v>
      </c>
      <c r="P426" s="139" t="s">
        <v>680</v>
      </c>
      <c r="Q426" s="139" t="s">
        <v>772</v>
      </c>
      <c r="R426" s="140" t="s">
        <v>256</v>
      </c>
      <c r="S426" s="141">
        <v>0.33470062124402838</v>
      </c>
    </row>
    <row r="427" spans="5:19" x14ac:dyDescent="0.35">
      <c r="E427" s="324">
        <v>2020</v>
      </c>
      <c r="F427" s="324" t="s">
        <v>252</v>
      </c>
      <c r="G427" s="222">
        <v>6.460002145131509E-2</v>
      </c>
      <c r="H427" s="227" t="s">
        <v>269</v>
      </c>
      <c r="I427" s="33">
        <f>G427*$J$109</f>
        <v>10642.482890217818</v>
      </c>
      <c r="J427" s="40">
        <v>923</v>
      </c>
      <c r="O427" s="139" t="s">
        <v>679</v>
      </c>
      <c r="P427" s="139" t="s">
        <v>680</v>
      </c>
      <c r="Q427" s="139" t="s">
        <v>772</v>
      </c>
      <c r="R427" s="140" t="s">
        <v>257</v>
      </c>
      <c r="S427" s="141">
        <v>7.7100385295283458E-2</v>
      </c>
    </row>
    <row r="428" spans="5:19" x14ac:dyDescent="0.35">
      <c r="E428" s="324">
        <v>2020</v>
      </c>
      <c r="F428" s="324" t="s">
        <v>253</v>
      </c>
      <c r="G428" s="222">
        <v>2.9700031888066029E-2</v>
      </c>
      <c r="H428" s="227" t="s">
        <v>269</v>
      </c>
      <c r="I428" s="33">
        <v>5683.7114640155796</v>
      </c>
      <c r="J428" s="40">
        <v>923</v>
      </c>
      <c r="O428" s="139" t="s">
        <v>679</v>
      </c>
      <c r="P428" s="139" t="s">
        <v>680</v>
      </c>
      <c r="Q428" s="139" t="s">
        <v>772</v>
      </c>
      <c r="R428" s="140" t="s">
        <v>259</v>
      </c>
      <c r="S428" s="141">
        <v>0.29579913548079251</v>
      </c>
    </row>
    <row r="429" spans="5:19" x14ac:dyDescent="0.35">
      <c r="E429" s="324">
        <v>2020</v>
      </c>
      <c r="F429" s="324" t="s">
        <v>254</v>
      </c>
      <c r="G429" s="222">
        <v>0.1596999849407435</v>
      </c>
      <c r="H429" s="227" t="s">
        <v>269</v>
      </c>
      <c r="I429" s="33">
        <f t="shared" si="38"/>
        <v>26309.656237200928</v>
      </c>
      <c r="J429" s="40">
        <v>923</v>
      </c>
      <c r="O429" s="139" t="s">
        <v>679</v>
      </c>
      <c r="P429" s="139" t="s">
        <v>680</v>
      </c>
      <c r="Q429" s="139" t="s">
        <v>773</v>
      </c>
      <c r="R429" s="140" t="s">
        <v>249</v>
      </c>
      <c r="S429" s="141">
        <v>0.33800008108082469</v>
      </c>
    </row>
    <row r="430" spans="5:19" x14ac:dyDescent="0.35">
      <c r="E430" s="324">
        <v>2020</v>
      </c>
      <c r="F430" s="324" t="s">
        <v>255</v>
      </c>
      <c r="G430" s="222">
        <v>6.209996818416063E-2</v>
      </c>
      <c r="H430" s="227" t="s">
        <v>269</v>
      </c>
      <c r="I430" s="33">
        <f t="shared" si="38"/>
        <v>10230.61345855863</v>
      </c>
      <c r="J430" s="40">
        <v>923</v>
      </c>
      <c r="O430" s="139" t="s">
        <v>679</v>
      </c>
      <c r="P430" s="139" t="s">
        <v>680</v>
      </c>
      <c r="Q430" s="139" t="s">
        <v>773</v>
      </c>
      <c r="R430" s="140" t="s">
        <v>254</v>
      </c>
      <c r="S430" s="141">
        <v>0.49679946383148299</v>
      </c>
    </row>
    <row r="431" spans="5:19" x14ac:dyDescent="0.35">
      <c r="E431" s="324">
        <v>2020</v>
      </c>
      <c r="F431" s="324" t="s">
        <v>256</v>
      </c>
      <c r="G431" s="222">
        <v>9.5600060814839405E-2</v>
      </c>
      <c r="H431" s="227" t="s">
        <v>269</v>
      </c>
      <c r="I431" s="33">
        <f t="shared" si="38"/>
        <v>15749.561512026388</v>
      </c>
      <c r="J431" s="40">
        <v>923</v>
      </c>
      <c r="O431" s="139" t="s">
        <v>679</v>
      </c>
      <c r="P431" s="139" t="s">
        <v>680</v>
      </c>
      <c r="Q431" s="139" t="s">
        <v>773</v>
      </c>
      <c r="R431" s="140" t="s">
        <v>258</v>
      </c>
      <c r="S431" s="141">
        <v>0.1652004550876924</v>
      </c>
    </row>
    <row r="432" spans="5:19" x14ac:dyDescent="0.35">
      <c r="E432" s="324">
        <v>2020</v>
      </c>
      <c r="F432" s="324" t="s">
        <v>257</v>
      </c>
      <c r="G432" s="222">
        <v>2.4000049114122079E-2</v>
      </c>
      <c r="H432" s="227" t="s">
        <v>269</v>
      </c>
      <c r="I432" s="33">
        <f t="shared" si="38"/>
        <v>3953.8703908004945</v>
      </c>
      <c r="J432" s="40">
        <v>923</v>
      </c>
      <c r="O432" s="139" t="s">
        <v>679</v>
      </c>
      <c r="P432" s="139" t="s">
        <v>680</v>
      </c>
      <c r="Q432" s="139" t="s">
        <v>774</v>
      </c>
      <c r="R432" s="140" t="s">
        <v>249</v>
      </c>
      <c r="S432" s="141">
        <v>0.35349966748115108</v>
      </c>
    </row>
    <row r="433" spans="2:19" x14ac:dyDescent="0.35">
      <c r="E433" s="324">
        <v>2020</v>
      </c>
      <c r="F433" s="324" t="s">
        <v>258</v>
      </c>
      <c r="G433" s="222">
        <v>5.4899982340584047E-2</v>
      </c>
      <c r="H433" s="227" t="s">
        <v>269</v>
      </c>
      <c r="I433" s="33">
        <f t="shared" si="38"/>
        <v>9044.4571008889616</v>
      </c>
      <c r="J433" s="40">
        <v>923</v>
      </c>
      <c r="O433" s="139" t="s">
        <v>679</v>
      </c>
      <c r="P433" s="139" t="s">
        <v>680</v>
      </c>
      <c r="Q433" s="139" t="s">
        <v>774</v>
      </c>
      <c r="R433" s="140" t="s">
        <v>254</v>
      </c>
      <c r="S433" s="141">
        <v>0.47690027672542412</v>
      </c>
    </row>
    <row r="434" spans="2:19" x14ac:dyDescent="0.35">
      <c r="E434" s="324">
        <v>2020</v>
      </c>
      <c r="F434" s="324" t="s">
        <v>259</v>
      </c>
      <c r="G434" s="222">
        <v>0.1084999572057098</v>
      </c>
      <c r="H434" s="227" t="s">
        <v>269</v>
      </c>
      <c r="I434" s="33">
        <f t="shared" si="38"/>
        <v>17874.745429014485</v>
      </c>
      <c r="J434" s="40">
        <v>923</v>
      </c>
      <c r="O434" s="139" t="s">
        <v>679</v>
      </c>
      <c r="P434" s="139" t="s">
        <v>680</v>
      </c>
      <c r="Q434" s="139" t="s">
        <v>774</v>
      </c>
      <c r="R434" s="140" t="s">
        <v>258</v>
      </c>
      <c r="S434" s="141">
        <v>0.16960005579342491</v>
      </c>
    </row>
    <row r="435" spans="2:19" x14ac:dyDescent="0.35">
      <c r="E435" s="324">
        <v>2021</v>
      </c>
      <c r="F435" s="324" t="s">
        <v>249</v>
      </c>
      <c r="G435" s="222">
        <v>0.12889968181700601</v>
      </c>
      <c r="H435" s="227" t="s">
        <v>269</v>
      </c>
      <c r="I435" s="33">
        <f>G435*$K$109</f>
        <v>1801.252117133185</v>
      </c>
      <c r="J435" s="40">
        <v>923</v>
      </c>
      <c r="O435" s="139" t="s">
        <v>679</v>
      </c>
      <c r="P435" s="139" t="s">
        <v>680</v>
      </c>
      <c r="Q435" s="139" t="s">
        <v>775</v>
      </c>
      <c r="R435" s="140" t="s">
        <v>798</v>
      </c>
      <c r="S435" s="141">
        <v>9.4000016393345764E-2</v>
      </c>
    </row>
    <row r="436" spans="2:19" x14ac:dyDescent="0.35">
      <c r="E436" s="324">
        <v>2021</v>
      </c>
      <c r="F436" s="324" t="s">
        <v>250</v>
      </c>
      <c r="G436" s="222">
        <v>0.1888999035473154</v>
      </c>
      <c r="H436" s="227" t="s">
        <v>269</v>
      </c>
      <c r="I436" s="33">
        <f t="shared" ref="I436:I445" si="39">G436*$K$109</f>
        <v>2639.6989224062272</v>
      </c>
      <c r="J436" s="40">
        <v>923</v>
      </c>
      <c r="O436" s="139" t="s">
        <v>679</v>
      </c>
      <c r="P436" s="139" t="s">
        <v>680</v>
      </c>
      <c r="Q436" s="139" t="s">
        <v>775</v>
      </c>
      <c r="R436" s="140" t="s">
        <v>799</v>
      </c>
      <c r="S436" s="141">
        <v>3.7199932672910253E-2</v>
      </c>
    </row>
    <row r="437" spans="2:19" x14ac:dyDescent="0.35">
      <c r="E437" s="324">
        <v>2021</v>
      </c>
      <c r="F437" s="324" t="s">
        <v>251</v>
      </c>
      <c r="G437" s="222">
        <v>8.6600005912808253E-2</v>
      </c>
      <c r="H437" s="227" t="s">
        <v>269</v>
      </c>
      <c r="I437" s="33">
        <f t="shared" si="39"/>
        <v>1210.1538327739481</v>
      </c>
      <c r="J437" s="40">
        <v>923</v>
      </c>
      <c r="O437" s="139" t="s">
        <v>679</v>
      </c>
      <c r="P437" s="139" t="s">
        <v>680</v>
      </c>
      <c r="Q437" s="139" t="s">
        <v>775</v>
      </c>
      <c r="R437" s="140" t="s">
        <v>800</v>
      </c>
      <c r="S437" s="141">
        <v>2.439997018698517E-2</v>
      </c>
    </row>
    <row r="438" spans="2:19" x14ac:dyDescent="0.35">
      <c r="E438" s="324">
        <v>2021</v>
      </c>
      <c r="F438" s="324" t="s">
        <v>252</v>
      </c>
      <c r="G438" s="222">
        <v>6.5500057280329926E-2</v>
      </c>
      <c r="H438" s="227" t="s">
        <v>269</v>
      </c>
      <c r="I438" s="33">
        <f>G438*$K$109</f>
        <v>915.30184702886936</v>
      </c>
      <c r="J438" s="40">
        <v>923</v>
      </c>
      <c r="O438" s="139" t="s">
        <v>679</v>
      </c>
      <c r="P438" s="139" t="s">
        <v>680</v>
      </c>
      <c r="Q438" s="139" t="s">
        <v>775</v>
      </c>
      <c r="R438" s="140" t="s">
        <v>249</v>
      </c>
      <c r="S438" s="141">
        <v>0.1073998609615536</v>
      </c>
    </row>
    <row r="439" spans="2:19" x14ac:dyDescent="0.35">
      <c r="E439" s="324">
        <v>2021</v>
      </c>
      <c r="F439" s="324" t="s">
        <v>253</v>
      </c>
      <c r="G439" s="222">
        <v>3.0200130081781532E-2</v>
      </c>
      <c r="H439" s="227" t="s">
        <v>269</v>
      </c>
      <c r="I439" s="33">
        <v>491.21781916289427</v>
      </c>
      <c r="J439" s="40">
        <v>923</v>
      </c>
      <c r="O439" s="139" t="s">
        <v>679</v>
      </c>
      <c r="P439" s="139" t="s">
        <v>680</v>
      </c>
      <c r="Q439" s="139" t="s">
        <v>775</v>
      </c>
      <c r="R439" s="140" t="s">
        <v>250</v>
      </c>
      <c r="S439" s="141">
        <v>0.16990006349562181</v>
      </c>
    </row>
    <row r="440" spans="2:19" x14ac:dyDescent="0.35">
      <c r="E440" s="324">
        <v>2021</v>
      </c>
      <c r="F440" s="324" t="s">
        <v>254</v>
      </c>
      <c r="G440" s="222">
        <v>0.16210010014818979</v>
      </c>
      <c r="H440" s="227" t="s">
        <v>269</v>
      </c>
      <c r="I440" s="33">
        <f t="shared" si="39"/>
        <v>2265.196814014992</v>
      </c>
      <c r="J440" s="40">
        <v>923</v>
      </c>
      <c r="O440" s="139" t="s">
        <v>679</v>
      </c>
      <c r="P440" s="139" t="s">
        <v>680</v>
      </c>
      <c r="Q440" s="139" t="s">
        <v>775</v>
      </c>
      <c r="R440" s="140" t="s">
        <v>251</v>
      </c>
      <c r="S440" s="141">
        <v>7.740003823843207E-2</v>
      </c>
    </row>
    <row r="441" spans="2:19" x14ac:dyDescent="0.35">
      <c r="E441" s="324">
        <v>2021</v>
      </c>
      <c r="F441" s="324" t="s">
        <v>255</v>
      </c>
      <c r="G441" s="222">
        <v>6.4299941980569042E-2</v>
      </c>
      <c r="H441" s="227" t="s">
        <v>269</v>
      </c>
      <c r="I441" s="33">
        <f t="shared" si="39"/>
        <v>898.53136168688764</v>
      </c>
      <c r="J441" s="40">
        <v>923</v>
      </c>
      <c r="O441" s="139" t="s">
        <v>679</v>
      </c>
      <c r="P441" s="139" t="s">
        <v>680</v>
      </c>
      <c r="Q441" s="139" t="s">
        <v>775</v>
      </c>
      <c r="R441" s="140" t="s">
        <v>252</v>
      </c>
      <c r="S441" s="141">
        <v>5.6700008063238667E-2</v>
      </c>
    </row>
    <row r="442" spans="2:19" x14ac:dyDescent="0.35">
      <c r="E442" s="324">
        <v>2021</v>
      </c>
      <c r="F442" s="324" t="s">
        <v>256</v>
      </c>
      <c r="G442" s="222">
        <v>9.4699629340832758E-2</v>
      </c>
      <c r="H442" s="227" t="s">
        <v>269</v>
      </c>
      <c r="I442" s="33">
        <f t="shared" si="39"/>
        <v>1323.338470951898</v>
      </c>
      <c r="J442" s="40">
        <v>923</v>
      </c>
      <c r="O442" s="139" t="s">
        <v>679</v>
      </c>
      <c r="P442" s="139" t="s">
        <v>680</v>
      </c>
      <c r="Q442" s="139" t="s">
        <v>775</v>
      </c>
      <c r="R442" s="140" t="s">
        <v>254</v>
      </c>
      <c r="S442" s="141">
        <v>0.13699995291678599</v>
      </c>
    </row>
    <row r="443" spans="2:19" x14ac:dyDescent="0.35">
      <c r="E443" s="324">
        <v>2021</v>
      </c>
      <c r="F443" s="324" t="s">
        <v>257</v>
      </c>
      <c r="G443" s="222">
        <v>2.4300256098507389E-2</v>
      </c>
      <c r="H443" s="227" t="s">
        <v>269</v>
      </c>
      <c r="I443" s="33">
        <f t="shared" si="39"/>
        <v>339.57327999036409</v>
      </c>
      <c r="J443" s="40">
        <v>923</v>
      </c>
      <c r="O443" s="139" t="s">
        <v>679</v>
      </c>
      <c r="P443" s="139" t="s">
        <v>680</v>
      </c>
      <c r="Q443" s="139" t="s">
        <v>775</v>
      </c>
      <c r="R443" s="140" t="s">
        <v>255</v>
      </c>
      <c r="S443" s="141">
        <v>5.370002579092651E-2</v>
      </c>
    </row>
    <row r="444" spans="2:19" x14ac:dyDescent="0.35">
      <c r="E444" s="324">
        <v>2021</v>
      </c>
      <c r="F444" s="324" t="s">
        <v>258</v>
      </c>
      <c r="G444" s="222">
        <v>5.4899962675397922E-2</v>
      </c>
      <c r="H444" s="227" t="s">
        <v>269</v>
      </c>
      <c r="I444" s="33">
        <f t="shared" si="39"/>
        <v>767.17547014570482</v>
      </c>
      <c r="J444" s="40">
        <v>923</v>
      </c>
      <c r="O444" s="139" t="s">
        <v>679</v>
      </c>
      <c r="P444" s="139" t="s">
        <v>680</v>
      </c>
      <c r="Q444" s="139" t="s">
        <v>775</v>
      </c>
      <c r="R444" s="140" t="s">
        <v>256</v>
      </c>
      <c r="S444" s="141">
        <v>8.299989077456843E-2</v>
      </c>
    </row>
    <row r="445" spans="2:19" x14ac:dyDescent="0.35">
      <c r="E445" s="324">
        <v>2021</v>
      </c>
      <c r="F445" s="324" t="s">
        <v>259</v>
      </c>
      <c r="G445" s="222">
        <v>9.9600331117262103E-2</v>
      </c>
      <c r="H445" s="227" t="s">
        <v>269</v>
      </c>
      <c r="I445" s="33">
        <f t="shared" si="39"/>
        <v>1391.8211803410775</v>
      </c>
      <c r="J445" s="40">
        <v>923</v>
      </c>
      <c r="O445" s="139" t="s">
        <v>679</v>
      </c>
      <c r="P445" s="139" t="s">
        <v>680</v>
      </c>
      <c r="Q445" s="139" t="s">
        <v>775</v>
      </c>
      <c r="R445" s="140" t="s">
        <v>257</v>
      </c>
      <c r="S445" s="141">
        <v>2.0699839554893979E-2</v>
      </c>
    </row>
    <row r="446" spans="2:19" ht="15" thickBot="1" x14ac:dyDescent="0.4">
      <c r="B446" s="224" t="s">
        <v>290</v>
      </c>
      <c r="C446" s="224"/>
      <c r="D446" s="224"/>
      <c r="E446" s="323"/>
      <c r="F446" s="323"/>
      <c r="G446" s="224"/>
      <c r="H446" s="224"/>
      <c r="I446" s="134">
        <f>SUM(I292:I445)</f>
        <v>2084953.7869359185</v>
      </c>
      <c r="J446" s="228"/>
      <c r="O446" s="139" t="s">
        <v>679</v>
      </c>
      <c r="P446" s="139" t="s">
        <v>680</v>
      </c>
      <c r="Q446" s="139" t="s">
        <v>775</v>
      </c>
      <c r="R446" s="140" t="s">
        <v>258</v>
      </c>
      <c r="S446" s="141">
        <v>4.6499915841137808E-2</v>
      </c>
    </row>
    <row r="447" spans="2:19" ht="15" thickTop="1" x14ac:dyDescent="0.35">
      <c r="D447" s="32" t="s">
        <v>268</v>
      </c>
      <c r="E447" s="324">
        <v>2016</v>
      </c>
      <c r="F447" s="324" t="s">
        <v>251</v>
      </c>
      <c r="G447" s="222">
        <v>0.29239985797989548</v>
      </c>
      <c r="H447" s="227" t="s">
        <v>269</v>
      </c>
      <c r="I447" s="33">
        <f>G447*$F$110</f>
        <v>46641.114822958109</v>
      </c>
      <c r="J447" s="40">
        <v>426.5</v>
      </c>
      <c r="O447" s="139" t="s">
        <v>679</v>
      </c>
      <c r="P447" s="139" t="s">
        <v>680</v>
      </c>
      <c r="Q447" s="139" t="s">
        <v>775</v>
      </c>
      <c r="R447" s="140" t="s">
        <v>259</v>
      </c>
      <c r="S447" s="141">
        <v>9.2100485109600019E-2</v>
      </c>
    </row>
    <row r="448" spans="2:19" x14ac:dyDescent="0.35">
      <c r="E448" s="324">
        <v>2016</v>
      </c>
      <c r="F448" s="324" t="s">
        <v>256</v>
      </c>
      <c r="G448" s="222">
        <v>0.33470062124402838</v>
      </c>
      <c r="H448" s="227" t="s">
        <v>269</v>
      </c>
      <c r="I448" s="33">
        <f t="shared" ref="I448:I450" si="40">G448*$F$110</f>
        <v>53388.569387853437</v>
      </c>
      <c r="J448" s="40">
        <v>923</v>
      </c>
      <c r="O448" s="139" t="s">
        <v>679</v>
      </c>
      <c r="P448" s="139" t="s">
        <v>680</v>
      </c>
      <c r="Q448" s="139" t="s">
        <v>776</v>
      </c>
      <c r="R448" s="140" t="s">
        <v>798</v>
      </c>
      <c r="S448" s="141">
        <v>9.4900006192092282E-2</v>
      </c>
    </row>
    <row r="449" spans="5:19" x14ac:dyDescent="0.35">
      <c r="E449" s="324">
        <v>2016</v>
      </c>
      <c r="F449" s="324" t="s">
        <v>257</v>
      </c>
      <c r="G449" s="222">
        <v>7.7100385295283458E-2</v>
      </c>
      <c r="H449" s="227" t="s">
        <v>269</v>
      </c>
      <c r="I449" s="33">
        <f t="shared" si="40"/>
        <v>12298.391484509133</v>
      </c>
      <c r="J449" s="40">
        <v>923</v>
      </c>
      <c r="O449" s="139" t="s">
        <v>679</v>
      </c>
      <c r="P449" s="139" t="s">
        <v>680</v>
      </c>
      <c r="Q449" s="139" t="s">
        <v>776</v>
      </c>
      <c r="R449" s="140" t="s">
        <v>799</v>
      </c>
      <c r="S449" s="141">
        <v>3.4600054456482739E-2</v>
      </c>
    </row>
    <row r="450" spans="5:19" x14ac:dyDescent="0.35">
      <c r="E450" s="324">
        <v>2016</v>
      </c>
      <c r="F450" s="324" t="s">
        <v>259</v>
      </c>
      <c r="G450" s="222">
        <v>0.29579913548079251</v>
      </c>
      <c r="H450" s="227" t="s">
        <v>269</v>
      </c>
      <c r="I450" s="33">
        <f t="shared" si="40"/>
        <v>47183.338383974122</v>
      </c>
      <c r="J450" s="40">
        <v>426.5</v>
      </c>
      <c r="O450" s="139" t="s">
        <v>679</v>
      </c>
      <c r="P450" s="139" t="s">
        <v>680</v>
      </c>
      <c r="Q450" s="139" t="s">
        <v>776</v>
      </c>
      <c r="R450" s="140" t="s">
        <v>800</v>
      </c>
      <c r="S450" s="141">
        <v>3.2799936891552722E-2</v>
      </c>
    </row>
    <row r="451" spans="5:19" x14ac:dyDescent="0.35">
      <c r="E451" s="324">
        <v>2017</v>
      </c>
      <c r="F451" s="324" t="s">
        <v>249</v>
      </c>
      <c r="G451" s="222">
        <v>0.33800008108082469</v>
      </c>
      <c r="H451" s="227" t="s">
        <v>269</v>
      </c>
      <c r="I451" s="33">
        <f>G451*$G$110</f>
        <v>62652.789523109575</v>
      </c>
      <c r="J451" s="40">
        <v>426.5</v>
      </c>
      <c r="O451" s="139" t="s">
        <v>679</v>
      </c>
      <c r="P451" s="139" t="s">
        <v>680</v>
      </c>
      <c r="Q451" s="139" t="s">
        <v>776</v>
      </c>
      <c r="R451" s="140" t="s">
        <v>249</v>
      </c>
      <c r="S451" s="141">
        <v>0.1085000462286341</v>
      </c>
    </row>
    <row r="452" spans="5:19" x14ac:dyDescent="0.35">
      <c r="E452" s="324">
        <v>2017</v>
      </c>
      <c r="F452" s="324" t="s">
        <v>254</v>
      </c>
      <c r="G452" s="222">
        <v>0.49679946383148299</v>
      </c>
      <c r="H452" s="227" t="s">
        <v>269</v>
      </c>
      <c r="I452" s="33">
        <f t="shared" ref="I452:I453" si="41">G452*$G$110</f>
        <v>92088.357325525547</v>
      </c>
      <c r="J452" s="40">
        <v>426.5</v>
      </c>
      <c r="O452" s="139" t="s">
        <v>679</v>
      </c>
      <c r="P452" s="139" t="s">
        <v>680</v>
      </c>
      <c r="Q452" s="139" t="s">
        <v>776</v>
      </c>
      <c r="R452" s="140" t="s">
        <v>250</v>
      </c>
      <c r="S452" s="141">
        <v>0.1545999187393918</v>
      </c>
    </row>
    <row r="453" spans="5:19" x14ac:dyDescent="0.35">
      <c r="E453" s="324">
        <v>2017</v>
      </c>
      <c r="F453" s="324" t="s">
        <v>258</v>
      </c>
      <c r="G453" s="222">
        <v>0.1652004550876924</v>
      </c>
      <c r="H453" s="227" t="s">
        <v>269</v>
      </c>
      <c r="I453" s="33">
        <f t="shared" si="41"/>
        <v>30622.091298422165</v>
      </c>
      <c r="J453" s="40">
        <v>426.5</v>
      </c>
      <c r="O453" s="139" t="s">
        <v>679</v>
      </c>
      <c r="P453" s="139" t="s">
        <v>680</v>
      </c>
      <c r="Q453" s="139" t="s">
        <v>776</v>
      </c>
      <c r="R453" s="140" t="s">
        <v>251</v>
      </c>
      <c r="S453" s="141">
        <v>7.2700083041895E-2</v>
      </c>
    </row>
    <row r="454" spans="5:19" x14ac:dyDescent="0.35">
      <c r="E454" s="324">
        <v>2018</v>
      </c>
      <c r="F454" s="324" t="s">
        <v>249</v>
      </c>
      <c r="G454" s="222">
        <v>0.35349966748115108</v>
      </c>
      <c r="H454" s="227" t="s">
        <v>269</v>
      </c>
      <c r="I454" s="33">
        <f>G454*$H$110</f>
        <v>72668.938710222268</v>
      </c>
      <c r="J454" s="40">
        <v>426.5</v>
      </c>
      <c r="O454" s="139" t="s">
        <v>679</v>
      </c>
      <c r="P454" s="139" t="s">
        <v>680</v>
      </c>
      <c r="Q454" s="139" t="s">
        <v>776</v>
      </c>
      <c r="R454" s="140" t="s">
        <v>252</v>
      </c>
      <c r="S454" s="141">
        <v>5.409988608246679E-2</v>
      </c>
    </row>
    <row r="455" spans="5:19" x14ac:dyDescent="0.35">
      <c r="E455" s="324">
        <v>2018</v>
      </c>
      <c r="F455" s="324" t="s">
        <v>254</v>
      </c>
      <c r="G455" s="222">
        <v>0.47690027672542412</v>
      </c>
      <c r="H455" s="227" t="s">
        <v>269</v>
      </c>
      <c r="I455" s="33">
        <f t="shared" ref="I455:I456" si="42">G455*$H$110</f>
        <v>98036.406164641623</v>
      </c>
      <c r="J455" s="40">
        <v>426.5</v>
      </c>
      <c r="O455" s="139" t="s">
        <v>679</v>
      </c>
      <c r="P455" s="139" t="s">
        <v>680</v>
      </c>
      <c r="Q455" s="139" t="s">
        <v>776</v>
      </c>
      <c r="R455" s="140" t="s">
        <v>253</v>
      </c>
      <c r="S455" s="141">
        <v>2.490001467441046E-2</v>
      </c>
    </row>
    <row r="456" spans="5:19" x14ac:dyDescent="0.35">
      <c r="E456" s="324">
        <v>2018</v>
      </c>
      <c r="F456" s="324" t="s">
        <v>258</v>
      </c>
      <c r="G456" s="222">
        <v>0.16960005579342491</v>
      </c>
      <c r="H456" s="227" t="s">
        <v>269</v>
      </c>
      <c r="I456" s="33">
        <f t="shared" si="42"/>
        <v>34864.689258469618</v>
      </c>
      <c r="J456" s="40">
        <v>426.5</v>
      </c>
      <c r="O456" s="139" t="s">
        <v>679</v>
      </c>
      <c r="P456" s="139" t="s">
        <v>680</v>
      </c>
      <c r="Q456" s="139" t="s">
        <v>776</v>
      </c>
      <c r="R456" s="140" t="s">
        <v>254</v>
      </c>
      <c r="S456" s="141">
        <v>0.13379991738222091</v>
      </c>
    </row>
    <row r="457" spans="5:19" x14ac:dyDescent="0.35">
      <c r="E457" s="324">
        <v>2019</v>
      </c>
      <c r="F457" s="324">
        <v>1300</v>
      </c>
      <c r="G457" s="222">
        <v>9.4000016393345764E-2</v>
      </c>
      <c r="H457" s="227" t="s">
        <v>269</v>
      </c>
      <c r="I457" s="33">
        <f>G457*$I$110</f>
        <v>23691.201401361901</v>
      </c>
      <c r="J457" s="40">
        <v>426.5</v>
      </c>
      <c r="O457" s="139" t="s">
        <v>679</v>
      </c>
      <c r="P457" s="139" t="s">
        <v>680</v>
      </c>
      <c r="Q457" s="139" t="s">
        <v>776</v>
      </c>
      <c r="R457" s="140" t="s">
        <v>255</v>
      </c>
      <c r="S457" s="141">
        <v>5.200000339292727E-2</v>
      </c>
    </row>
    <row r="458" spans="5:19" x14ac:dyDescent="0.35">
      <c r="E458" s="324">
        <v>2019</v>
      </c>
      <c r="F458" s="324">
        <v>1302</v>
      </c>
      <c r="G458" s="222">
        <v>3.7199932672910253E-2</v>
      </c>
      <c r="H458" s="227" t="s">
        <v>269</v>
      </c>
      <c r="I458" s="33">
        <f t="shared" ref="I458:I469" si="43">G458*$I$110</f>
        <v>9375.6483337529226</v>
      </c>
      <c r="J458" s="40">
        <v>426.5</v>
      </c>
      <c r="O458" s="139" t="s">
        <v>679</v>
      </c>
      <c r="P458" s="139" t="s">
        <v>680</v>
      </c>
      <c r="Q458" s="139" t="s">
        <v>776</v>
      </c>
      <c r="R458" s="140" t="s">
        <v>256</v>
      </c>
      <c r="S458" s="141">
        <v>8.0100057425294108E-2</v>
      </c>
    </row>
    <row r="459" spans="5:19" x14ac:dyDescent="0.35">
      <c r="E459" s="324">
        <v>2019</v>
      </c>
      <c r="F459" s="324">
        <v>1310</v>
      </c>
      <c r="G459" s="222">
        <v>2.439997018698517E-2</v>
      </c>
      <c r="H459" s="227" t="s">
        <v>269</v>
      </c>
      <c r="I459" s="33">
        <f t="shared" si="43"/>
        <v>6149.6224156830322</v>
      </c>
      <c r="J459" s="40">
        <v>426.5</v>
      </c>
      <c r="O459" s="139" t="s">
        <v>679</v>
      </c>
      <c r="P459" s="139" t="s">
        <v>680</v>
      </c>
      <c r="Q459" s="139" t="s">
        <v>776</v>
      </c>
      <c r="R459" s="140" t="s">
        <v>257</v>
      </c>
      <c r="S459" s="141">
        <v>2.010004046065773E-2</v>
      </c>
    </row>
    <row r="460" spans="5:19" x14ac:dyDescent="0.35">
      <c r="E460" s="324">
        <v>2019</v>
      </c>
      <c r="F460" s="324" t="s">
        <v>249</v>
      </c>
      <c r="G460" s="222">
        <v>0.1073998609615536</v>
      </c>
      <c r="H460" s="227" t="s">
        <v>269</v>
      </c>
      <c r="I460" s="33">
        <f t="shared" si="43"/>
        <v>27068.418008260596</v>
      </c>
      <c r="J460" s="40">
        <v>426.5</v>
      </c>
      <c r="O460" s="139" t="s">
        <v>679</v>
      </c>
      <c r="P460" s="139" t="s">
        <v>680</v>
      </c>
      <c r="Q460" s="139" t="s">
        <v>776</v>
      </c>
      <c r="R460" s="140" t="s">
        <v>258</v>
      </c>
      <c r="S460" s="141">
        <v>4.5999950802554528E-2</v>
      </c>
    </row>
    <row r="461" spans="5:19" x14ac:dyDescent="0.35">
      <c r="E461" s="324">
        <v>2019</v>
      </c>
      <c r="F461" s="324" t="s">
        <v>250</v>
      </c>
      <c r="G461" s="222">
        <v>0.16990006349562181</v>
      </c>
      <c r="H461" s="227" t="s">
        <v>269</v>
      </c>
      <c r="I461" s="33">
        <f t="shared" si="43"/>
        <v>42820.59489793759</v>
      </c>
      <c r="J461" s="40">
        <v>426.5</v>
      </c>
      <c r="O461" s="139" t="s">
        <v>679</v>
      </c>
      <c r="P461" s="139" t="s">
        <v>680</v>
      </c>
      <c r="Q461" s="139" t="s">
        <v>776</v>
      </c>
      <c r="R461" s="140" t="s">
        <v>259</v>
      </c>
      <c r="S461" s="141">
        <v>9.0900084229419559E-2</v>
      </c>
    </row>
    <row r="462" spans="5:19" x14ac:dyDescent="0.35">
      <c r="E462" s="324">
        <v>2019</v>
      </c>
      <c r="F462" s="324" t="s">
        <v>251</v>
      </c>
      <c r="G462" s="222">
        <v>7.740003823843207E-2</v>
      </c>
      <c r="H462" s="227" t="s">
        <v>269</v>
      </c>
      <c r="I462" s="33">
        <f t="shared" si="43"/>
        <v>19507.442282846383</v>
      </c>
      <c r="J462" s="40">
        <v>426.5</v>
      </c>
      <c r="O462" s="139" t="s">
        <v>679</v>
      </c>
      <c r="P462" s="139" t="s">
        <v>680</v>
      </c>
      <c r="Q462" s="139" t="s">
        <v>777</v>
      </c>
      <c r="R462" s="140" t="s">
        <v>798</v>
      </c>
      <c r="S462" s="141">
        <v>0.1017999287293077</v>
      </c>
    </row>
    <row r="463" spans="5:19" x14ac:dyDescent="0.35">
      <c r="E463" s="324">
        <v>2019</v>
      </c>
      <c r="F463" s="324" t="s">
        <v>252</v>
      </c>
      <c r="G463" s="222">
        <v>5.6700008063238667E-2</v>
      </c>
      <c r="H463" s="227" t="s">
        <v>269</v>
      </c>
      <c r="I463" s="33">
        <f t="shared" si="43"/>
        <v>14290.330598071279</v>
      </c>
      <c r="J463" s="40">
        <v>426.5</v>
      </c>
      <c r="O463" s="139" t="s">
        <v>679</v>
      </c>
      <c r="P463" s="139" t="s">
        <v>680</v>
      </c>
      <c r="Q463" s="139" t="s">
        <v>777</v>
      </c>
      <c r="R463" s="140" t="s">
        <v>799</v>
      </c>
      <c r="S463" s="141">
        <v>3.3899984989613038E-2</v>
      </c>
    </row>
    <row r="464" spans="5:19" x14ac:dyDescent="0.35">
      <c r="E464" s="324">
        <v>2019</v>
      </c>
      <c r="F464" s="324" t="s">
        <v>254</v>
      </c>
      <c r="G464" s="222">
        <v>0.13699995291678599</v>
      </c>
      <c r="H464" s="227" t="s">
        <v>269</v>
      </c>
      <c r="I464" s="33">
        <f t="shared" si="43"/>
        <v>34528.647983921372</v>
      </c>
      <c r="J464" s="40">
        <v>426.5</v>
      </c>
      <c r="O464" s="139" t="s">
        <v>679</v>
      </c>
      <c r="P464" s="139" t="s">
        <v>680</v>
      </c>
      <c r="Q464" s="139" t="s">
        <v>777</v>
      </c>
      <c r="R464" s="140" t="s">
        <v>800</v>
      </c>
      <c r="S464" s="141">
        <v>3.7199978458375971E-2</v>
      </c>
    </row>
    <row r="465" spans="5:19" x14ac:dyDescent="0.35">
      <c r="E465" s="324">
        <v>2019</v>
      </c>
      <c r="F465" s="324" t="s">
        <v>255</v>
      </c>
      <c r="G465" s="222">
        <v>5.370002579092651E-2</v>
      </c>
      <c r="H465" s="227" t="s">
        <v>269</v>
      </c>
      <c r="I465" s="33">
        <f t="shared" si="43"/>
        <v>13534.233025529858</v>
      </c>
      <c r="J465" s="40">
        <v>426.5</v>
      </c>
      <c r="O465" s="139" t="s">
        <v>679</v>
      </c>
      <c r="P465" s="139" t="s">
        <v>680</v>
      </c>
      <c r="Q465" s="139" t="s">
        <v>777</v>
      </c>
      <c r="R465" s="140" t="s">
        <v>249</v>
      </c>
      <c r="S465" s="141">
        <v>0.1066001015206324</v>
      </c>
    </row>
    <row r="466" spans="5:19" x14ac:dyDescent="0.35">
      <c r="E466" s="324">
        <v>2019</v>
      </c>
      <c r="F466" s="324" t="s">
        <v>256</v>
      </c>
      <c r="G466" s="222">
        <v>8.299989077456843E-2</v>
      </c>
      <c r="H466" s="227" t="s">
        <v>269</v>
      </c>
      <c r="I466" s="33">
        <f t="shared" si="43"/>
        <v>20918.795592577564</v>
      </c>
      <c r="J466" s="40">
        <v>923</v>
      </c>
      <c r="O466" s="139" t="s">
        <v>679</v>
      </c>
      <c r="P466" s="139" t="s">
        <v>680</v>
      </c>
      <c r="Q466" s="139" t="s">
        <v>777</v>
      </c>
      <c r="R466" s="140" t="s">
        <v>250</v>
      </c>
      <c r="S466" s="141">
        <v>0.1561999773125449</v>
      </c>
    </row>
    <row r="467" spans="5:19" x14ac:dyDescent="0.35">
      <c r="E467" s="324">
        <v>2019</v>
      </c>
      <c r="F467" s="324" t="s">
        <v>257</v>
      </c>
      <c r="G467" s="222">
        <v>2.0699839554893979E-2</v>
      </c>
      <c r="H467" s="227" t="s">
        <v>269</v>
      </c>
      <c r="I467" s="33">
        <f t="shared" si="43"/>
        <v>5217.0636419759849</v>
      </c>
      <c r="J467" s="40">
        <v>923</v>
      </c>
      <c r="O467" s="139" t="s">
        <v>679</v>
      </c>
      <c r="P467" s="139" t="s">
        <v>680</v>
      </c>
      <c r="Q467" s="139" t="s">
        <v>777</v>
      </c>
      <c r="R467" s="140" t="s">
        <v>251</v>
      </c>
      <c r="S467" s="141">
        <v>7.160011870809839E-2</v>
      </c>
    </row>
    <row r="468" spans="5:19" x14ac:dyDescent="0.35">
      <c r="E468" s="324">
        <v>2019</v>
      </c>
      <c r="F468" s="324" t="s">
        <v>258</v>
      </c>
      <c r="G468" s="222">
        <v>4.6499915841137808E-2</v>
      </c>
      <c r="H468" s="227" t="s">
        <v>269</v>
      </c>
      <c r="I468" s="33">
        <f t="shared" si="43"/>
        <v>11719.560417191153</v>
      </c>
      <c r="J468" s="40">
        <v>426.5</v>
      </c>
      <c r="O468" s="139" t="s">
        <v>679</v>
      </c>
      <c r="P468" s="139" t="s">
        <v>680</v>
      </c>
      <c r="Q468" s="139" t="s">
        <v>777</v>
      </c>
      <c r="R468" s="140" t="s">
        <v>252</v>
      </c>
      <c r="S468" s="141">
        <v>5.4200101062299978E-2</v>
      </c>
    </row>
    <row r="469" spans="5:19" x14ac:dyDescent="0.35">
      <c r="E469" s="324">
        <v>2019</v>
      </c>
      <c r="F469" s="324" t="s">
        <v>259</v>
      </c>
      <c r="G469" s="222">
        <v>9.2100485109600019E-2</v>
      </c>
      <c r="H469" s="227" t="s">
        <v>269</v>
      </c>
      <c r="I469" s="33">
        <f t="shared" si="43"/>
        <v>23212.454908136886</v>
      </c>
      <c r="J469" s="40">
        <v>426.5</v>
      </c>
      <c r="O469" s="139" t="s">
        <v>679</v>
      </c>
      <c r="P469" s="139" t="s">
        <v>680</v>
      </c>
      <c r="Q469" s="139" t="s">
        <v>777</v>
      </c>
      <c r="R469" s="140" t="s">
        <v>253</v>
      </c>
      <c r="S469" s="141">
        <v>2.5000028645776641E-2</v>
      </c>
    </row>
    <row r="470" spans="5:19" x14ac:dyDescent="0.35">
      <c r="E470" s="324">
        <v>2020</v>
      </c>
      <c r="F470" s="324">
        <v>1300</v>
      </c>
      <c r="G470" s="222">
        <v>9.4900006192092282E-2</v>
      </c>
      <c r="H470" s="227" t="s">
        <v>269</v>
      </c>
      <c r="I470" s="33">
        <f>G470*$J$110</f>
        <v>26189.002962243827</v>
      </c>
      <c r="J470" s="40">
        <v>426.5</v>
      </c>
      <c r="O470" s="139" t="s">
        <v>679</v>
      </c>
      <c r="P470" s="139" t="s">
        <v>680</v>
      </c>
      <c r="Q470" s="139" t="s">
        <v>777</v>
      </c>
      <c r="R470" s="140" t="s">
        <v>254</v>
      </c>
      <c r="S470" s="141">
        <v>0.13409976063589041</v>
      </c>
    </row>
    <row r="471" spans="5:19" x14ac:dyDescent="0.35">
      <c r="E471" s="324">
        <v>2020</v>
      </c>
      <c r="F471" s="324">
        <v>1302</v>
      </c>
      <c r="G471" s="222">
        <v>3.4600054456482739E-2</v>
      </c>
      <c r="H471" s="227" t="s">
        <v>269</v>
      </c>
      <c r="I471" s="33">
        <f t="shared" ref="I471:I483" si="44">G471*$J$110</f>
        <v>9548.3758643856654</v>
      </c>
      <c r="J471" s="40">
        <v>426.5</v>
      </c>
      <c r="O471" s="139" t="s">
        <v>679</v>
      </c>
      <c r="P471" s="139" t="s">
        <v>680</v>
      </c>
      <c r="Q471" s="139" t="s">
        <v>777</v>
      </c>
      <c r="R471" s="140" t="s">
        <v>255</v>
      </c>
      <c r="S471" s="141">
        <v>5.3200076999847599E-2</v>
      </c>
    </row>
    <row r="472" spans="5:19" x14ac:dyDescent="0.35">
      <c r="E472" s="324">
        <v>2020</v>
      </c>
      <c r="F472" s="324">
        <v>1310</v>
      </c>
      <c r="G472" s="222">
        <v>3.2799936891552722E-2</v>
      </c>
      <c r="H472" s="227" t="s">
        <v>269</v>
      </c>
      <c r="I472" s="33">
        <f t="shared" si="44"/>
        <v>9051.6078858366018</v>
      </c>
      <c r="J472" s="40">
        <v>426.5</v>
      </c>
      <c r="O472" s="139" t="s">
        <v>679</v>
      </c>
      <c r="P472" s="139" t="s">
        <v>680</v>
      </c>
      <c r="Q472" s="139" t="s">
        <v>777</v>
      </c>
      <c r="R472" s="140" t="s">
        <v>256</v>
      </c>
      <c r="S472" s="141">
        <v>7.8300079406092835E-2</v>
      </c>
    </row>
    <row r="473" spans="5:19" x14ac:dyDescent="0.35">
      <c r="E473" s="324">
        <v>2020</v>
      </c>
      <c r="F473" s="324" t="s">
        <v>249</v>
      </c>
      <c r="G473" s="222">
        <v>0.1085000462286341</v>
      </c>
      <c r="H473" s="227" t="s">
        <v>269</v>
      </c>
      <c r="I473" s="33">
        <f t="shared" si="44"/>
        <v>29942.126940789014</v>
      </c>
      <c r="J473" s="40">
        <v>426.5</v>
      </c>
      <c r="O473" s="139" t="s">
        <v>679</v>
      </c>
      <c r="P473" s="139" t="s">
        <v>680</v>
      </c>
      <c r="Q473" s="139" t="s">
        <v>777</v>
      </c>
      <c r="R473" s="140" t="s">
        <v>257</v>
      </c>
      <c r="S473" s="141">
        <v>2.0100168551749741E-2</v>
      </c>
    </row>
    <row r="474" spans="5:19" x14ac:dyDescent="0.35">
      <c r="E474" s="324">
        <v>2020</v>
      </c>
      <c r="F474" s="324" t="s">
        <v>250</v>
      </c>
      <c r="G474" s="222">
        <v>0.1545999187393918</v>
      </c>
      <c r="H474" s="227" t="s">
        <v>269</v>
      </c>
      <c r="I474" s="33">
        <f t="shared" si="44"/>
        <v>42664.040733918962</v>
      </c>
      <c r="J474" s="40">
        <v>426.5</v>
      </c>
      <c r="O474" s="139" t="s">
        <v>679</v>
      </c>
      <c r="P474" s="139" t="s">
        <v>680</v>
      </c>
      <c r="Q474" s="139" t="s">
        <v>777</v>
      </c>
      <c r="R474" s="140" t="s">
        <v>258</v>
      </c>
      <c r="S474" s="141">
        <v>4.5400118478932168E-2</v>
      </c>
    </row>
    <row r="475" spans="5:19" x14ac:dyDescent="0.35">
      <c r="E475" s="324">
        <v>2020</v>
      </c>
      <c r="F475" s="324" t="s">
        <v>251</v>
      </c>
      <c r="G475" s="222">
        <v>7.2700083041895E-2</v>
      </c>
      <c r="H475" s="227" t="s">
        <v>269</v>
      </c>
      <c r="I475" s="33">
        <f t="shared" si="44"/>
        <v>20062.619240357963</v>
      </c>
      <c r="J475" s="40">
        <v>426.5</v>
      </c>
      <c r="O475" s="139" t="s">
        <v>679</v>
      </c>
      <c r="P475" s="139" t="s">
        <v>680</v>
      </c>
      <c r="Q475" s="139" t="s">
        <v>777</v>
      </c>
      <c r="R475" s="140" t="s">
        <v>259</v>
      </c>
      <c r="S475" s="141">
        <v>8.2399576500838165E-2</v>
      </c>
    </row>
    <row r="476" spans="5:19" x14ac:dyDescent="0.35">
      <c r="E476" s="324">
        <v>2020</v>
      </c>
      <c r="F476" s="324" t="s">
        <v>252</v>
      </c>
      <c r="G476" s="222">
        <v>5.409988608246679E-2</v>
      </c>
      <c r="H476" s="227" t="s">
        <v>269</v>
      </c>
      <c r="I476" s="33">
        <f t="shared" si="44"/>
        <v>14929.631026608253</v>
      </c>
      <c r="J476" s="40">
        <v>426.5</v>
      </c>
      <c r="O476" s="139" t="s">
        <v>671</v>
      </c>
      <c r="P476" s="139" t="s">
        <v>672</v>
      </c>
      <c r="Q476" s="139" t="s">
        <v>770</v>
      </c>
      <c r="R476" s="140" t="s">
        <v>249</v>
      </c>
      <c r="S476" s="141">
        <v>0.1208000213378574</v>
      </c>
    </row>
    <row r="477" spans="5:19" x14ac:dyDescent="0.35">
      <c r="E477" s="324">
        <v>2020</v>
      </c>
      <c r="F477" s="324" t="s">
        <v>253</v>
      </c>
      <c r="G477" s="222">
        <v>2.490001467441046E-2</v>
      </c>
      <c r="H477" s="227" t="s">
        <v>269</v>
      </c>
      <c r="I477" s="33">
        <f t="shared" si="44"/>
        <v>6871.5122815491268</v>
      </c>
      <c r="J477" s="40">
        <v>426.5</v>
      </c>
      <c r="O477" s="139" t="s">
        <v>671</v>
      </c>
      <c r="P477" s="139" t="s">
        <v>672</v>
      </c>
      <c r="Q477" s="139" t="s">
        <v>770</v>
      </c>
      <c r="R477" s="140" t="s">
        <v>250</v>
      </c>
      <c r="S477" s="141">
        <v>0.20170004354884449</v>
      </c>
    </row>
    <row r="478" spans="5:19" x14ac:dyDescent="0.35">
      <c r="E478" s="324">
        <v>2020</v>
      </c>
      <c r="F478" s="324" t="s">
        <v>254</v>
      </c>
      <c r="G478" s="222">
        <v>0.13379991738222091</v>
      </c>
      <c r="H478" s="227" t="s">
        <v>269</v>
      </c>
      <c r="I478" s="33">
        <f t="shared" si="44"/>
        <v>36923.985290139499</v>
      </c>
      <c r="J478" s="40">
        <v>426.5</v>
      </c>
      <c r="O478" s="139" t="s">
        <v>671</v>
      </c>
      <c r="P478" s="139" t="s">
        <v>672</v>
      </c>
      <c r="Q478" s="139" t="s">
        <v>770</v>
      </c>
      <c r="R478" s="140" t="s">
        <v>251</v>
      </c>
      <c r="S478" s="141">
        <v>9.2100005178975472E-2</v>
      </c>
    </row>
    <row r="479" spans="5:19" x14ac:dyDescent="0.35">
      <c r="E479" s="324">
        <v>2020</v>
      </c>
      <c r="F479" s="324" t="s">
        <v>255</v>
      </c>
      <c r="G479" s="222">
        <v>5.200000339292727E-2</v>
      </c>
      <c r="H479" s="227" t="s">
        <v>269</v>
      </c>
      <c r="I479" s="33">
        <f t="shared" si="44"/>
        <v>14350.13860944867</v>
      </c>
      <c r="J479" s="40">
        <v>426.5</v>
      </c>
      <c r="O479" s="139" t="s">
        <v>671</v>
      </c>
      <c r="P479" s="139" t="s">
        <v>672</v>
      </c>
      <c r="Q479" s="139" t="s">
        <v>770</v>
      </c>
      <c r="R479" s="140" t="s">
        <v>252</v>
      </c>
      <c r="S479" s="141">
        <v>5.8900021493346222E-2</v>
      </c>
    </row>
    <row r="480" spans="5:19" x14ac:dyDescent="0.35">
      <c r="E480" s="324">
        <v>2020</v>
      </c>
      <c r="F480" s="324" t="s">
        <v>256</v>
      </c>
      <c r="G480" s="222">
        <v>8.0100057425294108E-2</v>
      </c>
      <c r="H480" s="227" t="s">
        <v>269</v>
      </c>
      <c r="I480" s="33">
        <f t="shared" si="44"/>
        <v>22104.747147653252</v>
      </c>
      <c r="J480" s="40">
        <v>923</v>
      </c>
      <c r="O480" s="139" t="s">
        <v>671</v>
      </c>
      <c r="P480" s="139" t="s">
        <v>672</v>
      </c>
      <c r="Q480" s="139" t="s">
        <v>770</v>
      </c>
      <c r="R480" s="140" t="s">
        <v>254</v>
      </c>
      <c r="S480" s="141">
        <v>0.18580011044494099</v>
      </c>
    </row>
    <row r="481" spans="5:19" x14ac:dyDescent="0.35">
      <c r="E481" s="324">
        <v>2020</v>
      </c>
      <c r="F481" s="324" t="s">
        <v>257</v>
      </c>
      <c r="G481" s="222">
        <v>2.010004046065773E-2</v>
      </c>
      <c r="H481" s="227" t="s">
        <v>269</v>
      </c>
      <c r="I481" s="33">
        <f t="shared" si="44"/>
        <v>5546.8913047262722</v>
      </c>
      <c r="J481" s="40">
        <v>923</v>
      </c>
      <c r="O481" s="139" t="s">
        <v>671</v>
      </c>
      <c r="P481" s="139" t="s">
        <v>672</v>
      </c>
      <c r="Q481" s="139" t="s">
        <v>770</v>
      </c>
      <c r="R481" s="140" t="s">
        <v>255</v>
      </c>
      <c r="S481" s="141">
        <v>6.4500012977340371E-2</v>
      </c>
    </row>
    <row r="482" spans="5:19" x14ac:dyDescent="0.35">
      <c r="E482" s="324">
        <v>2020</v>
      </c>
      <c r="F482" s="324" t="s">
        <v>258</v>
      </c>
      <c r="G482" s="222">
        <v>4.5999950802554528E-2</v>
      </c>
      <c r="H482" s="227" t="s">
        <v>269</v>
      </c>
      <c r="I482" s="33">
        <f t="shared" si="44"/>
        <v>12694.338980259772</v>
      </c>
      <c r="J482" s="40">
        <v>426.5</v>
      </c>
      <c r="O482" s="139" t="s">
        <v>671</v>
      </c>
      <c r="P482" s="139" t="s">
        <v>672</v>
      </c>
      <c r="Q482" s="139" t="s">
        <v>770</v>
      </c>
      <c r="R482" s="140" t="s">
        <v>256</v>
      </c>
      <c r="S482" s="141">
        <v>0.10069997501413459</v>
      </c>
    </row>
    <row r="483" spans="5:19" x14ac:dyDescent="0.35">
      <c r="E483" s="324">
        <v>2020</v>
      </c>
      <c r="F483" s="324" t="s">
        <v>259</v>
      </c>
      <c r="G483" s="222">
        <v>9.0900084229419559E-2</v>
      </c>
      <c r="H483" s="227" t="s">
        <v>269</v>
      </c>
      <c r="I483" s="33">
        <f t="shared" si="44"/>
        <v>25085.167753664999</v>
      </c>
      <c r="J483" s="40">
        <v>426.5</v>
      </c>
      <c r="O483" s="139" t="s">
        <v>671</v>
      </c>
      <c r="P483" s="139" t="s">
        <v>672</v>
      </c>
      <c r="Q483" s="139" t="s">
        <v>770</v>
      </c>
      <c r="R483" s="140" t="s">
        <v>257</v>
      </c>
      <c r="S483" s="141">
        <v>2.2499957240560541E-2</v>
      </c>
    </row>
    <row r="484" spans="5:19" x14ac:dyDescent="0.35">
      <c r="E484" s="324">
        <v>2021</v>
      </c>
      <c r="F484" s="324">
        <v>1300</v>
      </c>
      <c r="G484" s="222">
        <v>0.1017999287293077</v>
      </c>
      <c r="H484" s="227" t="s">
        <v>269</v>
      </c>
      <c r="I484" s="33">
        <f>G484*$K$110</f>
        <v>2538.8542532007832</v>
      </c>
      <c r="J484" s="40">
        <v>426.4</v>
      </c>
      <c r="O484" s="139" t="s">
        <v>671</v>
      </c>
      <c r="P484" s="139" t="s">
        <v>672</v>
      </c>
      <c r="Q484" s="139" t="s">
        <v>770</v>
      </c>
      <c r="R484" s="140" t="s">
        <v>258</v>
      </c>
      <c r="S484" s="141">
        <v>6.2300084669670477E-2</v>
      </c>
    </row>
    <row r="485" spans="5:19" x14ac:dyDescent="0.35">
      <c r="E485" s="324">
        <v>2021</v>
      </c>
      <c r="F485" s="324">
        <v>1302</v>
      </c>
      <c r="G485" s="222">
        <v>3.3899984989613038E-2</v>
      </c>
      <c r="H485" s="227" t="s">
        <v>269</v>
      </c>
      <c r="I485" s="33">
        <f t="shared" ref="I485:I497" si="45">G485*$K$110</f>
        <v>845.45364764625288</v>
      </c>
      <c r="J485" s="40">
        <v>426.4</v>
      </c>
      <c r="O485" s="139" t="s">
        <v>671</v>
      </c>
      <c r="P485" s="139" t="s">
        <v>672</v>
      </c>
      <c r="Q485" s="139" t="s">
        <v>770</v>
      </c>
      <c r="R485" s="140" t="s">
        <v>259</v>
      </c>
      <c r="S485" s="141">
        <v>9.06997680943296E-2</v>
      </c>
    </row>
    <row r="486" spans="5:19" x14ac:dyDescent="0.35">
      <c r="E486" s="324">
        <v>2021</v>
      </c>
      <c r="F486" s="324">
        <v>1310</v>
      </c>
      <c r="G486" s="222">
        <v>3.7199978458375971E-2</v>
      </c>
      <c r="H486" s="227" t="s">
        <v>269</v>
      </c>
      <c r="I486" s="33">
        <f t="shared" si="45"/>
        <v>927.75431875950812</v>
      </c>
      <c r="J486" s="40">
        <v>426.4</v>
      </c>
      <c r="O486" s="139" t="s">
        <v>671</v>
      </c>
      <c r="P486" s="139" t="s">
        <v>672</v>
      </c>
      <c r="Q486" s="139" t="s">
        <v>772</v>
      </c>
      <c r="R486" s="140" t="s">
        <v>249</v>
      </c>
      <c r="S486" s="141">
        <v>0.1237000382530298</v>
      </c>
    </row>
    <row r="487" spans="5:19" x14ac:dyDescent="0.35">
      <c r="E487" s="324">
        <v>2021</v>
      </c>
      <c r="F487" s="324" t="s">
        <v>249</v>
      </c>
      <c r="G487" s="222">
        <v>0.1066001015206324</v>
      </c>
      <c r="H487" s="227" t="s">
        <v>269</v>
      </c>
      <c r="I487" s="33">
        <f t="shared" si="45"/>
        <v>2658.568866555368</v>
      </c>
      <c r="J487" s="40">
        <v>426.4</v>
      </c>
      <c r="O487" s="139" t="s">
        <v>671</v>
      </c>
      <c r="P487" s="139" t="s">
        <v>672</v>
      </c>
      <c r="Q487" s="139" t="s">
        <v>772</v>
      </c>
      <c r="R487" s="140" t="s">
        <v>250</v>
      </c>
      <c r="S487" s="141">
        <v>0.19750005855055591</v>
      </c>
    </row>
    <row r="488" spans="5:19" x14ac:dyDescent="0.35">
      <c r="E488" s="324">
        <v>2021</v>
      </c>
      <c r="F488" s="324" t="s">
        <v>250</v>
      </c>
      <c r="G488" s="222">
        <v>0.1561999773125449</v>
      </c>
      <c r="H488" s="227" t="s">
        <v>269</v>
      </c>
      <c r="I488" s="33">
        <f t="shared" si="45"/>
        <v>3895.5722435162193</v>
      </c>
      <c r="J488" s="40">
        <v>426.4</v>
      </c>
      <c r="O488" s="139" t="s">
        <v>671</v>
      </c>
      <c r="P488" s="139" t="s">
        <v>672</v>
      </c>
      <c r="Q488" s="139" t="s">
        <v>772</v>
      </c>
      <c r="R488" s="140" t="s">
        <v>251</v>
      </c>
      <c r="S488" s="141">
        <v>9.0200086766347595E-2</v>
      </c>
    </row>
    <row r="489" spans="5:19" x14ac:dyDescent="0.35">
      <c r="E489" s="324">
        <v>2021</v>
      </c>
      <c r="F489" s="324" t="s">
        <v>251</v>
      </c>
      <c r="G489" s="222">
        <v>7.160011870809839E-2</v>
      </c>
      <c r="H489" s="227" t="s">
        <v>269</v>
      </c>
      <c r="I489" s="33">
        <f t="shared" si="45"/>
        <v>1785.6816618713638</v>
      </c>
      <c r="J489" s="40">
        <v>426.4</v>
      </c>
      <c r="O489" s="139" t="s">
        <v>671</v>
      </c>
      <c r="P489" s="139" t="s">
        <v>672</v>
      </c>
      <c r="Q489" s="139" t="s">
        <v>772</v>
      </c>
      <c r="R489" s="140" t="s">
        <v>252</v>
      </c>
      <c r="S489" s="141">
        <v>6.6299972899456994E-2</v>
      </c>
    </row>
    <row r="490" spans="5:19" x14ac:dyDescent="0.35">
      <c r="E490" s="324">
        <v>2021</v>
      </c>
      <c r="F490" s="324" t="s">
        <v>252</v>
      </c>
      <c r="G490" s="222">
        <v>5.4200101062299978E-2</v>
      </c>
      <c r="H490" s="227" t="s">
        <v>269</v>
      </c>
      <c r="I490" s="33">
        <f t="shared" si="45"/>
        <v>1351.7313697913862</v>
      </c>
      <c r="J490" s="40">
        <v>426.4</v>
      </c>
      <c r="O490" s="139" t="s">
        <v>671</v>
      </c>
      <c r="P490" s="139" t="s">
        <v>672</v>
      </c>
      <c r="Q490" s="139" t="s">
        <v>772</v>
      </c>
      <c r="R490" s="140" t="s">
        <v>254</v>
      </c>
      <c r="S490" s="141">
        <v>0.17989998449804331</v>
      </c>
    </row>
    <row r="491" spans="5:19" x14ac:dyDescent="0.35">
      <c r="E491" s="324">
        <v>2021</v>
      </c>
      <c r="F491" s="324" t="s">
        <v>253</v>
      </c>
      <c r="G491" s="222">
        <v>2.5000028645776641E-2</v>
      </c>
      <c r="H491" s="227" t="s">
        <v>269</v>
      </c>
      <c r="I491" s="33">
        <f t="shared" si="45"/>
        <v>623.4918810822146</v>
      </c>
      <c r="J491" s="40">
        <v>426.4</v>
      </c>
      <c r="O491" s="139" t="s">
        <v>671</v>
      </c>
      <c r="P491" s="139" t="s">
        <v>672</v>
      </c>
      <c r="Q491" s="139" t="s">
        <v>772</v>
      </c>
      <c r="R491" s="140" t="s">
        <v>255</v>
      </c>
      <c r="S491" s="141">
        <v>6.3999995539005275E-2</v>
      </c>
    </row>
    <row r="492" spans="5:19" x14ac:dyDescent="0.35">
      <c r="E492" s="324">
        <v>2021</v>
      </c>
      <c r="F492" s="324" t="s">
        <v>254</v>
      </c>
      <c r="G492" s="222">
        <v>0.13409976063589041</v>
      </c>
      <c r="H492" s="227" t="s">
        <v>269</v>
      </c>
      <c r="I492" s="33">
        <f t="shared" si="45"/>
        <v>3344.4006483436824</v>
      </c>
      <c r="J492" s="40">
        <v>426.4</v>
      </c>
      <c r="O492" s="139" t="s">
        <v>671</v>
      </c>
      <c r="P492" s="139" t="s">
        <v>672</v>
      </c>
      <c r="Q492" s="139" t="s">
        <v>772</v>
      </c>
      <c r="R492" s="140" t="s">
        <v>256</v>
      </c>
      <c r="S492" s="141">
        <v>0.10319998304822001</v>
      </c>
    </row>
    <row r="493" spans="5:19" x14ac:dyDescent="0.35">
      <c r="E493" s="324">
        <v>2021</v>
      </c>
      <c r="F493" s="324" t="s">
        <v>255</v>
      </c>
      <c r="G493" s="222">
        <v>5.3200076999847599E-2</v>
      </c>
      <c r="H493" s="227" t="s">
        <v>269</v>
      </c>
      <c r="I493" s="33">
        <f t="shared" si="45"/>
        <v>1326.7911230156592</v>
      </c>
      <c r="J493" s="40">
        <v>426.4</v>
      </c>
      <c r="O493" s="139" t="s">
        <v>671</v>
      </c>
      <c r="P493" s="139" t="s">
        <v>672</v>
      </c>
      <c r="Q493" s="139" t="s">
        <v>772</v>
      </c>
      <c r="R493" s="140" t="s">
        <v>257</v>
      </c>
      <c r="S493" s="141">
        <v>2.379996453509186E-2</v>
      </c>
    </row>
    <row r="494" spans="5:19" x14ac:dyDescent="0.35">
      <c r="E494" s="324">
        <v>2021</v>
      </c>
      <c r="F494" s="324" t="s">
        <v>256</v>
      </c>
      <c r="G494" s="222">
        <v>7.8300079406092835E-2</v>
      </c>
      <c r="H494" s="227" t="s">
        <v>269</v>
      </c>
      <c r="I494" s="33">
        <f t="shared" si="45"/>
        <v>1952.7763143598986</v>
      </c>
      <c r="J494" s="40">
        <v>426.4</v>
      </c>
      <c r="O494" s="139" t="s">
        <v>671</v>
      </c>
      <c r="P494" s="139" t="s">
        <v>672</v>
      </c>
      <c r="Q494" s="139" t="s">
        <v>772</v>
      </c>
      <c r="R494" s="140" t="s">
        <v>258</v>
      </c>
      <c r="S494" s="141">
        <v>6.0200008698939753E-2</v>
      </c>
    </row>
    <row r="495" spans="5:19" x14ac:dyDescent="0.35">
      <c r="E495" s="324">
        <v>2021</v>
      </c>
      <c r="F495" s="324" t="s">
        <v>257</v>
      </c>
      <c r="G495" s="222">
        <v>2.0100168551749741E-2</v>
      </c>
      <c r="H495" s="227" t="s">
        <v>269</v>
      </c>
      <c r="I495" s="33">
        <f t="shared" si="45"/>
        <v>501.29110162108361</v>
      </c>
      <c r="J495" s="40">
        <v>426.4</v>
      </c>
      <c r="O495" s="139" t="s">
        <v>671</v>
      </c>
      <c r="P495" s="139" t="s">
        <v>672</v>
      </c>
      <c r="Q495" s="139" t="s">
        <v>772</v>
      </c>
      <c r="R495" s="140" t="s">
        <v>259</v>
      </c>
      <c r="S495" s="141">
        <v>9.1199907211309522E-2</v>
      </c>
    </row>
    <row r="496" spans="5:19" x14ac:dyDescent="0.35">
      <c r="E496" s="324">
        <v>2021</v>
      </c>
      <c r="F496" s="324" t="s">
        <v>258</v>
      </c>
      <c r="G496" s="222">
        <v>4.5400118478932168E-2</v>
      </c>
      <c r="H496" s="227" t="s">
        <v>269</v>
      </c>
      <c r="I496" s="33">
        <f t="shared" si="45"/>
        <v>1132.2629134893725</v>
      </c>
      <c r="J496" s="40">
        <v>426.4</v>
      </c>
      <c r="O496" s="139" t="s">
        <v>671</v>
      </c>
      <c r="P496" s="139" t="s">
        <v>672</v>
      </c>
      <c r="Q496" s="139" t="s">
        <v>773</v>
      </c>
      <c r="R496" s="140" t="s">
        <v>249</v>
      </c>
      <c r="S496" s="141">
        <v>0.1244000337203427</v>
      </c>
    </row>
    <row r="497" spans="2:19" x14ac:dyDescent="0.35">
      <c r="E497" s="324">
        <v>2021</v>
      </c>
      <c r="F497" s="324" t="s">
        <v>259</v>
      </c>
      <c r="G497" s="222">
        <v>8.2399576500838165E-2</v>
      </c>
      <c r="H497" s="227" t="s">
        <v>269</v>
      </c>
      <c r="I497" s="33">
        <f t="shared" si="45"/>
        <v>2055.0163234138736</v>
      </c>
      <c r="J497" s="40">
        <v>426.4</v>
      </c>
      <c r="O497" s="139" t="s">
        <v>671</v>
      </c>
      <c r="P497" s="139" t="s">
        <v>672</v>
      </c>
      <c r="Q497" s="139" t="s">
        <v>773</v>
      </c>
      <c r="R497" s="140" t="s">
        <v>250</v>
      </c>
      <c r="S497" s="141">
        <v>0.1963000155993056</v>
      </c>
    </row>
    <row r="498" spans="2:19" ht="15" thickBot="1" x14ac:dyDescent="0.4">
      <c r="B498" s="224" t="s">
        <v>290</v>
      </c>
      <c r="C498" s="224"/>
      <c r="D498" s="224"/>
      <c r="E498" s="323"/>
      <c r="F498" s="323"/>
      <c r="G498" s="224"/>
      <c r="H498" s="224"/>
      <c r="I498" s="134">
        <f>SUM(I447:I497)</f>
        <v>1103382.5325551808</v>
      </c>
      <c r="J498" s="40"/>
      <c r="O498" s="139" t="s">
        <v>671</v>
      </c>
      <c r="P498" s="139" t="s">
        <v>672</v>
      </c>
      <c r="Q498" s="139" t="s">
        <v>773</v>
      </c>
      <c r="R498" s="140" t="s">
        <v>251</v>
      </c>
      <c r="S498" s="141">
        <v>8.6000003542928458E-2</v>
      </c>
    </row>
    <row r="499" spans="2:19" ht="15" thickTop="1" x14ac:dyDescent="0.35">
      <c r="D499" s="32" t="s">
        <v>268</v>
      </c>
      <c r="E499" s="324">
        <v>2015</v>
      </c>
      <c r="F499" s="324" t="s">
        <v>249</v>
      </c>
      <c r="G499" s="222">
        <v>0.1208000213378574</v>
      </c>
      <c r="H499" s="227" t="s">
        <v>269</v>
      </c>
      <c r="I499" s="33">
        <f>G499*$E$111</f>
        <v>21059.599595964763</v>
      </c>
      <c r="J499" s="40">
        <v>923</v>
      </c>
      <c r="O499" s="139" t="s">
        <v>671</v>
      </c>
      <c r="P499" s="139" t="s">
        <v>672</v>
      </c>
      <c r="Q499" s="139" t="s">
        <v>773</v>
      </c>
      <c r="R499" s="140" t="s">
        <v>252</v>
      </c>
      <c r="S499" s="141">
        <v>6.6800040556110551E-2</v>
      </c>
    </row>
    <row r="500" spans="2:19" x14ac:dyDescent="0.35">
      <c r="E500" s="324">
        <v>2015</v>
      </c>
      <c r="F500" s="324" t="s">
        <v>250</v>
      </c>
      <c r="G500" s="222">
        <v>0.20170004354884449</v>
      </c>
      <c r="H500" s="227" t="s">
        <v>269</v>
      </c>
      <c r="I500" s="33">
        <f t="shared" ref="I500:I508" si="46">G500*$E$111</f>
        <v>35163.256666546062</v>
      </c>
      <c r="J500" s="40">
        <v>923</v>
      </c>
      <c r="O500" s="139" t="s">
        <v>671</v>
      </c>
      <c r="P500" s="139" t="s">
        <v>672</v>
      </c>
      <c r="Q500" s="139" t="s">
        <v>773</v>
      </c>
      <c r="R500" s="140" t="s">
        <v>254</v>
      </c>
      <c r="S500" s="141">
        <v>0.1827999992914143</v>
      </c>
    </row>
    <row r="501" spans="2:19" x14ac:dyDescent="0.35">
      <c r="E501" s="324">
        <v>2015</v>
      </c>
      <c r="F501" s="324" t="s">
        <v>251</v>
      </c>
      <c r="G501" s="222">
        <v>9.2100005178975472E-2</v>
      </c>
      <c r="H501" s="227" t="s">
        <v>269</v>
      </c>
      <c r="I501" s="33">
        <f t="shared" si="46"/>
        <v>16056.199414326249</v>
      </c>
      <c r="J501" s="40">
        <v>923</v>
      </c>
      <c r="O501" s="139" t="s">
        <v>671</v>
      </c>
      <c r="P501" s="139" t="s">
        <v>672</v>
      </c>
      <c r="Q501" s="139" t="s">
        <v>773</v>
      </c>
      <c r="R501" s="140" t="s">
        <v>255</v>
      </c>
      <c r="S501" s="141">
        <v>6.250007164009766E-2</v>
      </c>
    </row>
    <row r="502" spans="2:19" x14ac:dyDescent="0.35">
      <c r="E502" s="324">
        <v>2015</v>
      </c>
      <c r="F502" s="324" t="s">
        <v>252</v>
      </c>
      <c r="G502" s="222">
        <v>5.8900021493346222E-2</v>
      </c>
      <c r="H502" s="227" t="s">
        <v>269</v>
      </c>
      <c r="I502" s="33">
        <f t="shared" si="46"/>
        <v>10268.300080629695</v>
      </c>
      <c r="J502" s="40">
        <v>923</v>
      </c>
      <c r="O502" s="139" t="s">
        <v>671</v>
      </c>
      <c r="P502" s="139" t="s">
        <v>672</v>
      </c>
      <c r="Q502" s="139" t="s">
        <v>773</v>
      </c>
      <c r="R502" s="140" t="s">
        <v>256</v>
      </c>
      <c r="S502" s="141">
        <v>9.6399957443176906E-2</v>
      </c>
    </row>
    <row r="503" spans="2:19" x14ac:dyDescent="0.35">
      <c r="E503" s="324">
        <v>2015</v>
      </c>
      <c r="F503" s="324" t="s">
        <v>254</v>
      </c>
      <c r="G503" s="222">
        <v>0.18580011044494099</v>
      </c>
      <c r="H503" s="227" t="s">
        <v>269</v>
      </c>
      <c r="I503" s="33">
        <f t="shared" si="46"/>
        <v>32391.351321973943</v>
      </c>
      <c r="J503" s="40">
        <v>923</v>
      </c>
      <c r="O503" s="139" t="s">
        <v>671</v>
      </c>
      <c r="P503" s="139" t="s">
        <v>672</v>
      </c>
      <c r="Q503" s="139" t="s">
        <v>773</v>
      </c>
      <c r="R503" s="140" t="s">
        <v>257</v>
      </c>
      <c r="S503" s="141">
        <v>2.4300008513448691E-2</v>
      </c>
    </row>
    <row r="504" spans="2:19" x14ac:dyDescent="0.35">
      <c r="E504" s="324">
        <v>2015</v>
      </c>
      <c r="F504" s="324" t="s">
        <v>255</v>
      </c>
      <c r="G504" s="222">
        <v>6.4500012977340371E-2</v>
      </c>
      <c r="H504" s="227" t="s">
        <v>269</v>
      </c>
      <c r="I504" s="33">
        <f t="shared" si="46"/>
        <v>11244.571252502163</v>
      </c>
      <c r="J504" s="40">
        <v>923</v>
      </c>
      <c r="O504" s="139" t="s">
        <v>671</v>
      </c>
      <c r="P504" s="139" t="s">
        <v>672</v>
      </c>
      <c r="Q504" s="139" t="s">
        <v>773</v>
      </c>
      <c r="R504" s="140" t="s">
        <v>258</v>
      </c>
      <c r="S504" s="141">
        <v>6.0799986995368462E-2</v>
      </c>
    </row>
    <row r="505" spans="2:19" x14ac:dyDescent="0.35">
      <c r="E505" s="324">
        <v>2015</v>
      </c>
      <c r="F505" s="324" t="s">
        <v>256</v>
      </c>
      <c r="G505" s="222">
        <v>0.10069997501413459</v>
      </c>
      <c r="H505" s="227" t="s">
        <v>269</v>
      </c>
      <c r="I505" s="33">
        <f t="shared" si="46"/>
        <v>17555.470020904097</v>
      </c>
      <c r="J505" s="40">
        <v>923</v>
      </c>
      <c r="O505" s="139" t="s">
        <v>671</v>
      </c>
      <c r="P505" s="139" t="s">
        <v>672</v>
      </c>
      <c r="Q505" s="139" t="s">
        <v>773</v>
      </c>
      <c r="R505" s="140" t="s">
        <v>259</v>
      </c>
      <c r="S505" s="141">
        <v>9.9699882697806635E-2</v>
      </c>
    </row>
    <row r="506" spans="2:19" x14ac:dyDescent="0.35">
      <c r="E506" s="324">
        <v>2015</v>
      </c>
      <c r="F506" s="324" t="s">
        <v>257</v>
      </c>
      <c r="G506" s="222">
        <v>2.2499957240560541E-2</v>
      </c>
      <c r="H506" s="227" t="s">
        <v>269</v>
      </c>
      <c r="I506" s="33">
        <f t="shared" si="46"/>
        <v>3922.5166118744464</v>
      </c>
      <c r="J506" s="40">
        <v>923</v>
      </c>
      <c r="O506" s="139" t="s">
        <v>271</v>
      </c>
      <c r="P506" s="139" t="s">
        <v>881</v>
      </c>
      <c r="Q506" s="139" t="s">
        <v>772</v>
      </c>
      <c r="R506" s="140" t="s">
        <v>798</v>
      </c>
      <c r="S506" s="141">
        <v>6.7299998252878385E-2</v>
      </c>
    </row>
    <row r="507" spans="2:19" x14ac:dyDescent="0.35">
      <c r="E507" s="324">
        <v>2015</v>
      </c>
      <c r="F507" s="324" t="s">
        <v>258</v>
      </c>
      <c r="G507" s="222">
        <v>6.2300084669670477E-2</v>
      </c>
      <c r="H507" s="227" t="s">
        <v>269</v>
      </c>
      <c r="I507" s="33">
        <f t="shared" si="46"/>
        <v>10861.048064457518</v>
      </c>
      <c r="J507" s="40">
        <v>923</v>
      </c>
      <c r="O507" s="139" t="s">
        <v>271</v>
      </c>
      <c r="P507" s="139" t="s">
        <v>881</v>
      </c>
      <c r="Q507" s="139" t="s">
        <v>772</v>
      </c>
      <c r="R507" s="140" t="s">
        <v>799</v>
      </c>
      <c r="S507" s="141">
        <v>3.6700036689553961E-2</v>
      </c>
    </row>
    <row r="508" spans="2:19" x14ac:dyDescent="0.35">
      <c r="E508" s="324">
        <v>2015</v>
      </c>
      <c r="F508" s="324" t="s">
        <v>259</v>
      </c>
      <c r="G508" s="222">
        <v>9.06997680943296E-2</v>
      </c>
      <c r="H508" s="227" t="s">
        <v>269</v>
      </c>
      <c r="I508" s="33">
        <f t="shared" si="46"/>
        <v>15812.089918189748</v>
      </c>
      <c r="J508" s="40">
        <v>923</v>
      </c>
      <c r="O508" s="139" t="s">
        <v>271</v>
      </c>
      <c r="P508" s="139" t="s">
        <v>881</v>
      </c>
      <c r="Q508" s="139" t="s">
        <v>772</v>
      </c>
      <c r="R508" s="140" t="s">
        <v>249</v>
      </c>
      <c r="S508" s="141">
        <v>0.10619966105840629</v>
      </c>
    </row>
    <row r="509" spans="2:19" x14ac:dyDescent="0.35">
      <c r="E509" s="324">
        <v>2016</v>
      </c>
      <c r="F509" s="324" t="s">
        <v>249</v>
      </c>
      <c r="G509" s="222">
        <v>0.1237000382530298</v>
      </c>
      <c r="H509" s="227" t="s">
        <v>269</v>
      </c>
      <c r="I509" s="33">
        <f t="shared" ref="I509:I518" si="47">G509*$F$111</f>
        <v>18353.403977425136</v>
      </c>
      <c r="J509" s="40">
        <v>923</v>
      </c>
      <c r="O509" s="139" t="s">
        <v>271</v>
      </c>
      <c r="P509" s="139" t="s">
        <v>881</v>
      </c>
      <c r="Q509" s="139" t="s">
        <v>772</v>
      </c>
      <c r="R509" s="140" t="s">
        <v>250</v>
      </c>
      <c r="S509" s="141">
        <v>0.1694996243688523</v>
      </c>
    </row>
    <row r="510" spans="2:19" x14ac:dyDescent="0.35">
      <c r="E510" s="324">
        <v>2016</v>
      </c>
      <c r="F510" s="324" t="s">
        <v>250</v>
      </c>
      <c r="G510" s="222">
        <v>0.19750005855055591</v>
      </c>
      <c r="H510" s="227" t="s">
        <v>269</v>
      </c>
      <c r="I510" s="33">
        <f t="shared" si="47"/>
        <v>29303.130470573542</v>
      </c>
      <c r="J510" s="40">
        <v>923</v>
      </c>
      <c r="O510" s="139" t="s">
        <v>271</v>
      </c>
      <c r="P510" s="139" t="s">
        <v>881</v>
      </c>
      <c r="Q510" s="139" t="s">
        <v>772</v>
      </c>
      <c r="R510" s="140" t="s">
        <v>251</v>
      </c>
      <c r="S510" s="141">
        <v>7.7400108321540262E-2</v>
      </c>
    </row>
    <row r="511" spans="2:19" x14ac:dyDescent="0.35">
      <c r="E511" s="324">
        <v>2016</v>
      </c>
      <c r="F511" s="324" t="s">
        <v>251</v>
      </c>
      <c r="G511" s="222">
        <v>9.0200086766347595E-2</v>
      </c>
      <c r="H511" s="227" t="s">
        <v>269</v>
      </c>
      <c r="I511" s="33">
        <f t="shared" si="47"/>
        <v>13383.008239943114</v>
      </c>
      <c r="J511" s="40">
        <v>923</v>
      </c>
      <c r="O511" s="139" t="s">
        <v>271</v>
      </c>
      <c r="P511" s="139" t="s">
        <v>881</v>
      </c>
      <c r="Q511" s="139" t="s">
        <v>772</v>
      </c>
      <c r="R511" s="140" t="s">
        <v>252</v>
      </c>
      <c r="S511" s="141">
        <v>5.6900256826877722E-2</v>
      </c>
    </row>
    <row r="512" spans="2:19" x14ac:dyDescent="0.35">
      <c r="E512" s="324">
        <v>2016</v>
      </c>
      <c r="F512" s="324" t="s">
        <v>252</v>
      </c>
      <c r="G512" s="222">
        <v>6.6299972899456994E-2</v>
      </c>
      <c r="H512" s="227" t="s">
        <v>269</v>
      </c>
      <c r="I512" s="33">
        <f t="shared" si="47"/>
        <v>9836.9426841003315</v>
      </c>
      <c r="J512" s="40">
        <v>923</v>
      </c>
      <c r="O512" s="139" t="s">
        <v>271</v>
      </c>
      <c r="P512" s="139" t="s">
        <v>881</v>
      </c>
      <c r="Q512" s="139" t="s">
        <v>772</v>
      </c>
      <c r="R512" s="140" t="s">
        <v>253</v>
      </c>
      <c r="S512" s="141">
        <v>3.7700263815364191E-2</v>
      </c>
    </row>
    <row r="513" spans="5:19" x14ac:dyDescent="0.35">
      <c r="E513" s="324">
        <v>2016</v>
      </c>
      <c r="F513" s="324" t="s">
        <v>254</v>
      </c>
      <c r="G513" s="222">
        <v>0.17989998449804331</v>
      </c>
      <c r="H513" s="227" t="s">
        <v>269</v>
      </c>
      <c r="I513" s="33">
        <f t="shared" si="47"/>
        <v>26691.80331433113</v>
      </c>
      <c r="J513" s="40">
        <v>923</v>
      </c>
      <c r="O513" s="139" t="s">
        <v>271</v>
      </c>
      <c r="P513" s="139" t="s">
        <v>881</v>
      </c>
      <c r="Q513" s="139" t="s">
        <v>772</v>
      </c>
      <c r="R513" s="140" t="s">
        <v>254</v>
      </c>
      <c r="S513" s="141">
        <v>0.15440012579275639</v>
      </c>
    </row>
    <row r="514" spans="5:19" x14ac:dyDescent="0.35">
      <c r="E514" s="324">
        <v>2016</v>
      </c>
      <c r="F514" s="324" t="s">
        <v>255</v>
      </c>
      <c r="G514" s="222">
        <v>6.3999995539005275E-2</v>
      </c>
      <c r="H514" s="227" t="s">
        <v>269</v>
      </c>
      <c r="I514" s="33">
        <f t="shared" si="47"/>
        <v>9495.6944983159719</v>
      </c>
      <c r="J514" s="40">
        <v>923</v>
      </c>
      <c r="O514" s="139" t="s">
        <v>271</v>
      </c>
      <c r="P514" s="139" t="s">
        <v>881</v>
      </c>
      <c r="Q514" s="139" t="s">
        <v>772</v>
      </c>
      <c r="R514" s="140" t="s">
        <v>255</v>
      </c>
      <c r="S514" s="141">
        <v>5.489980257525727E-2</v>
      </c>
    </row>
    <row r="515" spans="5:19" x14ac:dyDescent="0.35">
      <c r="E515" s="324">
        <v>2016</v>
      </c>
      <c r="F515" s="324" t="s">
        <v>256</v>
      </c>
      <c r="G515" s="222">
        <v>0.10319998304822001</v>
      </c>
      <c r="H515" s="227" t="s">
        <v>269</v>
      </c>
      <c r="I515" s="33">
        <f t="shared" si="47"/>
        <v>15311.805930674527</v>
      </c>
      <c r="J515" s="40">
        <v>923</v>
      </c>
      <c r="O515" s="139" t="s">
        <v>271</v>
      </c>
      <c r="P515" s="139" t="s">
        <v>881</v>
      </c>
      <c r="Q515" s="139" t="s">
        <v>772</v>
      </c>
      <c r="R515" s="140" t="s">
        <v>256</v>
      </c>
      <c r="S515" s="141">
        <v>8.8600031448189107E-2</v>
      </c>
    </row>
    <row r="516" spans="5:19" x14ac:dyDescent="0.35">
      <c r="E516" s="324">
        <v>2016</v>
      </c>
      <c r="F516" s="324" t="s">
        <v>257</v>
      </c>
      <c r="G516" s="222">
        <v>2.379996453509186E-2</v>
      </c>
      <c r="H516" s="227" t="s">
        <v>269</v>
      </c>
      <c r="I516" s="33">
        <f t="shared" si="47"/>
        <v>3531.2063757606256</v>
      </c>
      <c r="J516" s="40">
        <v>923</v>
      </c>
      <c r="O516" s="139" t="s">
        <v>271</v>
      </c>
      <c r="P516" s="139" t="s">
        <v>881</v>
      </c>
      <c r="Q516" s="139" t="s">
        <v>772</v>
      </c>
      <c r="R516" s="140" t="s">
        <v>257</v>
      </c>
      <c r="S516" s="141">
        <v>2.0400265562485809E-2</v>
      </c>
    </row>
    <row r="517" spans="5:19" x14ac:dyDescent="0.35">
      <c r="E517" s="324">
        <v>2016</v>
      </c>
      <c r="F517" s="324" t="s">
        <v>258</v>
      </c>
      <c r="G517" s="222">
        <v>6.0200008698939753E-2</v>
      </c>
      <c r="H517" s="227" t="s">
        <v>269</v>
      </c>
      <c r="I517" s="33">
        <f t="shared" si="47"/>
        <v>8931.8895507220004</v>
      </c>
      <c r="J517" s="40">
        <v>923</v>
      </c>
      <c r="O517" s="139" t="s">
        <v>271</v>
      </c>
      <c r="P517" s="139" t="s">
        <v>881</v>
      </c>
      <c r="Q517" s="139" t="s">
        <v>772</v>
      </c>
      <c r="R517" s="140" t="s">
        <v>258</v>
      </c>
      <c r="S517" s="141">
        <v>5.1699949333473112E-2</v>
      </c>
    </row>
    <row r="518" spans="5:19" x14ac:dyDescent="0.35">
      <c r="E518" s="324">
        <v>2016</v>
      </c>
      <c r="F518" s="324" t="s">
        <v>259</v>
      </c>
      <c r="G518" s="222">
        <v>9.1199907211309522E-2</v>
      </c>
      <c r="H518" s="227" t="s">
        <v>269</v>
      </c>
      <c r="I518" s="33">
        <f t="shared" si="47"/>
        <v>13531.351836197628</v>
      </c>
      <c r="J518" s="40">
        <v>923</v>
      </c>
      <c r="O518" s="139" t="s">
        <v>271</v>
      </c>
      <c r="P518" s="139" t="s">
        <v>881</v>
      </c>
      <c r="Q518" s="139" t="s">
        <v>772</v>
      </c>
      <c r="R518" s="140" t="s">
        <v>259</v>
      </c>
      <c r="S518" s="141">
        <v>7.8299875954365189E-2</v>
      </c>
    </row>
    <row r="519" spans="5:19" x14ac:dyDescent="0.35">
      <c r="E519" s="324">
        <v>2017</v>
      </c>
      <c r="F519" s="324" t="s">
        <v>249</v>
      </c>
      <c r="G519" s="222">
        <v>0.1244000337203427</v>
      </c>
      <c r="H519" s="227" t="s">
        <v>269</v>
      </c>
      <c r="I519" s="33">
        <f>G519*$G$111</f>
        <v>20942.094302197329</v>
      </c>
      <c r="J519" s="40">
        <v>923</v>
      </c>
      <c r="O519" s="139" t="s">
        <v>271</v>
      </c>
      <c r="P519" s="139" t="s">
        <v>881</v>
      </c>
      <c r="Q519" s="139" t="s">
        <v>773</v>
      </c>
      <c r="R519" s="140" t="s">
        <v>798</v>
      </c>
      <c r="S519" s="141">
        <v>7.9000362671553193E-2</v>
      </c>
    </row>
    <row r="520" spans="5:19" x14ac:dyDescent="0.35">
      <c r="E520" s="324">
        <v>2017</v>
      </c>
      <c r="F520" s="324" t="s">
        <v>250</v>
      </c>
      <c r="G520" s="222">
        <v>0.1963000155993056</v>
      </c>
      <c r="H520" s="227" t="s">
        <v>269</v>
      </c>
      <c r="I520" s="33">
        <f t="shared" ref="I520:I528" si="48">G520*$G$111</f>
        <v>33046.079773941558</v>
      </c>
      <c r="J520" s="40">
        <v>923</v>
      </c>
      <c r="O520" s="139" t="s">
        <v>271</v>
      </c>
      <c r="P520" s="139" t="s">
        <v>881</v>
      </c>
      <c r="Q520" s="139" t="s">
        <v>773</v>
      </c>
      <c r="R520" s="140" t="s">
        <v>799</v>
      </c>
      <c r="S520" s="141">
        <v>3.6999656416423297E-2</v>
      </c>
    </row>
    <row r="521" spans="5:19" x14ac:dyDescent="0.35">
      <c r="E521" s="324">
        <v>2017</v>
      </c>
      <c r="F521" s="324" t="s">
        <v>251</v>
      </c>
      <c r="G521" s="222">
        <v>8.6000003542928458E-2</v>
      </c>
      <c r="H521" s="227" t="s">
        <v>269</v>
      </c>
      <c r="I521" s="33">
        <f t="shared" si="48"/>
        <v>14477.6502893407</v>
      </c>
      <c r="J521" s="40">
        <v>923</v>
      </c>
      <c r="O521" s="139" t="s">
        <v>271</v>
      </c>
      <c r="P521" s="139" t="s">
        <v>881</v>
      </c>
      <c r="Q521" s="139" t="s">
        <v>773</v>
      </c>
      <c r="R521" s="140" t="s">
        <v>800</v>
      </c>
      <c r="S521" s="141">
        <v>2.669930710645365E-2</v>
      </c>
    </row>
    <row r="522" spans="5:19" x14ac:dyDescent="0.35">
      <c r="E522" s="324">
        <v>2017</v>
      </c>
      <c r="F522" s="324" t="s">
        <v>252</v>
      </c>
      <c r="G522" s="222">
        <v>6.6800040556110551E-2</v>
      </c>
      <c r="H522" s="227" t="s">
        <v>269</v>
      </c>
      <c r="I522" s="33">
        <f t="shared" si="48"/>
        <v>11245.43705399262</v>
      </c>
      <c r="J522" s="40">
        <v>923</v>
      </c>
      <c r="O522" s="139" t="s">
        <v>271</v>
      </c>
      <c r="P522" s="139" t="s">
        <v>881</v>
      </c>
      <c r="Q522" s="139" t="s">
        <v>773</v>
      </c>
      <c r="R522" s="140" t="s">
        <v>249</v>
      </c>
      <c r="S522" s="141">
        <v>0.1030989329821146</v>
      </c>
    </row>
    <row r="523" spans="5:19" x14ac:dyDescent="0.35">
      <c r="E523" s="324">
        <v>2017</v>
      </c>
      <c r="F523" s="324" t="s">
        <v>254</v>
      </c>
      <c r="G523" s="222">
        <v>0.1827999992914143</v>
      </c>
      <c r="H523" s="227" t="s">
        <v>269</v>
      </c>
      <c r="I523" s="33">
        <f t="shared" si="48"/>
        <v>30773.422716334753</v>
      </c>
      <c r="J523" s="40">
        <v>923</v>
      </c>
      <c r="O523" s="139" t="s">
        <v>271</v>
      </c>
      <c r="P523" s="139" t="s">
        <v>881</v>
      </c>
      <c r="Q523" s="139" t="s">
        <v>773</v>
      </c>
      <c r="R523" s="140" t="s">
        <v>250</v>
      </c>
      <c r="S523" s="141">
        <v>0.16270113955219609</v>
      </c>
    </row>
    <row r="524" spans="5:19" x14ac:dyDescent="0.35">
      <c r="E524" s="324">
        <v>2017</v>
      </c>
      <c r="F524" s="324" t="s">
        <v>255</v>
      </c>
      <c r="G524" s="222">
        <v>6.250007164009766E-2</v>
      </c>
      <c r="H524" s="227" t="s">
        <v>269</v>
      </c>
      <c r="I524" s="33">
        <f t="shared" si="48"/>
        <v>10521.559802173728</v>
      </c>
      <c r="J524" s="40">
        <v>923</v>
      </c>
      <c r="O524" s="139" t="s">
        <v>271</v>
      </c>
      <c r="P524" s="139" t="s">
        <v>881</v>
      </c>
      <c r="Q524" s="139" t="s">
        <v>773</v>
      </c>
      <c r="R524" s="140" t="s">
        <v>251</v>
      </c>
      <c r="S524" s="141">
        <v>7.1300750157475806E-2</v>
      </c>
    </row>
    <row r="525" spans="5:19" x14ac:dyDescent="0.35">
      <c r="E525" s="324">
        <v>2017</v>
      </c>
      <c r="F525" s="324" t="s">
        <v>256</v>
      </c>
      <c r="G525" s="222">
        <v>9.6399957443176906E-2</v>
      </c>
      <c r="H525" s="227" t="s">
        <v>269</v>
      </c>
      <c r="I525" s="33">
        <f t="shared" si="48"/>
        <v>16228.428072947459</v>
      </c>
      <c r="J525" s="40">
        <v>923</v>
      </c>
      <c r="O525" s="139" t="s">
        <v>271</v>
      </c>
      <c r="P525" s="139" t="s">
        <v>881</v>
      </c>
      <c r="Q525" s="139" t="s">
        <v>773</v>
      </c>
      <c r="R525" s="140" t="s">
        <v>252</v>
      </c>
      <c r="S525" s="141">
        <v>5.5400465746626201E-2</v>
      </c>
    </row>
    <row r="526" spans="5:19" x14ac:dyDescent="0.35">
      <c r="E526" s="324">
        <v>2017</v>
      </c>
      <c r="F526" s="324" t="s">
        <v>257</v>
      </c>
      <c r="G526" s="222">
        <v>2.4300008513448691E-2</v>
      </c>
      <c r="H526" s="227" t="s">
        <v>269</v>
      </c>
      <c r="I526" s="33">
        <f t="shared" si="48"/>
        <v>4090.779195260161</v>
      </c>
      <c r="J526" s="40">
        <v>923</v>
      </c>
      <c r="O526" s="139" t="s">
        <v>271</v>
      </c>
      <c r="P526" s="139" t="s">
        <v>881</v>
      </c>
      <c r="Q526" s="139" t="s">
        <v>773</v>
      </c>
      <c r="R526" s="140" t="s">
        <v>253</v>
      </c>
      <c r="S526" s="141">
        <v>2.850073488709462E-2</v>
      </c>
    </row>
    <row r="527" spans="5:19" x14ac:dyDescent="0.35">
      <c r="E527" s="324">
        <v>2017</v>
      </c>
      <c r="F527" s="324" t="s">
        <v>258</v>
      </c>
      <c r="G527" s="222">
        <v>6.0799986995368462E-2</v>
      </c>
      <c r="H527" s="227" t="s">
        <v>269</v>
      </c>
      <c r="I527" s="33">
        <f t="shared" si="48"/>
        <v>10235.359454096055</v>
      </c>
      <c r="J527" s="40">
        <v>923</v>
      </c>
      <c r="O527" s="139" t="s">
        <v>271</v>
      </c>
      <c r="P527" s="139" t="s">
        <v>881</v>
      </c>
      <c r="Q527" s="139" t="s">
        <v>773</v>
      </c>
      <c r="R527" s="140" t="s">
        <v>254</v>
      </c>
      <c r="S527" s="141">
        <v>0.15149888335337569</v>
      </c>
    </row>
    <row r="528" spans="5:19" x14ac:dyDescent="0.35">
      <c r="E528" s="324">
        <v>2017</v>
      </c>
      <c r="F528" s="324" t="s">
        <v>259</v>
      </c>
      <c r="G528" s="222">
        <v>9.9699882697806635E-2</v>
      </c>
      <c r="H528" s="227" t="s">
        <v>269</v>
      </c>
      <c r="I528" s="33">
        <f t="shared" si="48"/>
        <v>16783.953210730098</v>
      </c>
      <c r="J528" s="40">
        <v>923</v>
      </c>
      <c r="O528" s="139" t="s">
        <v>271</v>
      </c>
      <c r="P528" s="139" t="s">
        <v>881</v>
      </c>
      <c r="Q528" s="139" t="s">
        <v>773</v>
      </c>
      <c r="R528" s="140" t="s">
        <v>255</v>
      </c>
      <c r="S528" s="141">
        <v>5.1799996182404703E-2</v>
      </c>
    </row>
    <row r="529" spans="2:19" ht="15" thickBot="1" x14ac:dyDescent="0.4">
      <c r="B529" s="224" t="s">
        <v>290</v>
      </c>
      <c r="C529" s="224"/>
      <c r="D529" s="224"/>
      <c r="E529" s="224"/>
      <c r="F529" s="323"/>
      <c r="G529" s="224"/>
      <c r="H529" s="224"/>
      <c r="I529" s="134">
        <f>SUM(I499:I528)</f>
        <v>491049.40369642724</v>
      </c>
      <c r="O529" s="139" t="s">
        <v>271</v>
      </c>
      <c r="P529" s="139" t="s">
        <v>881</v>
      </c>
      <c r="Q529" s="139" t="s">
        <v>773</v>
      </c>
      <c r="R529" s="140" t="s">
        <v>256</v>
      </c>
      <c r="S529" s="141">
        <v>7.9899883563343446E-2</v>
      </c>
    </row>
    <row r="530" spans="2:19" ht="15" thickTop="1" x14ac:dyDescent="0.35">
      <c r="B530" s="31"/>
      <c r="C530" s="31"/>
      <c r="D530" s="31"/>
      <c r="E530" s="31"/>
      <c r="F530" s="31"/>
      <c r="G530" s="31"/>
      <c r="H530" s="31"/>
      <c r="I530" s="53"/>
      <c r="O530" s="139" t="s">
        <v>271</v>
      </c>
      <c r="P530" s="139" t="s">
        <v>881</v>
      </c>
      <c r="Q530" s="139" t="s">
        <v>773</v>
      </c>
      <c r="R530" s="140" t="s">
        <v>257</v>
      </c>
      <c r="S530" s="141">
        <v>2.0099639237244459E-2</v>
      </c>
    </row>
    <row r="531" spans="2:19" x14ac:dyDescent="0.35">
      <c r="B531" s="31"/>
      <c r="C531" s="31"/>
      <c r="D531" s="31"/>
      <c r="E531" s="31"/>
      <c r="F531" s="31"/>
      <c r="G531" s="31"/>
      <c r="H531" s="31"/>
      <c r="I531" s="53"/>
      <c r="O531" s="139" t="s">
        <v>271</v>
      </c>
      <c r="P531" s="139" t="s">
        <v>881</v>
      </c>
      <c r="Q531" s="139" t="s">
        <v>773</v>
      </c>
      <c r="R531" s="140" t="s">
        <v>258</v>
      </c>
      <c r="S531" s="141">
        <v>5.0399415907919597E-2</v>
      </c>
    </row>
    <row r="532" spans="2:19" x14ac:dyDescent="0.35">
      <c r="B532" s="354" t="s">
        <v>882</v>
      </c>
      <c r="C532" s="355"/>
      <c r="D532" s="355"/>
      <c r="E532" s="355"/>
      <c r="F532" s="355"/>
      <c r="G532" s="355"/>
      <c r="H532" s="355"/>
      <c r="I532" s="355"/>
      <c r="J532" s="356"/>
      <c r="O532" s="139" t="s">
        <v>271</v>
      </c>
      <c r="P532" s="139" t="s">
        <v>881</v>
      </c>
      <c r="Q532" s="139" t="s">
        <v>773</v>
      </c>
      <c r="R532" s="140" t="s">
        <v>259</v>
      </c>
      <c r="S532" s="141">
        <v>8.260083223577469E-2</v>
      </c>
    </row>
    <row r="533" spans="2:19" ht="43.5" x14ac:dyDescent="0.35">
      <c r="B533" s="217" t="s">
        <v>110</v>
      </c>
      <c r="C533" s="218" t="s">
        <v>155</v>
      </c>
      <c r="D533" s="218" t="s">
        <v>262</v>
      </c>
      <c r="E533" s="218" t="s">
        <v>12</v>
      </c>
      <c r="F533" s="218" t="s">
        <v>72</v>
      </c>
      <c r="G533" s="219" t="s">
        <v>877</v>
      </c>
      <c r="H533" s="219" t="s">
        <v>878</v>
      </c>
      <c r="I533" s="219" t="s">
        <v>879</v>
      </c>
      <c r="J533" s="220" t="s">
        <v>82</v>
      </c>
      <c r="O533" s="139" t="s">
        <v>279</v>
      </c>
      <c r="P533" s="139" t="s">
        <v>883</v>
      </c>
      <c r="Q533" s="139">
        <v>2016012</v>
      </c>
      <c r="R533" s="140" t="s">
        <v>249</v>
      </c>
      <c r="S533" s="141">
        <v>0.11849996356354579</v>
      </c>
    </row>
    <row r="534" spans="2:19" x14ac:dyDescent="0.35">
      <c r="C534" s="187"/>
      <c r="D534" s="32" t="s">
        <v>270</v>
      </c>
      <c r="E534" s="324">
        <v>2016</v>
      </c>
      <c r="F534" s="324">
        <v>1300</v>
      </c>
      <c r="G534" s="222">
        <v>6.7299998252878385E-2</v>
      </c>
      <c r="H534" s="227" t="s">
        <v>269</v>
      </c>
      <c r="I534" s="33">
        <v>4270.9284195258369</v>
      </c>
      <c r="J534" s="40">
        <v>107</v>
      </c>
      <c r="O534" s="139" t="s">
        <v>279</v>
      </c>
      <c r="P534" s="139" t="s">
        <v>883</v>
      </c>
      <c r="Q534" s="139">
        <v>2016012</v>
      </c>
      <c r="R534" s="140" t="s">
        <v>250</v>
      </c>
      <c r="S534" s="141">
        <v>0.18909995904682239</v>
      </c>
    </row>
    <row r="535" spans="2:19" x14ac:dyDescent="0.35">
      <c r="E535" s="324">
        <v>2016</v>
      </c>
      <c r="F535" s="324">
        <v>1302</v>
      </c>
      <c r="G535" s="222">
        <v>3.6700036689553961E-2</v>
      </c>
      <c r="H535" s="227" t="s">
        <v>269</v>
      </c>
      <c r="I535" s="33">
        <v>2329.0227899575484</v>
      </c>
      <c r="J535" s="40">
        <v>107</v>
      </c>
      <c r="O535" s="139" t="s">
        <v>279</v>
      </c>
      <c r="P535" s="139" t="s">
        <v>883</v>
      </c>
      <c r="Q535" s="139">
        <v>2016012</v>
      </c>
      <c r="R535" s="140" t="s">
        <v>251</v>
      </c>
      <c r="S535" s="141">
        <v>8.6400029428548353E-2</v>
      </c>
    </row>
    <row r="536" spans="2:19" x14ac:dyDescent="0.35">
      <c r="E536" s="324">
        <v>2016</v>
      </c>
      <c r="F536" s="324" t="s">
        <v>249</v>
      </c>
      <c r="G536" s="222">
        <v>0.10619966105840629</v>
      </c>
      <c r="H536" s="227" t="s">
        <v>269</v>
      </c>
      <c r="I536" s="33">
        <f t="shared" ref="I536:I546" si="49">G536*$F$91</f>
        <v>4153.6089063069403</v>
      </c>
      <c r="J536" s="40">
        <v>107</v>
      </c>
      <c r="O536" s="139" t="s">
        <v>279</v>
      </c>
      <c r="P536" s="139" t="s">
        <v>883</v>
      </c>
      <c r="Q536" s="139">
        <v>2016012</v>
      </c>
      <c r="R536" s="140" t="s">
        <v>252</v>
      </c>
      <c r="S536" s="141">
        <v>6.3500008963600571E-2</v>
      </c>
    </row>
    <row r="537" spans="2:19" x14ac:dyDescent="0.35">
      <c r="E537" s="324">
        <v>2016</v>
      </c>
      <c r="F537" s="324" t="s">
        <v>250</v>
      </c>
      <c r="G537" s="222">
        <v>0.1694996243688523</v>
      </c>
      <c r="H537" s="227" t="s">
        <v>269</v>
      </c>
      <c r="I537" s="33">
        <f t="shared" si="49"/>
        <v>6629.3540146700634</v>
      </c>
      <c r="J537" s="40">
        <v>107</v>
      </c>
      <c r="O537" s="139" t="s">
        <v>279</v>
      </c>
      <c r="P537" s="139" t="s">
        <v>883</v>
      </c>
      <c r="Q537" s="139">
        <v>2016012</v>
      </c>
      <c r="R537" s="140" t="s">
        <v>253</v>
      </c>
      <c r="S537" s="141">
        <v>4.2100052873602287E-2</v>
      </c>
    </row>
    <row r="538" spans="2:19" x14ac:dyDescent="0.35">
      <c r="E538" s="324">
        <v>2016</v>
      </c>
      <c r="F538" s="324" t="s">
        <v>251</v>
      </c>
      <c r="G538" s="222">
        <v>7.7400108321540262E-2</v>
      </c>
      <c r="H538" s="227" t="s">
        <v>269</v>
      </c>
      <c r="I538" s="33">
        <f t="shared" si="49"/>
        <v>3027.2203891184063</v>
      </c>
      <c r="J538" s="40">
        <v>107</v>
      </c>
      <c r="O538" s="139" t="s">
        <v>279</v>
      </c>
      <c r="P538" s="139" t="s">
        <v>883</v>
      </c>
      <c r="Q538" s="139">
        <v>2016012</v>
      </c>
      <c r="R538" s="140" t="s">
        <v>254</v>
      </c>
      <c r="S538" s="141">
        <v>0.17229995979184889</v>
      </c>
    </row>
    <row r="539" spans="2:19" x14ac:dyDescent="0.35">
      <c r="E539" s="324">
        <v>2016</v>
      </c>
      <c r="F539" s="324" t="s">
        <v>252</v>
      </c>
      <c r="G539" s="222">
        <v>5.6900256826877722E-2</v>
      </c>
      <c r="H539" s="227" t="s">
        <v>269</v>
      </c>
      <c r="I539" s="33">
        <f>G539*$F$91</f>
        <v>2225.4441414581506</v>
      </c>
      <c r="J539" s="40">
        <v>107</v>
      </c>
      <c r="O539" s="139" t="s">
        <v>279</v>
      </c>
      <c r="P539" s="139" t="s">
        <v>883</v>
      </c>
      <c r="Q539" s="139">
        <v>2016012</v>
      </c>
      <c r="R539" s="140" t="s">
        <v>255</v>
      </c>
      <c r="S539" s="141">
        <v>6.1299968871859872E-2</v>
      </c>
    </row>
    <row r="540" spans="2:19" x14ac:dyDescent="0.35">
      <c r="E540" s="324">
        <v>2016</v>
      </c>
      <c r="F540" s="324" t="s">
        <v>253</v>
      </c>
      <c r="G540" s="222">
        <v>3.7700263815364191E-2</v>
      </c>
      <c r="H540" s="227" t="s">
        <v>269</v>
      </c>
      <c r="I540" s="33">
        <v>1289.8686226014661</v>
      </c>
      <c r="J540" s="40">
        <v>107</v>
      </c>
      <c r="O540" s="139" t="s">
        <v>279</v>
      </c>
      <c r="P540" s="139" t="s">
        <v>883</v>
      </c>
      <c r="Q540" s="139">
        <v>2016012</v>
      </c>
      <c r="R540" s="140" t="s">
        <v>256</v>
      </c>
      <c r="S540" s="141">
        <v>9.8899945031010558E-2</v>
      </c>
    </row>
    <row r="541" spans="2:19" x14ac:dyDescent="0.35">
      <c r="E541" s="324">
        <v>2016</v>
      </c>
      <c r="F541" s="324" t="s">
        <v>254</v>
      </c>
      <c r="G541" s="222">
        <v>0.15440012579275639</v>
      </c>
      <c r="H541" s="227" t="s">
        <v>269</v>
      </c>
      <c r="I541" s="33">
        <f t="shared" si="49"/>
        <v>6038.7926970407307</v>
      </c>
      <c r="J541" s="40">
        <v>107</v>
      </c>
      <c r="O541" s="139" t="s">
        <v>279</v>
      </c>
      <c r="P541" s="139" t="s">
        <v>883</v>
      </c>
      <c r="Q541" s="139">
        <v>2016012</v>
      </c>
      <c r="R541" s="140" t="s">
        <v>257</v>
      </c>
      <c r="S541" s="141">
        <v>2.280002393397761E-2</v>
      </c>
    </row>
    <row r="542" spans="2:19" x14ac:dyDescent="0.35">
      <c r="E542" s="324">
        <v>2016</v>
      </c>
      <c r="F542" s="324" t="s">
        <v>255</v>
      </c>
      <c r="G542" s="222">
        <v>5.489980257525727E-2</v>
      </c>
      <c r="H542" s="227" t="s">
        <v>269</v>
      </c>
      <c r="I542" s="33">
        <f t="shared" si="49"/>
        <v>2147.2037354777535</v>
      </c>
      <c r="J542" s="40">
        <v>107</v>
      </c>
      <c r="O542" s="139" t="s">
        <v>279</v>
      </c>
      <c r="P542" s="139" t="s">
        <v>883</v>
      </c>
      <c r="Q542" s="139">
        <v>2016012</v>
      </c>
      <c r="R542" s="140" t="s">
        <v>258</v>
      </c>
      <c r="S542" s="141">
        <v>5.7699977346536757E-2</v>
      </c>
    </row>
    <row r="543" spans="2:19" x14ac:dyDescent="0.35">
      <c r="E543" s="324">
        <v>2016</v>
      </c>
      <c r="F543" s="324" t="s">
        <v>256</v>
      </c>
      <c r="G543" s="222">
        <v>8.8600031448189107E-2</v>
      </c>
      <c r="H543" s="227" t="s">
        <v>269</v>
      </c>
      <c r="I543" s="33">
        <f t="shared" si="49"/>
        <v>3465.2641642601857</v>
      </c>
      <c r="J543" s="40">
        <v>107</v>
      </c>
      <c r="O543" s="139" t="s">
        <v>279</v>
      </c>
      <c r="P543" s="139" t="s">
        <v>883</v>
      </c>
      <c r="Q543" s="139">
        <v>2016012</v>
      </c>
      <c r="R543" s="140" t="s">
        <v>259</v>
      </c>
      <c r="S543" s="141">
        <v>8.7400111148647E-2</v>
      </c>
    </row>
    <row r="544" spans="2:19" x14ac:dyDescent="0.35">
      <c r="E544" s="324">
        <v>2016</v>
      </c>
      <c r="F544" s="324" t="s">
        <v>257</v>
      </c>
      <c r="G544" s="222">
        <v>2.0400265562485809E-2</v>
      </c>
      <c r="H544" s="227" t="s">
        <v>269</v>
      </c>
      <c r="I544" s="33">
        <f t="shared" si="49"/>
        <v>797.88131041931035</v>
      </c>
      <c r="J544" s="40">
        <v>107</v>
      </c>
    </row>
    <row r="545" spans="5:10" x14ac:dyDescent="0.35">
      <c r="E545" s="324">
        <v>2016</v>
      </c>
      <c r="F545" s="324" t="s">
        <v>258</v>
      </c>
      <c r="G545" s="222">
        <v>5.1699949333473112E-2</v>
      </c>
      <c r="H545" s="227" t="s">
        <v>269</v>
      </c>
      <c r="I545" s="33">
        <f t="shared" si="49"/>
        <v>2022.0532520252661</v>
      </c>
      <c r="J545" s="40">
        <v>107</v>
      </c>
    </row>
    <row r="546" spans="5:10" x14ac:dyDescent="0.35">
      <c r="E546" s="324">
        <v>2016</v>
      </c>
      <c r="F546" s="324" t="s">
        <v>259</v>
      </c>
      <c r="G546" s="222">
        <v>7.8299875954365189E-2</v>
      </c>
      <c r="H546" s="227" t="s">
        <v>269</v>
      </c>
      <c r="I546" s="33">
        <f t="shared" si="49"/>
        <v>3062.4114887515111</v>
      </c>
      <c r="J546" s="40">
        <v>107</v>
      </c>
    </row>
    <row r="547" spans="5:10" x14ac:dyDescent="0.35">
      <c r="E547" s="324">
        <v>2017</v>
      </c>
      <c r="F547" s="324">
        <v>1300</v>
      </c>
      <c r="G547" s="222">
        <v>7.9000362671553193E-2</v>
      </c>
      <c r="H547" s="227" t="s">
        <v>269</v>
      </c>
      <c r="I547" s="33">
        <v>2464.4098671095076</v>
      </c>
      <c r="J547" s="40">
        <v>107</v>
      </c>
    </row>
    <row r="548" spans="5:10" x14ac:dyDescent="0.35">
      <c r="E548" s="324">
        <v>2017</v>
      </c>
      <c r="F548" s="324">
        <v>1302</v>
      </c>
      <c r="G548" s="222">
        <v>3.6999656416423297E-2</v>
      </c>
      <c r="H548" s="227" t="s">
        <v>269</v>
      </c>
      <c r="I548" s="33">
        <v>1154.201262738361</v>
      </c>
      <c r="J548" s="40">
        <v>107</v>
      </c>
    </row>
    <row r="549" spans="5:10" x14ac:dyDescent="0.35">
      <c r="E549" s="324">
        <v>2017</v>
      </c>
      <c r="F549" s="324">
        <v>1310</v>
      </c>
      <c r="G549" s="222">
        <v>2.669930710645365E-2</v>
      </c>
      <c r="H549" s="227" t="s">
        <v>269</v>
      </c>
      <c r="I549" s="33">
        <v>832.88270652236167</v>
      </c>
      <c r="J549" s="40">
        <v>107</v>
      </c>
    </row>
    <row r="550" spans="5:10" x14ac:dyDescent="0.35">
      <c r="E550" s="324">
        <v>2017</v>
      </c>
      <c r="F550" s="324" t="s">
        <v>249</v>
      </c>
      <c r="G550" s="222">
        <v>0.1030989329821146</v>
      </c>
      <c r="H550" s="227" t="s">
        <v>269</v>
      </c>
      <c r="I550" s="33">
        <f t="shared" ref="I550:I560" si="50">G550*$G$91</f>
        <v>1982.1351178835255</v>
      </c>
      <c r="J550" s="40">
        <v>107</v>
      </c>
    </row>
    <row r="551" spans="5:10" x14ac:dyDescent="0.35">
      <c r="E551" s="324">
        <v>2017</v>
      </c>
      <c r="F551" s="324" t="s">
        <v>250</v>
      </c>
      <c r="G551" s="222">
        <v>0.16270113955219609</v>
      </c>
      <c r="H551" s="227" t="s">
        <v>269</v>
      </c>
      <c r="I551" s="33">
        <f t="shared" si="50"/>
        <v>3128.021145301494</v>
      </c>
      <c r="J551" s="40">
        <v>107</v>
      </c>
    </row>
    <row r="552" spans="5:10" x14ac:dyDescent="0.35">
      <c r="E552" s="324">
        <v>2017</v>
      </c>
      <c r="F552" s="324" t="s">
        <v>251</v>
      </c>
      <c r="G552" s="222">
        <v>7.1300750157475806E-2</v>
      </c>
      <c r="H552" s="227" t="s">
        <v>269</v>
      </c>
      <c r="I552" s="33">
        <f t="shared" si="50"/>
        <v>1370.7971239924409</v>
      </c>
      <c r="J552" s="40">
        <v>107</v>
      </c>
    </row>
    <row r="553" spans="5:10" x14ac:dyDescent="0.35">
      <c r="E553" s="324">
        <v>2017</v>
      </c>
      <c r="F553" s="324" t="s">
        <v>252</v>
      </c>
      <c r="G553" s="222">
        <v>5.5400465746626201E-2</v>
      </c>
      <c r="H553" s="227" t="s">
        <v>269</v>
      </c>
      <c r="I553" s="33">
        <f t="shared" si="50"/>
        <v>1065.1051909774951</v>
      </c>
      <c r="J553" s="40">
        <v>107</v>
      </c>
    </row>
    <row r="554" spans="5:10" x14ac:dyDescent="0.35">
      <c r="E554" s="324">
        <v>2017</v>
      </c>
      <c r="F554" s="324" t="s">
        <v>253</v>
      </c>
      <c r="G554" s="222">
        <v>2.850073488709462E-2</v>
      </c>
      <c r="H554" s="227" t="s">
        <v>269</v>
      </c>
      <c r="I554" s="33">
        <v>479.32906214663382</v>
      </c>
      <c r="J554" s="40">
        <v>107</v>
      </c>
    </row>
    <row r="555" spans="5:10" x14ac:dyDescent="0.35">
      <c r="E555" s="324">
        <v>2017</v>
      </c>
      <c r="F555" s="324" t="s">
        <v>254</v>
      </c>
      <c r="G555" s="222">
        <v>0.15149888335337569</v>
      </c>
      <c r="H555" s="227" t="s">
        <v>269</v>
      </c>
      <c r="I555" s="33">
        <f t="shared" si="50"/>
        <v>2912.6514535990368</v>
      </c>
      <c r="J555" s="40">
        <v>107</v>
      </c>
    </row>
    <row r="556" spans="5:10" x14ac:dyDescent="0.35">
      <c r="E556" s="324">
        <v>2017</v>
      </c>
      <c r="F556" s="324" t="s">
        <v>255</v>
      </c>
      <c r="G556" s="222">
        <v>5.1799996182404703E-2</v>
      </c>
      <c r="H556" s="227" t="s">
        <v>269</v>
      </c>
      <c r="I556" s="33">
        <f t="shared" si="50"/>
        <v>995.88413351657766</v>
      </c>
      <c r="J556" s="40">
        <v>107</v>
      </c>
    </row>
    <row r="557" spans="5:10" x14ac:dyDescent="0.35">
      <c r="E557" s="324">
        <v>2017</v>
      </c>
      <c r="F557" s="324" t="s">
        <v>256</v>
      </c>
      <c r="G557" s="222">
        <v>7.9899883563343446E-2</v>
      </c>
      <c r="H557" s="227" t="s">
        <v>269</v>
      </c>
      <c r="I557" s="33">
        <f t="shared" si="50"/>
        <v>1536.1203122556258</v>
      </c>
      <c r="J557" s="40">
        <v>107</v>
      </c>
    </row>
    <row r="558" spans="5:10" x14ac:dyDescent="0.35">
      <c r="E558" s="324">
        <v>2017</v>
      </c>
      <c r="F558" s="324" t="s">
        <v>257</v>
      </c>
      <c r="G558" s="222">
        <v>2.0099639237244459E-2</v>
      </c>
      <c r="H558" s="227" t="s">
        <v>269</v>
      </c>
      <c r="I558" s="33">
        <f t="shared" si="50"/>
        <v>386.42689731661216</v>
      </c>
      <c r="J558" s="40">
        <v>107</v>
      </c>
    </row>
    <row r="559" spans="5:10" x14ac:dyDescent="0.35">
      <c r="E559" s="324">
        <v>2017</v>
      </c>
      <c r="F559" s="324" t="s">
        <v>258</v>
      </c>
      <c r="G559" s="222">
        <v>5.0399415907919597E-2</v>
      </c>
      <c r="H559" s="227" t="s">
        <v>269</v>
      </c>
      <c r="I559" s="33">
        <f t="shared" si="50"/>
        <v>968.95718803641955</v>
      </c>
      <c r="J559" s="40">
        <v>107</v>
      </c>
    </row>
    <row r="560" spans="5:10" x14ac:dyDescent="0.35">
      <c r="E560" s="324">
        <v>2017</v>
      </c>
      <c r="F560" s="324" t="s">
        <v>259</v>
      </c>
      <c r="G560" s="222">
        <v>8.260083223577469E-2</v>
      </c>
      <c r="H560" s="227" t="s">
        <v>269</v>
      </c>
      <c r="I560" s="33">
        <f t="shared" si="50"/>
        <v>1588.0475733860158</v>
      </c>
      <c r="J560" s="40">
        <v>107</v>
      </c>
    </row>
    <row r="561" spans="3:10" x14ac:dyDescent="0.35">
      <c r="C561" s="187"/>
      <c r="D561" s="32" t="s">
        <v>268</v>
      </c>
      <c r="E561" s="324">
        <v>2016</v>
      </c>
      <c r="F561" s="324">
        <v>1300</v>
      </c>
      <c r="G561" s="222">
        <v>6.7299998252878385E-2</v>
      </c>
      <c r="H561" s="227" t="s">
        <v>269</v>
      </c>
      <c r="I561" s="33">
        <v>371.38507995876847</v>
      </c>
      <c r="J561" s="40">
        <v>923</v>
      </c>
    </row>
    <row r="562" spans="3:10" x14ac:dyDescent="0.35">
      <c r="E562" s="324">
        <v>2016</v>
      </c>
      <c r="F562" s="324">
        <v>1302</v>
      </c>
      <c r="G562" s="222">
        <v>3.6700036689553961E-2</v>
      </c>
      <c r="H562" s="227" t="s">
        <v>269</v>
      </c>
      <c r="I562" s="33">
        <v>202.52372086587377</v>
      </c>
      <c r="J562" s="40">
        <v>923</v>
      </c>
    </row>
    <row r="563" spans="3:10" x14ac:dyDescent="0.35">
      <c r="E563" s="324">
        <v>2016</v>
      </c>
      <c r="F563" s="324" t="s">
        <v>249</v>
      </c>
      <c r="G563" s="222">
        <v>0.10619966105840629</v>
      </c>
      <c r="H563" s="227" t="s">
        <v>269</v>
      </c>
      <c r="I563" s="33">
        <f t="shared" ref="I563:I573" si="51">G563*$F$117</f>
        <v>3171.9799937053008</v>
      </c>
      <c r="J563" s="40">
        <v>923</v>
      </c>
    </row>
    <row r="564" spans="3:10" x14ac:dyDescent="0.35">
      <c r="E564" s="324">
        <v>2016</v>
      </c>
      <c r="F564" s="324" t="s">
        <v>250</v>
      </c>
      <c r="G564" s="222">
        <v>0.1694996243688523</v>
      </c>
      <c r="H564" s="227" t="s">
        <v>269</v>
      </c>
      <c r="I564" s="33">
        <f t="shared" si="51"/>
        <v>5062.628374518762</v>
      </c>
      <c r="J564" s="40">
        <v>923</v>
      </c>
    </row>
    <row r="565" spans="3:10" x14ac:dyDescent="0.35">
      <c r="E565" s="324">
        <v>2016</v>
      </c>
      <c r="F565" s="324" t="s">
        <v>251</v>
      </c>
      <c r="G565" s="222">
        <v>7.7400108321540262E-2</v>
      </c>
      <c r="H565" s="227" t="s">
        <v>269</v>
      </c>
      <c r="I565" s="33">
        <f t="shared" si="51"/>
        <v>2311.7926428364553</v>
      </c>
      <c r="J565" s="40">
        <v>923</v>
      </c>
    </row>
    <row r="566" spans="3:10" x14ac:dyDescent="0.35">
      <c r="E566" s="324">
        <v>2016</v>
      </c>
      <c r="F566" s="324" t="s">
        <v>252</v>
      </c>
      <c r="G566" s="222">
        <v>5.6900256826877722E-2</v>
      </c>
      <c r="H566" s="227" t="s">
        <v>269</v>
      </c>
      <c r="I566" s="33">
        <f t="shared" si="51"/>
        <v>1699.5014343057837</v>
      </c>
      <c r="J566" s="40">
        <v>923</v>
      </c>
    </row>
    <row r="567" spans="3:10" x14ac:dyDescent="0.35">
      <c r="E567" s="324">
        <v>2016</v>
      </c>
      <c r="F567" s="324" t="s">
        <v>253</v>
      </c>
      <c r="G567" s="222">
        <v>3.7700263815364191E-2</v>
      </c>
      <c r="H567" s="227" t="s">
        <v>269</v>
      </c>
      <c r="I567" s="33">
        <v>1310.6729552240704</v>
      </c>
      <c r="J567" s="40">
        <v>923</v>
      </c>
    </row>
    <row r="568" spans="3:10" x14ac:dyDescent="0.35">
      <c r="E568" s="324">
        <v>2016</v>
      </c>
      <c r="F568" s="324" t="s">
        <v>254</v>
      </c>
      <c r="G568" s="222">
        <v>0.15440012579275639</v>
      </c>
      <c r="H568" s="227" t="s">
        <v>269</v>
      </c>
      <c r="I568" s="33">
        <f t="shared" si="51"/>
        <v>4611.6353400681428</v>
      </c>
      <c r="J568" s="40">
        <v>923</v>
      </c>
    </row>
    <row r="569" spans="3:10" x14ac:dyDescent="0.35">
      <c r="E569" s="324">
        <v>2016</v>
      </c>
      <c r="F569" s="324" t="s">
        <v>255</v>
      </c>
      <c r="G569" s="222">
        <v>5.489980257525727E-2</v>
      </c>
      <c r="H569" s="227" t="s">
        <v>269</v>
      </c>
      <c r="I569" s="33">
        <f t="shared" si="51"/>
        <v>1639.7517062819531</v>
      </c>
      <c r="J569" s="40">
        <v>923</v>
      </c>
    </row>
    <row r="570" spans="3:10" x14ac:dyDescent="0.35">
      <c r="E570" s="324">
        <v>2016</v>
      </c>
      <c r="F570" s="324" t="s">
        <v>256</v>
      </c>
      <c r="G570" s="222">
        <v>8.8600031448189107E-2</v>
      </c>
      <c r="H570" s="227" t="s">
        <v>269</v>
      </c>
      <c r="I570" s="33">
        <f t="shared" si="51"/>
        <v>2646.3128450170384</v>
      </c>
      <c r="J570" s="40">
        <v>923</v>
      </c>
    </row>
    <row r="571" spans="3:10" x14ac:dyDescent="0.35">
      <c r="E571" s="324">
        <v>2016</v>
      </c>
      <c r="F571" s="324" t="s">
        <v>257</v>
      </c>
      <c r="G571" s="222">
        <v>2.0400265562485809E-2</v>
      </c>
      <c r="H571" s="227" t="s">
        <v>269</v>
      </c>
      <c r="I571" s="33">
        <f t="shared" si="51"/>
        <v>609.31676792162511</v>
      </c>
      <c r="J571" s="40">
        <v>923</v>
      </c>
    </row>
    <row r="572" spans="3:10" x14ac:dyDescent="0.35">
      <c r="E572" s="324">
        <v>2016</v>
      </c>
      <c r="F572" s="324" t="s">
        <v>258</v>
      </c>
      <c r="G572" s="222">
        <v>5.1699949333473112E-2</v>
      </c>
      <c r="H572" s="227" t="s">
        <v>269</v>
      </c>
      <c r="I572" s="33">
        <f t="shared" si="51"/>
        <v>1544.1782330281137</v>
      </c>
      <c r="J572" s="40">
        <v>923</v>
      </c>
    </row>
    <row r="573" spans="3:10" x14ac:dyDescent="0.35">
      <c r="E573" s="324">
        <v>2016</v>
      </c>
      <c r="F573" s="324" t="s">
        <v>259</v>
      </c>
      <c r="G573" s="222">
        <v>7.8299875954365189E-2</v>
      </c>
      <c r="H573" s="227" t="s">
        <v>269</v>
      </c>
      <c r="I573" s="33">
        <f t="shared" si="51"/>
        <v>2338.6669746550347</v>
      </c>
      <c r="J573" s="40">
        <v>923</v>
      </c>
    </row>
    <row r="574" spans="3:10" x14ac:dyDescent="0.35">
      <c r="E574" s="324">
        <v>2017</v>
      </c>
      <c r="F574" s="324">
        <v>1300</v>
      </c>
      <c r="G574" s="222">
        <v>7.9000362671553193E-2</v>
      </c>
      <c r="H574" s="227" t="s">
        <v>269</v>
      </c>
      <c r="I574" s="33">
        <v>214.29651018343546</v>
      </c>
      <c r="J574" s="40">
        <v>923</v>
      </c>
    </row>
    <row r="575" spans="3:10" x14ac:dyDescent="0.35">
      <c r="E575" s="324">
        <v>2017</v>
      </c>
      <c r="F575" s="324">
        <v>1302</v>
      </c>
      <c r="G575" s="222">
        <v>3.6999656416423297E-2</v>
      </c>
      <c r="H575" s="227" t="s">
        <v>269</v>
      </c>
      <c r="I575" s="33">
        <v>100.3653271946401</v>
      </c>
      <c r="J575" s="40">
        <v>923</v>
      </c>
    </row>
    <row r="576" spans="3:10" x14ac:dyDescent="0.35">
      <c r="E576" s="324">
        <v>2017</v>
      </c>
      <c r="F576" s="324">
        <v>1310</v>
      </c>
      <c r="G576" s="222">
        <v>2.669930710645365E-2</v>
      </c>
      <c r="H576" s="227" t="s">
        <v>269</v>
      </c>
      <c r="I576" s="33">
        <v>72.424583175857535</v>
      </c>
      <c r="J576" s="40">
        <v>923</v>
      </c>
    </row>
    <row r="577" spans="2:10" x14ac:dyDescent="0.35">
      <c r="E577" s="324">
        <v>2017</v>
      </c>
      <c r="F577" s="324" t="s">
        <v>249</v>
      </c>
      <c r="G577" s="222">
        <v>0.1030989329821146</v>
      </c>
      <c r="H577" s="227" t="s">
        <v>269</v>
      </c>
      <c r="I577" s="33">
        <f t="shared" ref="I577:I587" si="52">G577*$G$117</f>
        <v>1513.6940141861846</v>
      </c>
      <c r="J577" s="40">
        <v>923</v>
      </c>
    </row>
    <row r="578" spans="2:10" x14ac:dyDescent="0.35">
      <c r="E578" s="324">
        <v>2017</v>
      </c>
      <c r="F578" s="324" t="s">
        <v>250</v>
      </c>
      <c r="G578" s="222">
        <v>0.16270113955219609</v>
      </c>
      <c r="H578" s="227" t="s">
        <v>269</v>
      </c>
      <c r="I578" s="33">
        <f t="shared" si="52"/>
        <v>2388.7709980873851</v>
      </c>
      <c r="J578" s="40">
        <v>923</v>
      </c>
    </row>
    <row r="579" spans="2:10" x14ac:dyDescent="0.35">
      <c r="E579" s="324">
        <v>2017</v>
      </c>
      <c r="F579" s="324" t="s">
        <v>251</v>
      </c>
      <c r="G579" s="222">
        <v>7.1300750157475806E-2</v>
      </c>
      <c r="H579" s="227" t="s">
        <v>269</v>
      </c>
      <c r="I579" s="33">
        <f t="shared" si="52"/>
        <v>1046.8344879871729</v>
      </c>
      <c r="J579" s="40">
        <v>923</v>
      </c>
    </row>
    <row r="580" spans="2:10" x14ac:dyDescent="0.35">
      <c r="E580" s="324">
        <v>2017</v>
      </c>
      <c r="F580" s="324" t="s">
        <v>252</v>
      </c>
      <c r="G580" s="222">
        <v>5.5400465746626201E-2</v>
      </c>
      <c r="H580" s="227" t="s">
        <v>269</v>
      </c>
      <c r="I580" s="33">
        <f>G580*$G$117</f>
        <v>813.3872093355476</v>
      </c>
      <c r="J580" s="40">
        <v>923</v>
      </c>
    </row>
    <row r="581" spans="2:10" x14ac:dyDescent="0.35">
      <c r="E581" s="324">
        <v>2017</v>
      </c>
      <c r="F581" s="324" t="s">
        <v>253</v>
      </c>
      <c r="G581" s="222">
        <v>2.850073488709462E-2</v>
      </c>
      <c r="H581" s="227" t="s">
        <v>269</v>
      </c>
      <c r="I581" s="33">
        <v>487.06017605222502</v>
      </c>
      <c r="J581" s="40">
        <v>923</v>
      </c>
    </row>
    <row r="582" spans="2:10" x14ac:dyDescent="0.35">
      <c r="E582" s="324">
        <v>2017</v>
      </c>
      <c r="F582" s="324" t="s">
        <v>254</v>
      </c>
      <c r="G582" s="222">
        <v>0.15149888335337569</v>
      </c>
      <c r="H582" s="227" t="s">
        <v>269</v>
      </c>
      <c r="I582" s="33">
        <f t="shared" si="52"/>
        <v>2224.2999636832155</v>
      </c>
      <c r="J582" s="40">
        <v>923</v>
      </c>
    </row>
    <row r="583" spans="2:10" x14ac:dyDescent="0.35">
      <c r="E583" s="324">
        <v>2017</v>
      </c>
      <c r="F583" s="324" t="s">
        <v>255</v>
      </c>
      <c r="G583" s="222">
        <v>5.1799996182404703E-2</v>
      </c>
      <c r="H583" s="227" t="s">
        <v>269</v>
      </c>
      <c r="I583" s="33">
        <f t="shared" si="52"/>
        <v>760.52527303823319</v>
      </c>
      <c r="J583" s="40">
        <v>923</v>
      </c>
    </row>
    <row r="584" spans="2:10" x14ac:dyDescent="0.35">
      <c r="E584" s="324">
        <v>2017</v>
      </c>
      <c r="F584" s="324" t="s">
        <v>256</v>
      </c>
      <c r="G584" s="222">
        <v>7.9899883563343446E-2</v>
      </c>
      <c r="H584" s="227" t="s">
        <v>269</v>
      </c>
      <c r="I584" s="33">
        <f t="shared" si="52"/>
        <v>1173.086587666113</v>
      </c>
      <c r="J584" s="40">
        <v>923</v>
      </c>
    </row>
    <row r="585" spans="2:10" x14ac:dyDescent="0.35">
      <c r="E585" s="324">
        <v>2017</v>
      </c>
      <c r="F585" s="324" t="s">
        <v>257</v>
      </c>
      <c r="G585" s="222">
        <v>2.0099639237244459E-2</v>
      </c>
      <c r="H585" s="227" t="s">
        <v>269</v>
      </c>
      <c r="I585" s="33">
        <f t="shared" si="52"/>
        <v>295.10202211303897</v>
      </c>
      <c r="J585" s="40">
        <v>923</v>
      </c>
    </row>
    <row r="586" spans="2:10" x14ac:dyDescent="0.35">
      <c r="E586" s="324">
        <v>2017</v>
      </c>
      <c r="F586" s="324" t="s">
        <v>258</v>
      </c>
      <c r="G586" s="222">
        <v>5.0399415907919597E-2</v>
      </c>
      <c r="H586" s="227" t="s">
        <v>269</v>
      </c>
      <c r="I586" s="33">
        <f t="shared" si="52"/>
        <v>739.96201484968208</v>
      </c>
      <c r="J586" s="40">
        <v>923</v>
      </c>
    </row>
    <row r="587" spans="2:10" x14ac:dyDescent="0.35">
      <c r="E587" s="324">
        <v>2017</v>
      </c>
      <c r="F587" s="324" t="s">
        <v>259</v>
      </c>
      <c r="G587" s="222">
        <v>8.260083223577469E-2</v>
      </c>
      <c r="H587" s="227" t="s">
        <v>269</v>
      </c>
      <c r="I587" s="33">
        <f t="shared" si="52"/>
        <v>1212.7417976651589</v>
      </c>
      <c r="J587" s="40">
        <v>923</v>
      </c>
    </row>
    <row r="588" spans="2:10" ht="15" thickBot="1" x14ac:dyDescent="0.4">
      <c r="B588" s="224" t="s">
        <v>290</v>
      </c>
      <c r="C588" s="224"/>
      <c r="D588" s="224"/>
      <c r="E588" s="323"/>
      <c r="F588" s="323"/>
      <c r="G588" s="224"/>
      <c r="H588" s="224"/>
      <c r="I588" s="134">
        <f>SUM(I534:I587)</f>
        <v>102886.92000000009</v>
      </c>
      <c r="J588" s="40"/>
    </row>
    <row r="589" spans="2:10" ht="15" thickTop="1" x14ac:dyDescent="0.35">
      <c r="C589" s="40"/>
      <c r="D589" s="32" t="s">
        <v>270</v>
      </c>
      <c r="E589" s="324">
        <v>2016</v>
      </c>
      <c r="F589" s="324" t="s">
        <v>250</v>
      </c>
      <c r="G589" s="71">
        <v>1</v>
      </c>
      <c r="H589" s="227" t="s">
        <v>269</v>
      </c>
      <c r="I589" s="33">
        <f>G589*$F$92</f>
        <v>88747.469369999977</v>
      </c>
      <c r="J589" s="40">
        <v>107</v>
      </c>
    </row>
    <row r="590" spans="2:10" x14ac:dyDescent="0.35">
      <c r="C590" s="40"/>
      <c r="E590" s="324">
        <v>2017</v>
      </c>
      <c r="F590" s="324" t="s">
        <v>250</v>
      </c>
      <c r="G590" s="71">
        <v>1</v>
      </c>
      <c r="H590" s="227" t="s">
        <v>269</v>
      </c>
      <c r="I590" s="33">
        <f>G590*$G$92</f>
        <v>56064.608460000054</v>
      </c>
      <c r="J590" s="40">
        <v>107</v>
      </c>
    </row>
    <row r="591" spans="2:10" x14ac:dyDescent="0.35">
      <c r="C591" s="40"/>
      <c r="D591" s="32" t="s">
        <v>268</v>
      </c>
      <c r="E591" s="324">
        <v>2016</v>
      </c>
      <c r="F591" s="324" t="s">
        <v>250</v>
      </c>
      <c r="G591" s="71">
        <v>1</v>
      </c>
      <c r="H591" s="227" t="s">
        <v>269</v>
      </c>
      <c r="I591" s="33">
        <f>G591*$F$118</f>
        <v>67773.640630000009</v>
      </c>
      <c r="J591" s="40">
        <v>923</v>
      </c>
    </row>
    <row r="592" spans="2:10" x14ac:dyDescent="0.35">
      <c r="C592" s="40"/>
      <c r="E592" s="324">
        <v>2017</v>
      </c>
      <c r="F592" s="324" t="s">
        <v>250</v>
      </c>
      <c r="G592" s="71">
        <v>1</v>
      </c>
      <c r="H592" s="227" t="s">
        <v>269</v>
      </c>
      <c r="I592" s="33">
        <f>G592*$G$118</f>
        <v>42814.771540000052</v>
      </c>
      <c r="J592" s="40">
        <v>923</v>
      </c>
    </row>
    <row r="593" spans="2:10" x14ac:dyDescent="0.35">
      <c r="C593" s="40"/>
      <c r="D593" s="32" t="s">
        <v>270</v>
      </c>
      <c r="E593" s="324">
        <v>2016</v>
      </c>
      <c r="F593" s="324" t="s">
        <v>250</v>
      </c>
      <c r="G593" s="71">
        <v>1</v>
      </c>
      <c r="H593" s="227" t="s">
        <v>269</v>
      </c>
      <c r="I593" s="33">
        <f>G593*$F$93</f>
        <v>6052.6512899999998</v>
      </c>
      <c r="J593" s="40">
        <v>107</v>
      </c>
    </row>
    <row r="594" spans="2:10" x14ac:dyDescent="0.35">
      <c r="C594" s="40"/>
      <c r="E594" s="324">
        <v>2017</v>
      </c>
      <c r="F594" s="324" t="s">
        <v>250</v>
      </c>
      <c r="G594" s="71">
        <v>1</v>
      </c>
      <c r="H594" s="227" t="s">
        <v>269</v>
      </c>
      <c r="I594" s="33">
        <f>G594*$G$93</f>
        <v>5552.5005900000051</v>
      </c>
      <c r="J594" s="40">
        <v>107</v>
      </c>
    </row>
    <row r="595" spans="2:10" x14ac:dyDescent="0.35">
      <c r="C595" s="40"/>
      <c r="D595" s="32" t="s">
        <v>268</v>
      </c>
      <c r="E595" s="324">
        <v>2016</v>
      </c>
      <c r="F595" s="324" t="s">
        <v>250</v>
      </c>
      <c r="G595" s="71">
        <v>1</v>
      </c>
      <c r="H595" s="227" t="s">
        <v>269</v>
      </c>
      <c r="I595" s="33">
        <f>G595*$F$119</f>
        <v>4622.218710000001</v>
      </c>
      <c r="J595" s="40">
        <v>923</v>
      </c>
    </row>
    <row r="596" spans="2:10" x14ac:dyDescent="0.35">
      <c r="C596" s="40"/>
      <c r="E596" s="324">
        <v>2017</v>
      </c>
      <c r="F596" s="324" t="s">
        <v>250</v>
      </c>
      <c r="G596" s="71">
        <v>1</v>
      </c>
      <c r="H596" s="227" t="s">
        <v>269</v>
      </c>
      <c r="I596" s="33">
        <f>G596*$G$119</f>
        <v>4240.2694100000044</v>
      </c>
      <c r="J596" s="40">
        <v>923</v>
      </c>
    </row>
    <row r="597" spans="2:10" ht="15" thickBot="1" x14ac:dyDescent="0.4">
      <c r="B597" s="224" t="s">
        <v>290</v>
      </c>
      <c r="C597" s="224"/>
      <c r="D597" s="224"/>
      <c r="E597" s="323"/>
      <c r="F597" s="323"/>
      <c r="G597" s="224"/>
      <c r="H597" s="224"/>
      <c r="I597" s="134">
        <f>SUM(I589:I596)</f>
        <v>275868.13000000006</v>
      </c>
      <c r="J597" s="40"/>
    </row>
    <row r="598" spans="2:10" ht="15" thickTop="1" x14ac:dyDescent="0.35">
      <c r="C598" s="187"/>
      <c r="D598" s="32" t="s">
        <v>270</v>
      </c>
      <c r="E598" s="324">
        <v>2016</v>
      </c>
      <c r="F598" s="324" t="s">
        <v>253</v>
      </c>
      <c r="G598" s="71">
        <v>1</v>
      </c>
      <c r="H598" s="227" t="s">
        <v>269</v>
      </c>
      <c r="I598" s="72">
        <v>917.82557999999995</v>
      </c>
      <c r="J598" s="40">
        <v>107</v>
      </c>
    </row>
    <row r="599" spans="2:10" x14ac:dyDescent="0.35">
      <c r="C599" s="187"/>
      <c r="E599" s="324">
        <v>2017</v>
      </c>
      <c r="F599" s="324" t="s">
        <v>253</v>
      </c>
      <c r="G599" s="71">
        <v>1</v>
      </c>
      <c r="H599" s="227" t="s">
        <v>269</v>
      </c>
      <c r="I599" s="72">
        <v>542.44889999999998</v>
      </c>
      <c r="J599" s="40">
        <v>107</v>
      </c>
    </row>
    <row r="600" spans="2:10" x14ac:dyDescent="0.35">
      <c r="C600" s="187"/>
      <c r="D600" s="32" t="s">
        <v>268</v>
      </c>
      <c r="E600" s="324">
        <v>2016</v>
      </c>
      <c r="F600" s="324" t="s">
        <v>253</v>
      </c>
      <c r="G600" s="71">
        <v>1</v>
      </c>
      <c r="H600" s="227" t="s">
        <v>269</v>
      </c>
      <c r="I600" s="72">
        <v>700.91442000000006</v>
      </c>
      <c r="J600" s="40">
        <v>923</v>
      </c>
    </row>
    <row r="601" spans="2:10" x14ac:dyDescent="0.35">
      <c r="C601" s="187"/>
      <c r="E601" s="324">
        <v>2017</v>
      </c>
      <c r="F601" s="324" t="s">
        <v>253</v>
      </c>
      <c r="G601" s="71">
        <v>1</v>
      </c>
      <c r="H601" s="227" t="s">
        <v>269</v>
      </c>
      <c r="I601" s="72">
        <v>414.25110000000006</v>
      </c>
      <c r="J601" s="40">
        <v>923</v>
      </c>
    </row>
    <row r="602" spans="2:10" x14ac:dyDescent="0.35">
      <c r="C602" s="187"/>
      <c r="D602" s="32" t="s">
        <v>270</v>
      </c>
      <c r="E602" s="324">
        <v>2016</v>
      </c>
      <c r="F602" s="324" t="s">
        <v>252</v>
      </c>
      <c r="G602" s="71">
        <v>1</v>
      </c>
      <c r="H602" s="227" t="s">
        <v>269</v>
      </c>
      <c r="I602" s="72">
        <v>866.83526999999992</v>
      </c>
      <c r="J602" s="40">
        <v>107</v>
      </c>
    </row>
    <row r="603" spans="2:10" x14ac:dyDescent="0.35">
      <c r="C603" s="187"/>
      <c r="D603" s="32" t="s">
        <v>268</v>
      </c>
      <c r="E603" s="324">
        <v>2016</v>
      </c>
      <c r="F603" s="324" t="s">
        <v>252</v>
      </c>
      <c r="G603" s="71">
        <v>1</v>
      </c>
      <c r="H603" s="227" t="s">
        <v>269</v>
      </c>
      <c r="I603" s="72">
        <v>661.97473000000002</v>
      </c>
      <c r="J603" s="40">
        <v>923</v>
      </c>
    </row>
    <row r="604" spans="2:10" x14ac:dyDescent="0.35">
      <c r="C604" s="187"/>
      <c r="D604" s="32" t="s">
        <v>270</v>
      </c>
      <c r="E604" s="324">
        <v>2016</v>
      </c>
      <c r="F604" s="324" t="s">
        <v>252</v>
      </c>
      <c r="G604" s="71">
        <v>1</v>
      </c>
      <c r="H604" s="227" t="s">
        <v>269</v>
      </c>
      <c r="I604" s="72">
        <v>36254.110410000052</v>
      </c>
      <c r="J604" s="40">
        <v>107</v>
      </c>
    </row>
    <row r="605" spans="2:10" x14ac:dyDescent="0.35">
      <c r="C605" s="187"/>
      <c r="E605" s="324">
        <v>2017</v>
      </c>
      <c r="F605" s="324" t="s">
        <v>252</v>
      </c>
      <c r="G605" s="71">
        <v>1</v>
      </c>
      <c r="H605" s="227" t="s">
        <v>269</v>
      </c>
      <c r="I605" s="72">
        <v>48440.686769999993</v>
      </c>
      <c r="J605" s="40">
        <v>107</v>
      </c>
    </row>
    <row r="606" spans="2:10" x14ac:dyDescent="0.35">
      <c r="D606" s="32" t="s">
        <v>268</v>
      </c>
      <c r="E606" s="324">
        <v>2016</v>
      </c>
      <c r="F606" s="324" t="s">
        <v>252</v>
      </c>
      <c r="G606" s="71">
        <v>1</v>
      </c>
      <c r="H606" s="227" t="s">
        <v>269</v>
      </c>
      <c r="I606" s="72">
        <v>27686.119590000046</v>
      </c>
      <c r="J606" s="40">
        <v>923</v>
      </c>
    </row>
    <row r="607" spans="2:10" x14ac:dyDescent="0.35">
      <c r="E607" s="324">
        <v>2017</v>
      </c>
      <c r="F607" s="324" t="s">
        <v>252</v>
      </c>
      <c r="G607" s="71">
        <v>1</v>
      </c>
      <c r="H607" s="227" t="s">
        <v>269</v>
      </c>
      <c r="I607" s="72">
        <v>36992.623230000005</v>
      </c>
      <c r="J607" s="40">
        <v>923</v>
      </c>
    </row>
    <row r="608" spans="2:10" x14ac:dyDescent="0.35">
      <c r="C608" s="187"/>
      <c r="D608" s="32" t="s">
        <v>270</v>
      </c>
      <c r="E608" s="324">
        <v>2016</v>
      </c>
      <c r="F608" s="324" t="s">
        <v>255</v>
      </c>
      <c r="G608" s="71">
        <v>1</v>
      </c>
      <c r="H608" s="227" t="s">
        <v>269</v>
      </c>
      <c r="I608" s="159">
        <v>866.83526999999992</v>
      </c>
      <c r="J608" s="40">
        <v>107</v>
      </c>
    </row>
    <row r="609" spans="2:10" x14ac:dyDescent="0.35">
      <c r="C609" s="187"/>
      <c r="D609" s="32" t="s">
        <v>268</v>
      </c>
      <c r="E609" s="324">
        <v>2016</v>
      </c>
      <c r="F609" s="324" t="s">
        <v>255</v>
      </c>
      <c r="G609" s="71">
        <v>1</v>
      </c>
      <c r="H609" s="227" t="s">
        <v>269</v>
      </c>
      <c r="I609" s="159">
        <v>661.97473000000002</v>
      </c>
      <c r="J609" s="40">
        <v>923</v>
      </c>
    </row>
    <row r="610" spans="2:10" x14ac:dyDescent="0.35">
      <c r="C610" s="187"/>
      <c r="D610" s="32" t="s">
        <v>270</v>
      </c>
      <c r="E610" s="324">
        <v>2016</v>
      </c>
      <c r="F610" s="324" t="s">
        <v>255</v>
      </c>
      <c r="G610" s="71">
        <v>1</v>
      </c>
      <c r="H610" s="227" t="s">
        <v>269</v>
      </c>
      <c r="I610" s="72">
        <v>1682.6802299999999</v>
      </c>
      <c r="J610" s="40">
        <v>107</v>
      </c>
    </row>
    <row r="611" spans="2:10" x14ac:dyDescent="0.35">
      <c r="C611" s="187"/>
      <c r="E611" s="324">
        <v>2017</v>
      </c>
      <c r="F611" s="324" t="s">
        <v>255</v>
      </c>
      <c r="G611" s="71">
        <v>1</v>
      </c>
      <c r="H611" s="227" t="s">
        <v>269</v>
      </c>
      <c r="I611" s="72">
        <v>542.44889999999998</v>
      </c>
      <c r="J611" s="40">
        <v>107</v>
      </c>
    </row>
    <row r="612" spans="2:10" x14ac:dyDescent="0.35">
      <c r="D612" s="32" t="s">
        <v>268</v>
      </c>
      <c r="E612" s="324">
        <v>2016</v>
      </c>
      <c r="F612" s="324" t="s">
        <v>255</v>
      </c>
      <c r="G612" s="71">
        <v>1</v>
      </c>
      <c r="H612" s="227" t="s">
        <v>269</v>
      </c>
      <c r="I612" s="72">
        <v>1285.0097700000001</v>
      </c>
      <c r="J612" s="40">
        <v>923</v>
      </c>
    </row>
    <row r="613" spans="2:10" x14ac:dyDescent="0.35">
      <c r="E613" s="324">
        <v>2017</v>
      </c>
      <c r="F613" s="324" t="s">
        <v>255</v>
      </c>
      <c r="G613" s="71">
        <v>1</v>
      </c>
      <c r="H613" s="227" t="s">
        <v>269</v>
      </c>
      <c r="I613" s="72">
        <v>414.25110000000006</v>
      </c>
      <c r="J613" s="40">
        <v>923</v>
      </c>
    </row>
    <row r="614" spans="2:10" ht="15" thickBot="1" x14ac:dyDescent="0.4">
      <c r="B614" s="224" t="s">
        <v>290</v>
      </c>
      <c r="C614" s="224"/>
      <c r="D614" s="224"/>
      <c r="E614" s="323"/>
      <c r="F614" s="323"/>
      <c r="G614" s="224"/>
      <c r="H614" s="224"/>
      <c r="I614" s="134">
        <f>SUM(I598:I613)</f>
        <v>158930.99000000008</v>
      </c>
      <c r="J614" s="40"/>
    </row>
    <row r="615" spans="2:10" ht="15" thickTop="1" x14ac:dyDescent="0.35">
      <c r="C615" s="187"/>
      <c r="D615" s="32" t="s">
        <v>268</v>
      </c>
      <c r="E615" s="324">
        <v>2016</v>
      </c>
      <c r="F615" s="324" t="s">
        <v>249</v>
      </c>
      <c r="G615" s="71">
        <v>0.11849996356354579</v>
      </c>
      <c r="H615" s="227" t="s">
        <v>269</v>
      </c>
      <c r="I615" s="72">
        <f>G615*$F$125</f>
        <v>4188.6762770627993</v>
      </c>
      <c r="J615" s="40">
        <v>923</v>
      </c>
    </row>
    <row r="616" spans="2:10" x14ac:dyDescent="0.35">
      <c r="E616" s="324">
        <v>2016</v>
      </c>
      <c r="F616" s="324" t="s">
        <v>250</v>
      </c>
      <c r="G616" s="71">
        <v>0.18909995904682239</v>
      </c>
      <c r="H616" s="227" t="s">
        <v>269</v>
      </c>
      <c r="I616" s="72">
        <f t="shared" ref="I616:I625" si="53">G616*$F$125</f>
        <v>6684.2089114079636</v>
      </c>
      <c r="J616" s="40">
        <v>923</v>
      </c>
    </row>
    <row r="617" spans="2:10" x14ac:dyDescent="0.35">
      <c r="E617" s="324">
        <v>2016</v>
      </c>
      <c r="F617" s="324" t="s">
        <v>251</v>
      </c>
      <c r="G617" s="71">
        <v>8.6400029428548353E-2</v>
      </c>
      <c r="H617" s="227" t="s">
        <v>269</v>
      </c>
      <c r="I617" s="72">
        <f t="shared" si="53"/>
        <v>3054.0241762253186</v>
      </c>
      <c r="J617" s="40">
        <v>923</v>
      </c>
    </row>
    <row r="618" spans="2:10" x14ac:dyDescent="0.35">
      <c r="E618" s="324">
        <v>2016</v>
      </c>
      <c r="F618" s="324" t="s">
        <v>252</v>
      </c>
      <c r="G618" s="71">
        <v>6.3500008963600571E-2</v>
      </c>
      <c r="H618" s="227" t="s">
        <v>269</v>
      </c>
      <c r="I618" s="72">
        <f t="shared" si="53"/>
        <v>2244.5659318407816</v>
      </c>
      <c r="J618" s="40">
        <v>923</v>
      </c>
    </row>
    <row r="619" spans="2:10" x14ac:dyDescent="0.35">
      <c r="E619" s="324">
        <v>2016</v>
      </c>
      <c r="F619" s="324" t="s">
        <v>253</v>
      </c>
      <c r="G619" s="71">
        <v>4.2100052873602287E-2</v>
      </c>
      <c r="H619" s="227" t="s">
        <v>269</v>
      </c>
      <c r="I619" s="72">
        <f t="shared" si="53"/>
        <v>1488.1311979491279</v>
      </c>
      <c r="J619" s="40">
        <v>923</v>
      </c>
    </row>
    <row r="620" spans="2:10" x14ac:dyDescent="0.35">
      <c r="E620" s="324">
        <v>2016</v>
      </c>
      <c r="F620" s="324" t="s">
        <v>254</v>
      </c>
      <c r="G620" s="71">
        <v>0.17229995979184889</v>
      </c>
      <c r="H620" s="227" t="s">
        <v>269</v>
      </c>
      <c r="I620" s="72">
        <f t="shared" si="53"/>
        <v>6090.3711057427809</v>
      </c>
      <c r="J620" s="40">
        <v>923</v>
      </c>
    </row>
    <row r="621" spans="2:10" x14ac:dyDescent="0.35">
      <c r="E621" s="324">
        <v>2016</v>
      </c>
      <c r="F621" s="324" t="s">
        <v>255</v>
      </c>
      <c r="G621" s="71">
        <v>6.1299968871859872E-2</v>
      </c>
      <c r="H621" s="227" t="s">
        <v>269</v>
      </c>
      <c r="I621" s="72">
        <f t="shared" si="53"/>
        <v>2166.8000366983779</v>
      </c>
      <c r="J621" s="40">
        <v>923</v>
      </c>
    </row>
    <row r="622" spans="2:10" x14ac:dyDescent="0.35">
      <c r="E622" s="324">
        <v>2016</v>
      </c>
      <c r="F622" s="324" t="s">
        <v>256</v>
      </c>
      <c r="G622" s="71">
        <v>9.8899945031010558E-2</v>
      </c>
      <c r="H622" s="227" t="s">
        <v>269</v>
      </c>
      <c r="I622" s="72">
        <f t="shared" si="53"/>
        <v>3495.8648179841953</v>
      </c>
      <c r="J622" s="40">
        <v>923</v>
      </c>
    </row>
    <row r="623" spans="2:10" x14ac:dyDescent="0.35">
      <c r="E623" s="324">
        <v>2016</v>
      </c>
      <c r="F623" s="324" t="s">
        <v>257</v>
      </c>
      <c r="G623" s="71">
        <v>2.280002393397761E-2</v>
      </c>
      <c r="H623" s="227" t="s">
        <v>269</v>
      </c>
      <c r="I623" s="72">
        <f t="shared" si="53"/>
        <v>805.92361800603419</v>
      </c>
      <c r="J623" s="40">
        <v>923</v>
      </c>
    </row>
    <row r="624" spans="2:10" x14ac:dyDescent="0.35">
      <c r="E624" s="324">
        <v>2016</v>
      </c>
      <c r="F624" s="324" t="s">
        <v>258</v>
      </c>
      <c r="G624" s="71">
        <v>5.7699977346536757E-2</v>
      </c>
      <c r="H624" s="227" t="s">
        <v>269</v>
      </c>
      <c r="I624" s="72">
        <f t="shared" si="53"/>
        <v>2039.5493722569345</v>
      </c>
      <c r="J624" s="40">
        <v>923</v>
      </c>
    </row>
    <row r="625" spans="2:10" x14ac:dyDescent="0.35">
      <c r="E625" s="324">
        <v>2016</v>
      </c>
      <c r="F625" s="324" t="s">
        <v>259</v>
      </c>
      <c r="G625" s="71">
        <v>8.7400111148647E-2</v>
      </c>
      <c r="H625" s="227" t="s">
        <v>269</v>
      </c>
      <c r="I625" s="72">
        <f t="shared" si="53"/>
        <v>3089.3745548256884</v>
      </c>
      <c r="J625" s="40">
        <v>923</v>
      </c>
    </row>
    <row r="626" spans="2:10" ht="15" thickBot="1" x14ac:dyDescent="0.4">
      <c r="B626" s="224" t="s">
        <v>290</v>
      </c>
      <c r="C626" s="224"/>
      <c r="D626" s="224"/>
      <c r="E626" s="224"/>
      <c r="F626" s="224"/>
      <c r="G626" s="224"/>
      <c r="H626" s="224"/>
      <c r="I626" s="134">
        <f>SUM(I615:I625)</f>
        <v>35347.489999999991</v>
      </c>
    </row>
    <row r="627" spans="2:10" ht="15" thickTop="1" x14ac:dyDescent="0.35"/>
  </sheetData>
  <mergeCells count="11">
    <mergeCell ref="E64:K64"/>
    <mergeCell ref="E2:K2"/>
    <mergeCell ref="E15:K15"/>
    <mergeCell ref="E28:K28"/>
    <mergeCell ref="E40:K40"/>
    <mergeCell ref="E52:K52"/>
    <mergeCell ref="E76:K76"/>
    <mergeCell ref="E89:K89"/>
    <mergeCell ref="E102:K102"/>
    <mergeCell ref="E115:K115"/>
    <mergeCell ref="B532:J53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5025-59F7-4E67-BC27-7FFD3A733027}">
  <dimension ref="A1:J593"/>
  <sheetViews>
    <sheetView showGridLines="0" zoomScale="70" zoomScaleNormal="70" workbookViewId="0">
      <pane ySplit="9" topLeftCell="A10" activePane="bottomLeft" state="frozen"/>
      <selection pane="bottomLeft" activeCell="B10" sqref="B10"/>
    </sheetView>
  </sheetViews>
  <sheetFormatPr defaultColWidth="8.796875" defaultRowHeight="13" x14ac:dyDescent="0.3"/>
  <cols>
    <col min="1" max="2" width="12.796875" style="4" customWidth="1"/>
    <col min="3" max="3" width="12.796875" style="2" customWidth="1"/>
    <col min="4" max="4" width="20.796875" style="4" customWidth="1"/>
    <col min="5" max="5" width="18" style="2" bestFit="1" customWidth="1"/>
    <col min="6" max="6" width="17.296875" style="2" bestFit="1" customWidth="1"/>
    <col min="7" max="7" width="12.796875" style="4" customWidth="1"/>
    <col min="8" max="10" width="15.796875" style="6" customWidth="1"/>
    <col min="11" max="16384" width="8.796875" style="2"/>
  </cols>
  <sheetData>
    <row r="1" spans="1:10" x14ac:dyDescent="0.3">
      <c r="A1" s="3" t="s">
        <v>0</v>
      </c>
    </row>
    <row r="2" spans="1:10" x14ac:dyDescent="0.3">
      <c r="A2" s="2" t="s">
        <v>1</v>
      </c>
    </row>
    <row r="3" spans="1:10" x14ac:dyDescent="0.3">
      <c r="A3" s="7" t="s">
        <v>171</v>
      </c>
    </row>
    <row r="4" spans="1:10" x14ac:dyDescent="0.3">
      <c r="A4" s="1" t="s">
        <v>172</v>
      </c>
      <c r="B4" s="1"/>
      <c r="D4" s="1"/>
      <c r="H4" s="2"/>
      <c r="I4" s="2"/>
      <c r="J4" s="2"/>
    </row>
    <row r="5" spans="1:10" x14ac:dyDescent="0.3">
      <c r="A5" s="2"/>
      <c r="B5" s="2"/>
      <c r="D5" s="2"/>
      <c r="H5" s="2"/>
      <c r="I5" s="2"/>
      <c r="J5" s="2"/>
    </row>
    <row r="6" spans="1:10" x14ac:dyDescent="0.3">
      <c r="A6" s="331" t="s">
        <v>173</v>
      </c>
      <c r="B6" s="331"/>
      <c r="C6" s="331"/>
      <c r="D6" s="331"/>
      <c r="E6" s="331"/>
      <c r="F6" s="331"/>
      <c r="G6" s="331"/>
      <c r="H6" s="331"/>
      <c r="I6" s="331"/>
      <c r="J6" s="331"/>
    </row>
    <row r="7" spans="1:10" x14ac:dyDescent="0.3">
      <c r="A7" s="331"/>
      <c r="B7" s="331"/>
      <c r="C7" s="331"/>
      <c r="D7" s="331"/>
      <c r="E7" s="331"/>
      <c r="F7" s="331"/>
      <c r="G7" s="331"/>
      <c r="H7" s="331"/>
      <c r="I7" s="331"/>
      <c r="J7" s="331"/>
    </row>
    <row r="8" spans="1:10" x14ac:dyDescent="0.3">
      <c r="A8" s="2"/>
      <c r="B8" s="2"/>
      <c r="D8" s="2"/>
      <c r="H8" s="2"/>
      <c r="I8" s="2"/>
      <c r="J8" s="2"/>
    </row>
    <row r="9" spans="1:10" s="5" customFormat="1" x14ac:dyDescent="0.3">
      <c r="A9" s="307" t="s">
        <v>12</v>
      </c>
      <c r="B9" s="308" t="s">
        <v>155</v>
      </c>
      <c r="C9" s="308" t="s">
        <v>174</v>
      </c>
      <c r="D9" s="307" t="s">
        <v>157</v>
      </c>
      <c r="E9" s="308" t="s">
        <v>175</v>
      </c>
      <c r="F9" s="308" t="s">
        <v>176</v>
      </c>
      <c r="G9" s="308" t="s">
        <v>177</v>
      </c>
      <c r="H9" s="308" t="s">
        <v>178</v>
      </c>
      <c r="I9" s="308" t="s">
        <v>179</v>
      </c>
      <c r="J9" s="308" t="s">
        <v>111</v>
      </c>
    </row>
    <row r="10" spans="1:10" x14ac:dyDescent="0.3">
      <c r="A10" s="303">
        <v>2015</v>
      </c>
      <c r="B10" s="302"/>
      <c r="C10" s="298" t="s">
        <v>180</v>
      </c>
      <c r="D10" s="317" t="str">
        <f>CONCATENATE(B10,C10,A10)</f>
        <v>EXEC2015</v>
      </c>
      <c r="E10" s="298" t="s">
        <v>181</v>
      </c>
      <c r="F10" s="298" t="s">
        <v>182</v>
      </c>
      <c r="G10" s="302" t="s">
        <v>183</v>
      </c>
      <c r="H10" s="309">
        <v>174.97</v>
      </c>
      <c r="I10" s="309">
        <v>1778.69</v>
      </c>
      <c r="J10" s="309">
        <f>H10*I10</f>
        <v>311217.38929999998</v>
      </c>
    </row>
    <row r="11" spans="1:10" x14ac:dyDescent="0.3">
      <c r="A11" s="303">
        <v>2015</v>
      </c>
      <c r="B11" s="302"/>
      <c r="C11" s="298" t="s">
        <v>169</v>
      </c>
      <c r="D11" s="317" t="str">
        <f t="shared" ref="D11:D74" si="0">CONCATENATE(B11,C11,A11)</f>
        <v>MGR2015</v>
      </c>
      <c r="E11" s="298" t="s">
        <v>181</v>
      </c>
      <c r="F11" s="298" t="s">
        <v>184</v>
      </c>
      <c r="G11" s="302" t="s">
        <v>183</v>
      </c>
      <c r="H11" s="309">
        <v>117.51</v>
      </c>
      <c r="I11" s="309">
        <v>1809.09</v>
      </c>
      <c r="J11" s="309">
        <f t="shared" ref="J11:J74" si="1">H11*I11</f>
        <v>212586.16589999999</v>
      </c>
    </row>
    <row r="12" spans="1:10" x14ac:dyDescent="0.3">
      <c r="A12" s="303">
        <v>2015</v>
      </c>
      <c r="B12" s="302"/>
      <c r="C12" s="298" t="s">
        <v>185</v>
      </c>
      <c r="D12" s="317" t="str">
        <f t="shared" si="0"/>
        <v>OADM2015</v>
      </c>
      <c r="E12" s="298" t="s">
        <v>181</v>
      </c>
      <c r="F12" s="298" t="s">
        <v>186</v>
      </c>
      <c r="G12" s="302" t="s">
        <v>183</v>
      </c>
      <c r="H12" s="309">
        <v>54.59</v>
      </c>
      <c r="I12" s="309">
        <v>2080</v>
      </c>
      <c r="J12" s="309">
        <f t="shared" si="1"/>
        <v>113547.20000000001</v>
      </c>
    </row>
    <row r="13" spans="1:10" x14ac:dyDescent="0.3">
      <c r="A13" s="303">
        <v>2015</v>
      </c>
      <c r="B13" s="302"/>
      <c r="C13" s="298" t="s">
        <v>187</v>
      </c>
      <c r="D13" s="317" t="str">
        <f t="shared" si="0"/>
        <v>OGR2015</v>
      </c>
      <c r="E13" s="298" t="s">
        <v>181</v>
      </c>
      <c r="F13" s="298" t="s">
        <v>188</v>
      </c>
      <c r="G13" s="302" t="s">
        <v>183</v>
      </c>
      <c r="H13" s="309">
        <v>109.98</v>
      </c>
      <c r="I13" s="309">
        <v>2080</v>
      </c>
      <c r="J13" s="309">
        <f t="shared" si="1"/>
        <v>228758.39999999999</v>
      </c>
    </row>
    <row r="14" spans="1:10" x14ac:dyDescent="0.3">
      <c r="A14" s="303">
        <v>2015</v>
      </c>
      <c r="B14" s="302"/>
      <c r="C14" s="298" t="s">
        <v>189</v>
      </c>
      <c r="D14" s="317" t="str">
        <f t="shared" si="0"/>
        <v>OLINE22015</v>
      </c>
      <c r="E14" s="298" t="s">
        <v>181</v>
      </c>
      <c r="F14" s="298" t="s">
        <v>190</v>
      </c>
      <c r="G14" s="302" t="s">
        <v>183</v>
      </c>
      <c r="H14" s="309">
        <v>65.349999999999994</v>
      </c>
      <c r="I14" s="309">
        <v>2080</v>
      </c>
      <c r="J14" s="309">
        <f t="shared" si="1"/>
        <v>135928</v>
      </c>
    </row>
    <row r="15" spans="1:10" x14ac:dyDescent="0.3">
      <c r="A15" s="303">
        <v>2015</v>
      </c>
      <c r="B15" s="302"/>
      <c r="C15" s="298" t="s">
        <v>191</v>
      </c>
      <c r="D15" s="317" t="str">
        <f t="shared" si="0"/>
        <v>OPRF12015</v>
      </c>
      <c r="E15" s="298" t="s">
        <v>181</v>
      </c>
      <c r="F15" s="298" t="s">
        <v>192</v>
      </c>
      <c r="G15" s="302" t="s">
        <v>183</v>
      </c>
      <c r="H15" s="309">
        <v>39.71</v>
      </c>
      <c r="I15" s="309">
        <v>2080</v>
      </c>
      <c r="J15" s="309">
        <f t="shared" si="1"/>
        <v>82596.800000000003</v>
      </c>
    </row>
    <row r="16" spans="1:10" x14ac:dyDescent="0.3">
      <c r="A16" s="303">
        <v>2015</v>
      </c>
      <c r="B16" s="302"/>
      <c r="C16" s="298" t="s">
        <v>193</v>
      </c>
      <c r="D16" s="317" t="str">
        <f t="shared" si="0"/>
        <v>OPRF22015</v>
      </c>
      <c r="E16" s="298" t="s">
        <v>181</v>
      </c>
      <c r="F16" s="298" t="s">
        <v>194</v>
      </c>
      <c r="G16" s="302" t="s">
        <v>183</v>
      </c>
      <c r="H16" s="309">
        <v>62.52</v>
      </c>
      <c r="I16" s="309">
        <v>2080</v>
      </c>
      <c r="J16" s="309">
        <f t="shared" si="1"/>
        <v>130041.60000000001</v>
      </c>
    </row>
    <row r="17" spans="1:10" x14ac:dyDescent="0.3">
      <c r="A17" s="303">
        <v>2015</v>
      </c>
      <c r="B17" s="302"/>
      <c r="C17" s="298" t="s">
        <v>195</v>
      </c>
      <c r="D17" s="317" t="str">
        <f t="shared" si="0"/>
        <v>OXEC2015</v>
      </c>
      <c r="E17" s="298" t="s">
        <v>181</v>
      </c>
      <c r="F17" s="298" t="s">
        <v>196</v>
      </c>
      <c r="G17" s="302" t="s">
        <v>183</v>
      </c>
      <c r="H17" s="309">
        <v>134.99</v>
      </c>
      <c r="I17" s="309">
        <v>2080</v>
      </c>
      <c r="J17" s="309">
        <f t="shared" si="1"/>
        <v>280779.2</v>
      </c>
    </row>
    <row r="18" spans="1:10" x14ac:dyDescent="0.3">
      <c r="A18" s="303">
        <v>2015</v>
      </c>
      <c r="B18" s="302"/>
      <c r="C18" s="298" t="s">
        <v>197</v>
      </c>
      <c r="D18" s="317" t="str">
        <f t="shared" si="0"/>
        <v>SADM2015</v>
      </c>
      <c r="E18" s="298" t="s">
        <v>181</v>
      </c>
      <c r="F18" s="298" t="s">
        <v>198</v>
      </c>
      <c r="G18" s="302" t="s">
        <v>183</v>
      </c>
      <c r="H18" s="309">
        <v>53.44</v>
      </c>
      <c r="I18" s="309">
        <v>1821.9877669902901</v>
      </c>
      <c r="J18" s="309">
        <f t="shared" si="1"/>
        <v>97367.026267961104</v>
      </c>
    </row>
    <row r="19" spans="1:10" x14ac:dyDescent="0.3">
      <c r="A19" s="303">
        <v>2015</v>
      </c>
      <c r="B19" s="302"/>
      <c r="C19" s="298" t="s">
        <v>199</v>
      </c>
      <c r="D19" s="317" t="str">
        <f t="shared" si="0"/>
        <v>SLINE22015</v>
      </c>
      <c r="E19" s="298" t="s">
        <v>181</v>
      </c>
      <c r="F19" s="298" t="s">
        <v>200</v>
      </c>
      <c r="G19" s="302" t="s">
        <v>183</v>
      </c>
      <c r="H19" s="309">
        <v>59.32</v>
      </c>
      <c r="I19" s="309">
        <v>1780.5664056939402</v>
      </c>
      <c r="J19" s="309">
        <f t="shared" si="1"/>
        <v>105623.19918576453</v>
      </c>
    </row>
    <row r="20" spans="1:10" x14ac:dyDescent="0.3">
      <c r="A20" s="303">
        <v>2015</v>
      </c>
      <c r="B20" s="302"/>
      <c r="C20" s="298" t="s">
        <v>201</v>
      </c>
      <c r="D20" s="317" t="str">
        <f t="shared" si="0"/>
        <v>SPRF12015</v>
      </c>
      <c r="E20" s="298" t="s">
        <v>181</v>
      </c>
      <c r="F20" s="298" t="s">
        <v>202</v>
      </c>
      <c r="G20" s="302" t="s">
        <v>183</v>
      </c>
      <c r="H20" s="309">
        <v>41.29</v>
      </c>
      <c r="I20" s="309">
        <v>1825.7488235294099</v>
      </c>
      <c r="J20" s="309">
        <f t="shared" si="1"/>
        <v>75385.168923529331</v>
      </c>
    </row>
    <row r="21" spans="1:10" x14ac:dyDescent="0.3">
      <c r="A21" s="303">
        <v>2015</v>
      </c>
      <c r="B21" s="302"/>
      <c r="C21" s="298" t="s">
        <v>203</v>
      </c>
      <c r="D21" s="317" t="str">
        <f t="shared" si="0"/>
        <v>SPRF22015</v>
      </c>
      <c r="E21" s="298" t="s">
        <v>181</v>
      </c>
      <c r="F21" s="298" t="s">
        <v>204</v>
      </c>
      <c r="G21" s="302" t="s">
        <v>183</v>
      </c>
      <c r="H21" s="309">
        <v>65</v>
      </c>
      <c r="I21" s="309">
        <v>1820.53615384616</v>
      </c>
      <c r="J21" s="309">
        <f t="shared" si="1"/>
        <v>118334.8500000004</v>
      </c>
    </row>
    <row r="22" spans="1:10" x14ac:dyDescent="0.3">
      <c r="A22" s="303">
        <v>2015</v>
      </c>
      <c r="B22" s="302"/>
      <c r="C22" s="298" t="s">
        <v>169</v>
      </c>
      <c r="D22" s="317" t="str">
        <f t="shared" si="0"/>
        <v>MGR2015</v>
      </c>
      <c r="E22" s="298" t="s">
        <v>205</v>
      </c>
      <c r="F22" s="298" t="s">
        <v>184</v>
      </c>
      <c r="G22" s="302" t="s">
        <v>183</v>
      </c>
      <c r="H22" s="309">
        <v>92.63</v>
      </c>
      <c r="I22" s="309">
        <v>1808.7266666666601</v>
      </c>
      <c r="J22" s="309">
        <f t="shared" si="1"/>
        <v>167542.3511333327</v>
      </c>
    </row>
    <row r="23" spans="1:10" x14ac:dyDescent="0.3">
      <c r="A23" s="303">
        <v>2015</v>
      </c>
      <c r="B23" s="302"/>
      <c r="C23" s="298" t="s">
        <v>187</v>
      </c>
      <c r="D23" s="317" t="str">
        <f t="shared" si="0"/>
        <v>OGR2015</v>
      </c>
      <c r="E23" s="298" t="s">
        <v>205</v>
      </c>
      <c r="F23" s="298" t="s">
        <v>188</v>
      </c>
      <c r="G23" s="302" t="s">
        <v>183</v>
      </c>
      <c r="H23" s="309">
        <v>85.32</v>
      </c>
      <c r="I23" s="309">
        <v>2080</v>
      </c>
      <c r="J23" s="309">
        <f t="shared" si="1"/>
        <v>177465.59999999998</v>
      </c>
    </row>
    <row r="24" spans="1:10" x14ac:dyDescent="0.3">
      <c r="A24" s="303">
        <v>2015</v>
      </c>
      <c r="B24" s="302"/>
      <c r="C24" s="298" t="s">
        <v>167</v>
      </c>
      <c r="D24" s="317" t="str">
        <f t="shared" si="0"/>
        <v>EXECK2015</v>
      </c>
      <c r="E24" s="298" t="s">
        <v>206</v>
      </c>
      <c r="F24" s="298" t="s">
        <v>182</v>
      </c>
      <c r="G24" s="302" t="s">
        <v>183</v>
      </c>
      <c r="H24" s="309">
        <v>283.49</v>
      </c>
      <c r="I24" s="309">
        <v>1796.5210526315814</v>
      </c>
      <c r="J24" s="309">
        <f t="shared" si="1"/>
        <v>509295.75321052701</v>
      </c>
    </row>
    <row r="25" spans="1:10" x14ac:dyDescent="0.3">
      <c r="A25" s="303">
        <v>2015</v>
      </c>
      <c r="B25" s="302"/>
      <c r="C25" s="298" t="s">
        <v>207</v>
      </c>
      <c r="D25" s="317" t="str">
        <f t="shared" si="0"/>
        <v>OPRFK12015</v>
      </c>
      <c r="E25" s="298" t="s">
        <v>206</v>
      </c>
      <c r="F25" s="298" t="s">
        <v>192</v>
      </c>
      <c r="G25" s="302" t="s">
        <v>183</v>
      </c>
      <c r="H25" s="309">
        <v>49.31</v>
      </c>
      <c r="I25" s="309">
        <v>2080</v>
      </c>
      <c r="J25" s="309">
        <f t="shared" si="1"/>
        <v>102564.8</v>
      </c>
    </row>
    <row r="26" spans="1:10" x14ac:dyDescent="0.3">
      <c r="A26" s="303">
        <v>2015</v>
      </c>
      <c r="B26" s="302"/>
      <c r="C26" s="298" t="s">
        <v>208</v>
      </c>
      <c r="D26" s="317" t="str">
        <f t="shared" si="0"/>
        <v>SPRFK12015</v>
      </c>
      <c r="E26" s="298" t="s">
        <v>206</v>
      </c>
      <c r="F26" s="298" t="s">
        <v>202</v>
      </c>
      <c r="G26" s="302" t="s">
        <v>183</v>
      </c>
      <c r="H26" s="309">
        <v>53.13</v>
      </c>
      <c r="I26" s="309">
        <v>1840.1325203251884</v>
      </c>
      <c r="J26" s="309">
        <f t="shared" si="1"/>
        <v>97766.240804877263</v>
      </c>
    </row>
    <row r="27" spans="1:10" x14ac:dyDescent="0.3">
      <c r="A27" s="303">
        <v>2015</v>
      </c>
      <c r="B27" s="302"/>
      <c r="C27" s="298" t="s">
        <v>167</v>
      </c>
      <c r="D27" s="317" t="str">
        <f t="shared" si="0"/>
        <v>EXECK2015</v>
      </c>
      <c r="E27" s="298" t="s">
        <v>209</v>
      </c>
      <c r="F27" s="298" t="s">
        <v>182</v>
      </c>
      <c r="G27" s="302" t="s">
        <v>183</v>
      </c>
      <c r="H27" s="309">
        <v>202.77</v>
      </c>
      <c r="I27" s="309">
        <v>1796.5210526315814</v>
      </c>
      <c r="J27" s="309">
        <f t="shared" si="1"/>
        <v>364280.57384210575</v>
      </c>
    </row>
    <row r="28" spans="1:10" x14ac:dyDescent="0.3">
      <c r="A28" s="303">
        <v>2015</v>
      </c>
      <c r="B28" s="302"/>
      <c r="C28" s="298" t="s">
        <v>207</v>
      </c>
      <c r="D28" s="317" t="str">
        <f t="shared" si="0"/>
        <v>OPRFK12015</v>
      </c>
      <c r="E28" s="298" t="s">
        <v>209</v>
      </c>
      <c r="F28" s="298" t="s">
        <v>192</v>
      </c>
      <c r="G28" s="302" t="s">
        <v>183</v>
      </c>
      <c r="H28" s="309">
        <v>37.11</v>
      </c>
      <c r="I28" s="309">
        <v>2080</v>
      </c>
      <c r="J28" s="309">
        <f t="shared" si="1"/>
        <v>77188.800000000003</v>
      </c>
    </row>
    <row r="29" spans="1:10" x14ac:dyDescent="0.3">
      <c r="A29" s="303">
        <v>2015</v>
      </c>
      <c r="B29" s="302"/>
      <c r="C29" s="298" t="s">
        <v>208</v>
      </c>
      <c r="D29" s="317" t="str">
        <f t="shared" si="0"/>
        <v>SPRFK12015</v>
      </c>
      <c r="E29" s="298" t="s">
        <v>209</v>
      </c>
      <c r="F29" s="298" t="s">
        <v>202</v>
      </c>
      <c r="G29" s="302" t="s">
        <v>183</v>
      </c>
      <c r="H29" s="309">
        <v>38.049999999999997</v>
      </c>
      <c r="I29" s="309">
        <v>1840.1325203251884</v>
      </c>
      <c r="J29" s="309">
        <f t="shared" si="1"/>
        <v>70017.042398373407</v>
      </c>
    </row>
    <row r="30" spans="1:10" x14ac:dyDescent="0.3">
      <c r="A30" s="303">
        <v>2015</v>
      </c>
      <c r="B30" s="302"/>
      <c r="C30" s="298" t="s">
        <v>167</v>
      </c>
      <c r="D30" s="317" t="str">
        <f t="shared" si="0"/>
        <v>EXECK2015</v>
      </c>
      <c r="E30" s="298" t="s">
        <v>210</v>
      </c>
      <c r="F30" s="298" t="s">
        <v>182</v>
      </c>
      <c r="G30" s="302" t="s">
        <v>183</v>
      </c>
      <c r="H30" s="309">
        <v>152.32</v>
      </c>
      <c r="I30" s="309">
        <v>1796.5210526315814</v>
      </c>
      <c r="J30" s="309">
        <f t="shared" si="1"/>
        <v>273646.08673684247</v>
      </c>
    </row>
    <row r="31" spans="1:10" x14ac:dyDescent="0.3">
      <c r="A31" s="303">
        <v>2015</v>
      </c>
      <c r="B31" s="302"/>
      <c r="C31" s="298" t="s">
        <v>207</v>
      </c>
      <c r="D31" s="317" t="str">
        <f t="shared" si="0"/>
        <v>OPRFK12015</v>
      </c>
      <c r="E31" s="298" t="s">
        <v>210</v>
      </c>
      <c r="F31" s="298" t="s">
        <v>192</v>
      </c>
      <c r="G31" s="302" t="s">
        <v>183</v>
      </c>
      <c r="H31" s="309">
        <v>36.96</v>
      </c>
      <c r="I31" s="309">
        <v>2080</v>
      </c>
      <c r="J31" s="309">
        <f t="shared" si="1"/>
        <v>76876.800000000003</v>
      </c>
    </row>
    <row r="32" spans="1:10" x14ac:dyDescent="0.3">
      <c r="A32" s="303">
        <v>2015</v>
      </c>
      <c r="B32" s="302"/>
      <c r="C32" s="298" t="s">
        <v>208</v>
      </c>
      <c r="D32" s="317" t="str">
        <f t="shared" si="0"/>
        <v>SPRFK12015</v>
      </c>
      <c r="E32" s="298" t="s">
        <v>210</v>
      </c>
      <c r="F32" s="298" t="s">
        <v>202</v>
      </c>
      <c r="G32" s="302" t="s">
        <v>183</v>
      </c>
      <c r="H32" s="309">
        <v>38.97</v>
      </c>
      <c r="I32" s="309">
        <v>1840.1325203251884</v>
      </c>
      <c r="J32" s="309">
        <f t="shared" si="1"/>
        <v>71709.96431707259</v>
      </c>
    </row>
    <row r="33" spans="1:10" x14ac:dyDescent="0.3">
      <c r="A33" s="303">
        <v>2015</v>
      </c>
      <c r="B33" s="302"/>
      <c r="C33" s="298" t="s">
        <v>167</v>
      </c>
      <c r="D33" s="317" t="str">
        <f t="shared" si="0"/>
        <v>EXECK2015</v>
      </c>
      <c r="E33" s="298" t="s">
        <v>211</v>
      </c>
      <c r="F33" s="298" t="s">
        <v>182</v>
      </c>
      <c r="G33" s="302" t="s">
        <v>183</v>
      </c>
      <c r="H33" s="309">
        <v>153.31</v>
      </c>
      <c r="I33" s="309">
        <v>1796.5210526315814</v>
      </c>
      <c r="J33" s="309">
        <f t="shared" si="1"/>
        <v>275424.64257894777</v>
      </c>
    </row>
    <row r="34" spans="1:10" x14ac:dyDescent="0.3">
      <c r="A34" s="303">
        <v>2015</v>
      </c>
      <c r="B34" s="302"/>
      <c r="C34" s="298" t="s">
        <v>166</v>
      </c>
      <c r="D34" s="317" t="str">
        <f t="shared" si="0"/>
        <v>MGRK2015</v>
      </c>
      <c r="E34" s="298" t="s">
        <v>211</v>
      </c>
      <c r="F34" s="298" t="s">
        <v>184</v>
      </c>
      <c r="G34" s="302" t="s">
        <v>183</v>
      </c>
      <c r="H34" s="309">
        <v>99.5</v>
      </c>
      <c r="I34" s="309">
        <v>1808.6073086844729</v>
      </c>
      <c r="J34" s="309">
        <f t="shared" si="1"/>
        <v>179956.42721410506</v>
      </c>
    </row>
    <row r="35" spans="1:10" x14ac:dyDescent="0.3">
      <c r="A35" s="303">
        <v>2015</v>
      </c>
      <c r="B35" s="302"/>
      <c r="C35" s="298" t="s">
        <v>212</v>
      </c>
      <c r="D35" s="317" t="str">
        <f t="shared" si="0"/>
        <v>OGRK2015</v>
      </c>
      <c r="E35" s="298" t="s">
        <v>211</v>
      </c>
      <c r="F35" s="298" t="s">
        <v>213</v>
      </c>
      <c r="G35" s="302" t="s">
        <v>183</v>
      </c>
      <c r="H35" s="309">
        <v>90.3</v>
      </c>
      <c r="I35" s="309">
        <v>2080</v>
      </c>
      <c r="J35" s="309">
        <f t="shared" si="1"/>
        <v>187824</v>
      </c>
    </row>
    <row r="36" spans="1:10" x14ac:dyDescent="0.3">
      <c r="A36" s="303">
        <v>2015</v>
      </c>
      <c r="B36" s="302"/>
      <c r="C36" s="298" t="s">
        <v>214</v>
      </c>
      <c r="D36" s="317" t="str">
        <f t="shared" si="0"/>
        <v>OPRFK22015</v>
      </c>
      <c r="E36" s="298" t="s">
        <v>211</v>
      </c>
      <c r="F36" s="298" t="s">
        <v>194</v>
      </c>
      <c r="G36" s="302" t="s">
        <v>183</v>
      </c>
      <c r="H36" s="309">
        <v>63.58</v>
      </c>
      <c r="I36" s="309">
        <v>2080</v>
      </c>
      <c r="J36" s="309">
        <f t="shared" si="1"/>
        <v>132246.39999999999</v>
      </c>
    </row>
    <row r="37" spans="1:10" x14ac:dyDescent="0.3">
      <c r="A37" s="303">
        <v>2015</v>
      </c>
      <c r="B37" s="302"/>
      <c r="C37" s="298" t="s">
        <v>170</v>
      </c>
      <c r="D37" s="317" t="str">
        <f t="shared" si="0"/>
        <v>SPRFK22015</v>
      </c>
      <c r="E37" s="298" t="s">
        <v>211</v>
      </c>
      <c r="F37" s="298" t="s">
        <v>204</v>
      </c>
      <c r="G37" s="302" t="s">
        <v>183</v>
      </c>
      <c r="H37" s="309">
        <v>66.33</v>
      </c>
      <c r="I37" s="309">
        <v>1821.0333333333385</v>
      </c>
      <c r="J37" s="309">
        <f t="shared" si="1"/>
        <v>120789.14100000034</v>
      </c>
    </row>
    <row r="38" spans="1:10" x14ac:dyDescent="0.3">
      <c r="A38" s="303">
        <v>2015</v>
      </c>
      <c r="B38" s="302"/>
      <c r="C38" s="298" t="s">
        <v>166</v>
      </c>
      <c r="D38" s="317" t="str">
        <f t="shared" si="0"/>
        <v>MGRK2015</v>
      </c>
      <c r="E38" s="298" t="s">
        <v>215</v>
      </c>
      <c r="F38" s="298" t="s">
        <v>184</v>
      </c>
      <c r="G38" s="302" t="s">
        <v>183</v>
      </c>
      <c r="H38" s="309">
        <v>89.33</v>
      </c>
      <c r="I38" s="309">
        <v>1808.6073086844729</v>
      </c>
      <c r="J38" s="309">
        <f t="shared" si="1"/>
        <v>161562.89088478396</v>
      </c>
    </row>
    <row r="39" spans="1:10" x14ac:dyDescent="0.3">
      <c r="A39" s="303">
        <v>2015</v>
      </c>
      <c r="B39" s="302"/>
      <c r="C39" s="298" t="s">
        <v>216</v>
      </c>
      <c r="D39" s="317" t="str">
        <f t="shared" si="0"/>
        <v>OADMK2015</v>
      </c>
      <c r="E39" s="298" t="s">
        <v>215</v>
      </c>
      <c r="F39" s="298" t="s">
        <v>186</v>
      </c>
      <c r="G39" s="302" t="s">
        <v>183</v>
      </c>
      <c r="H39" s="309">
        <v>38.39</v>
      </c>
      <c r="I39" s="309">
        <v>2080</v>
      </c>
      <c r="J39" s="309">
        <f t="shared" si="1"/>
        <v>79851.199999999997</v>
      </c>
    </row>
    <row r="40" spans="1:10" x14ac:dyDescent="0.3">
      <c r="A40" s="303">
        <v>2015</v>
      </c>
      <c r="B40" s="302"/>
      <c r="C40" s="298" t="s">
        <v>212</v>
      </c>
      <c r="D40" s="317" t="str">
        <f t="shared" si="0"/>
        <v>OGRK2015</v>
      </c>
      <c r="E40" s="298" t="s">
        <v>215</v>
      </c>
      <c r="F40" s="298" t="s">
        <v>213</v>
      </c>
      <c r="G40" s="302" t="s">
        <v>183</v>
      </c>
      <c r="H40" s="309">
        <v>84.72</v>
      </c>
      <c r="I40" s="309">
        <v>2080</v>
      </c>
      <c r="J40" s="309">
        <f t="shared" si="1"/>
        <v>176217.60000000001</v>
      </c>
    </row>
    <row r="41" spans="1:10" x14ac:dyDescent="0.3">
      <c r="A41" s="303">
        <v>2015</v>
      </c>
      <c r="B41" s="302"/>
      <c r="C41" s="298" t="s">
        <v>217</v>
      </c>
      <c r="D41" s="317" t="str">
        <f t="shared" si="0"/>
        <v>SADMK2015</v>
      </c>
      <c r="E41" s="298" t="s">
        <v>215</v>
      </c>
      <c r="F41" s="298" t="s">
        <v>198</v>
      </c>
      <c r="G41" s="302" t="s">
        <v>183</v>
      </c>
      <c r="H41" s="309">
        <v>34.96</v>
      </c>
      <c r="I41" s="309">
        <v>1855.4326424870503</v>
      </c>
      <c r="J41" s="309">
        <f t="shared" si="1"/>
        <v>64865.92518134728</v>
      </c>
    </row>
    <row r="42" spans="1:10" x14ac:dyDescent="0.3">
      <c r="A42" s="303">
        <v>2015</v>
      </c>
      <c r="B42" s="302"/>
      <c r="C42" s="298" t="s">
        <v>166</v>
      </c>
      <c r="D42" s="317" t="str">
        <f t="shared" si="0"/>
        <v>MGRK2015</v>
      </c>
      <c r="E42" s="298" t="s">
        <v>218</v>
      </c>
      <c r="F42" s="298" t="s">
        <v>184</v>
      </c>
      <c r="G42" s="302" t="s">
        <v>183</v>
      </c>
      <c r="H42" s="309">
        <v>114.86</v>
      </c>
      <c r="I42" s="309">
        <v>1808.6073086844729</v>
      </c>
      <c r="J42" s="309">
        <f t="shared" si="1"/>
        <v>207736.63547549854</v>
      </c>
    </row>
    <row r="43" spans="1:10" x14ac:dyDescent="0.3">
      <c r="A43" s="303">
        <v>2015</v>
      </c>
      <c r="B43" s="302"/>
      <c r="C43" s="298" t="s">
        <v>212</v>
      </c>
      <c r="D43" s="317" t="str">
        <f t="shared" si="0"/>
        <v>OGRK2015</v>
      </c>
      <c r="E43" s="298" t="s">
        <v>218</v>
      </c>
      <c r="F43" s="298" t="s">
        <v>213</v>
      </c>
      <c r="G43" s="302" t="s">
        <v>183</v>
      </c>
      <c r="H43" s="309">
        <v>108.93</v>
      </c>
      <c r="I43" s="309">
        <v>2080</v>
      </c>
      <c r="J43" s="309">
        <f t="shared" si="1"/>
        <v>226574.40000000002</v>
      </c>
    </row>
    <row r="44" spans="1:10" x14ac:dyDescent="0.3">
      <c r="A44" s="303">
        <v>2015</v>
      </c>
      <c r="B44" s="302"/>
      <c r="C44" s="298" t="s">
        <v>166</v>
      </c>
      <c r="D44" s="317" t="str">
        <f t="shared" si="0"/>
        <v>MGRK2015</v>
      </c>
      <c r="E44" s="298" t="s">
        <v>219</v>
      </c>
      <c r="F44" s="298" t="s">
        <v>184</v>
      </c>
      <c r="G44" s="302" t="s">
        <v>183</v>
      </c>
      <c r="H44" s="309">
        <v>126.63</v>
      </c>
      <c r="I44" s="309">
        <v>1808.6073086844729</v>
      </c>
      <c r="J44" s="309">
        <f t="shared" si="1"/>
        <v>229023.9434987148</v>
      </c>
    </row>
    <row r="45" spans="1:10" x14ac:dyDescent="0.3">
      <c r="A45" s="303">
        <v>2015</v>
      </c>
      <c r="B45" s="302"/>
      <c r="C45" s="298" t="s">
        <v>212</v>
      </c>
      <c r="D45" s="317" t="str">
        <f t="shared" si="0"/>
        <v>OGRK2015</v>
      </c>
      <c r="E45" s="298" t="s">
        <v>219</v>
      </c>
      <c r="F45" s="298" t="s">
        <v>213</v>
      </c>
      <c r="G45" s="302" t="s">
        <v>183</v>
      </c>
      <c r="H45" s="309">
        <v>117.5</v>
      </c>
      <c r="I45" s="309">
        <v>2080</v>
      </c>
      <c r="J45" s="309">
        <f t="shared" si="1"/>
        <v>244400</v>
      </c>
    </row>
    <row r="46" spans="1:10" x14ac:dyDescent="0.3">
      <c r="A46" s="303">
        <v>2015</v>
      </c>
      <c r="B46" s="302"/>
      <c r="C46" s="298" t="s">
        <v>167</v>
      </c>
      <c r="D46" s="317" t="str">
        <f t="shared" si="0"/>
        <v>EXECK2015</v>
      </c>
      <c r="E46" s="298" t="s">
        <v>220</v>
      </c>
      <c r="F46" s="298" t="s">
        <v>182</v>
      </c>
      <c r="G46" s="302" t="s">
        <v>183</v>
      </c>
      <c r="H46" s="309">
        <v>162.52000000000001</v>
      </c>
      <c r="I46" s="309">
        <v>1796.5210526315814</v>
      </c>
      <c r="J46" s="309">
        <f t="shared" si="1"/>
        <v>291970.6014736846</v>
      </c>
    </row>
    <row r="47" spans="1:10" x14ac:dyDescent="0.3">
      <c r="A47" s="303">
        <v>2015</v>
      </c>
      <c r="B47" s="302"/>
      <c r="C47" s="298" t="s">
        <v>166</v>
      </c>
      <c r="D47" s="317" t="str">
        <f t="shared" si="0"/>
        <v>MGRK2015</v>
      </c>
      <c r="E47" s="298" t="s">
        <v>220</v>
      </c>
      <c r="F47" s="298" t="s">
        <v>184</v>
      </c>
      <c r="G47" s="302" t="s">
        <v>183</v>
      </c>
      <c r="H47" s="309">
        <v>112.02</v>
      </c>
      <c r="I47" s="309">
        <v>1808.6073086844729</v>
      </c>
      <c r="J47" s="309">
        <f t="shared" si="1"/>
        <v>202600.19071883464</v>
      </c>
    </row>
    <row r="48" spans="1:10" x14ac:dyDescent="0.3">
      <c r="A48" s="303">
        <v>2015</v>
      </c>
      <c r="B48" s="302"/>
      <c r="C48" s="298" t="s">
        <v>216</v>
      </c>
      <c r="D48" s="317" t="str">
        <f t="shared" si="0"/>
        <v>OADMK2015</v>
      </c>
      <c r="E48" s="298" t="s">
        <v>220</v>
      </c>
      <c r="F48" s="298" t="s">
        <v>186</v>
      </c>
      <c r="G48" s="302" t="s">
        <v>183</v>
      </c>
      <c r="H48" s="309">
        <v>43.32</v>
      </c>
      <c r="I48" s="309">
        <v>2080</v>
      </c>
      <c r="J48" s="309">
        <f t="shared" si="1"/>
        <v>90105.600000000006</v>
      </c>
    </row>
    <row r="49" spans="1:10" x14ac:dyDescent="0.3">
      <c r="A49" s="303">
        <v>2015</v>
      </c>
      <c r="B49" s="302"/>
      <c r="C49" s="298" t="s">
        <v>212</v>
      </c>
      <c r="D49" s="317" t="str">
        <f t="shared" si="0"/>
        <v>OGRK2015</v>
      </c>
      <c r="E49" s="298" t="s">
        <v>220</v>
      </c>
      <c r="F49" s="298" t="s">
        <v>213</v>
      </c>
      <c r="G49" s="302" t="s">
        <v>183</v>
      </c>
      <c r="H49" s="309">
        <v>104.95</v>
      </c>
      <c r="I49" s="309">
        <v>2080</v>
      </c>
      <c r="J49" s="309">
        <f t="shared" si="1"/>
        <v>218296</v>
      </c>
    </row>
    <row r="50" spans="1:10" x14ac:dyDescent="0.3">
      <c r="A50" s="303">
        <v>2015</v>
      </c>
      <c r="B50" s="302"/>
      <c r="C50" s="298" t="s">
        <v>214</v>
      </c>
      <c r="D50" s="317" t="str">
        <f t="shared" si="0"/>
        <v>OPRFK22015</v>
      </c>
      <c r="E50" s="298" t="s">
        <v>220</v>
      </c>
      <c r="F50" s="298" t="s">
        <v>194</v>
      </c>
      <c r="G50" s="302" t="s">
        <v>183</v>
      </c>
      <c r="H50" s="309">
        <v>60.67</v>
      </c>
      <c r="I50" s="309">
        <v>2080</v>
      </c>
      <c r="J50" s="309">
        <f t="shared" si="1"/>
        <v>126193.60000000001</v>
      </c>
    </row>
    <row r="51" spans="1:10" x14ac:dyDescent="0.3">
      <c r="A51" s="303">
        <v>2015</v>
      </c>
      <c r="B51" s="302"/>
      <c r="C51" s="298" t="s">
        <v>217</v>
      </c>
      <c r="D51" s="317" t="str">
        <f t="shared" si="0"/>
        <v>SADMK2015</v>
      </c>
      <c r="E51" s="298" t="s">
        <v>220</v>
      </c>
      <c r="F51" s="298" t="s">
        <v>198</v>
      </c>
      <c r="G51" s="302" t="s">
        <v>183</v>
      </c>
      <c r="H51" s="309">
        <v>42.21</v>
      </c>
      <c r="I51" s="309">
        <v>1855.4326424870503</v>
      </c>
      <c r="J51" s="309">
        <f t="shared" si="1"/>
        <v>78317.811839378395</v>
      </c>
    </row>
    <row r="52" spans="1:10" x14ac:dyDescent="0.3">
      <c r="A52" s="303">
        <v>2015</v>
      </c>
      <c r="B52" s="302"/>
      <c r="C52" s="298" t="s">
        <v>170</v>
      </c>
      <c r="D52" s="317" t="str">
        <f t="shared" si="0"/>
        <v>SPRFK22015</v>
      </c>
      <c r="E52" s="298" t="s">
        <v>220</v>
      </c>
      <c r="F52" s="298" t="s">
        <v>204</v>
      </c>
      <c r="G52" s="302" t="s">
        <v>183</v>
      </c>
      <c r="H52" s="309">
        <v>63.97</v>
      </c>
      <c r="I52" s="309">
        <v>1821.0333333333385</v>
      </c>
      <c r="J52" s="309">
        <f t="shared" si="1"/>
        <v>116491.50233333366</v>
      </c>
    </row>
    <row r="53" spans="1:10" x14ac:dyDescent="0.3">
      <c r="A53" s="303">
        <v>2015</v>
      </c>
      <c r="B53" s="302"/>
      <c r="C53" s="298" t="s">
        <v>167</v>
      </c>
      <c r="D53" s="317" t="str">
        <f t="shared" si="0"/>
        <v>EXECK2015</v>
      </c>
      <c r="E53" s="298" t="s">
        <v>221</v>
      </c>
      <c r="F53" s="298" t="s">
        <v>182</v>
      </c>
      <c r="G53" s="302" t="s">
        <v>183</v>
      </c>
      <c r="H53" s="309">
        <v>194.08</v>
      </c>
      <c r="I53" s="309">
        <v>1796.5210526315814</v>
      </c>
      <c r="J53" s="309">
        <f t="shared" si="1"/>
        <v>348668.80589473731</v>
      </c>
    </row>
    <row r="54" spans="1:10" x14ac:dyDescent="0.3">
      <c r="A54" s="303">
        <v>2015</v>
      </c>
      <c r="B54" s="302"/>
      <c r="C54" s="298" t="s">
        <v>166</v>
      </c>
      <c r="D54" s="317" t="str">
        <f t="shared" si="0"/>
        <v>MGRK2015</v>
      </c>
      <c r="E54" s="298" t="s">
        <v>221</v>
      </c>
      <c r="F54" s="298" t="s">
        <v>184</v>
      </c>
      <c r="G54" s="302" t="s">
        <v>183</v>
      </c>
      <c r="H54" s="309">
        <v>104.93</v>
      </c>
      <c r="I54" s="309">
        <v>1808.6073086844729</v>
      </c>
      <c r="J54" s="309">
        <f t="shared" si="1"/>
        <v>189777.16490026176</v>
      </c>
    </row>
    <row r="55" spans="1:10" x14ac:dyDescent="0.3">
      <c r="A55" s="303">
        <v>2015</v>
      </c>
      <c r="B55" s="302"/>
      <c r="C55" s="298" t="s">
        <v>212</v>
      </c>
      <c r="D55" s="317" t="str">
        <f t="shared" si="0"/>
        <v>OGRK2015</v>
      </c>
      <c r="E55" s="298" t="s">
        <v>221</v>
      </c>
      <c r="F55" s="298" t="s">
        <v>213</v>
      </c>
      <c r="G55" s="302" t="s">
        <v>183</v>
      </c>
      <c r="H55" s="309">
        <v>95.23</v>
      </c>
      <c r="I55" s="309">
        <v>2080</v>
      </c>
      <c r="J55" s="309">
        <f t="shared" si="1"/>
        <v>198078.4</v>
      </c>
    </row>
    <row r="56" spans="1:10" x14ac:dyDescent="0.3">
      <c r="A56" s="303">
        <v>2015</v>
      </c>
      <c r="B56" s="302"/>
      <c r="C56" s="298" t="s">
        <v>214</v>
      </c>
      <c r="D56" s="317" t="str">
        <f t="shared" si="0"/>
        <v>OPRFK22015</v>
      </c>
      <c r="E56" s="298" t="s">
        <v>221</v>
      </c>
      <c r="F56" s="298" t="s">
        <v>194</v>
      </c>
      <c r="G56" s="302" t="s">
        <v>183</v>
      </c>
      <c r="H56" s="309">
        <v>55.3</v>
      </c>
      <c r="I56" s="309">
        <v>2080</v>
      </c>
      <c r="J56" s="309">
        <f t="shared" si="1"/>
        <v>115024</v>
      </c>
    </row>
    <row r="57" spans="1:10" x14ac:dyDescent="0.3">
      <c r="A57" s="303">
        <v>2015</v>
      </c>
      <c r="B57" s="302"/>
      <c r="C57" s="298" t="s">
        <v>170</v>
      </c>
      <c r="D57" s="317" t="str">
        <f t="shared" si="0"/>
        <v>SPRFK22015</v>
      </c>
      <c r="E57" s="298" t="s">
        <v>221</v>
      </c>
      <c r="F57" s="298" t="s">
        <v>204</v>
      </c>
      <c r="G57" s="302" t="s">
        <v>183</v>
      </c>
      <c r="H57" s="309">
        <v>58.31</v>
      </c>
      <c r="I57" s="309">
        <v>1821.0333333333385</v>
      </c>
      <c r="J57" s="309">
        <f t="shared" si="1"/>
        <v>106184.45366666697</v>
      </c>
    </row>
    <row r="58" spans="1:10" x14ac:dyDescent="0.3">
      <c r="A58" s="303">
        <v>2015</v>
      </c>
      <c r="B58" s="302"/>
      <c r="C58" s="298" t="s">
        <v>167</v>
      </c>
      <c r="D58" s="317" t="str">
        <f t="shared" si="0"/>
        <v>EXECK2015</v>
      </c>
      <c r="E58" s="298" t="s">
        <v>222</v>
      </c>
      <c r="F58" s="298" t="s">
        <v>182</v>
      </c>
      <c r="G58" s="302" t="s">
        <v>183</v>
      </c>
      <c r="H58" s="309">
        <v>177.94</v>
      </c>
      <c r="I58" s="309">
        <v>1796.5210526315814</v>
      </c>
      <c r="J58" s="309">
        <f t="shared" si="1"/>
        <v>319672.95610526361</v>
      </c>
    </row>
    <row r="59" spans="1:10" x14ac:dyDescent="0.3">
      <c r="A59" s="303">
        <v>2015</v>
      </c>
      <c r="B59" s="302"/>
      <c r="C59" s="298" t="s">
        <v>166</v>
      </c>
      <c r="D59" s="317" t="str">
        <f t="shared" si="0"/>
        <v>MGRK2015</v>
      </c>
      <c r="E59" s="298" t="s">
        <v>222</v>
      </c>
      <c r="F59" s="298" t="s">
        <v>184</v>
      </c>
      <c r="G59" s="302" t="s">
        <v>183</v>
      </c>
      <c r="H59" s="309">
        <v>106.85</v>
      </c>
      <c r="I59" s="309">
        <v>1808.6073086844729</v>
      </c>
      <c r="J59" s="309">
        <f t="shared" si="1"/>
        <v>193249.69093293592</v>
      </c>
    </row>
    <row r="60" spans="1:10" x14ac:dyDescent="0.3">
      <c r="A60" s="303">
        <v>2015</v>
      </c>
      <c r="B60" s="302"/>
      <c r="C60" s="298" t="s">
        <v>212</v>
      </c>
      <c r="D60" s="317" t="str">
        <f t="shared" si="0"/>
        <v>OGRK2015</v>
      </c>
      <c r="E60" s="298" t="s">
        <v>222</v>
      </c>
      <c r="F60" s="298" t="s">
        <v>213</v>
      </c>
      <c r="G60" s="302" t="s">
        <v>183</v>
      </c>
      <c r="H60" s="309">
        <v>99.15</v>
      </c>
      <c r="I60" s="309">
        <v>2080</v>
      </c>
      <c r="J60" s="309">
        <f t="shared" si="1"/>
        <v>206232</v>
      </c>
    </row>
    <row r="61" spans="1:10" x14ac:dyDescent="0.3">
      <c r="A61" s="303">
        <v>2015</v>
      </c>
      <c r="B61" s="302"/>
      <c r="C61" s="298" t="s">
        <v>207</v>
      </c>
      <c r="D61" s="317" t="str">
        <f t="shared" si="0"/>
        <v>OPRFK12015</v>
      </c>
      <c r="E61" s="298" t="s">
        <v>222</v>
      </c>
      <c r="F61" s="298" t="s">
        <v>192</v>
      </c>
      <c r="G61" s="302" t="s">
        <v>183</v>
      </c>
      <c r="H61" s="309">
        <v>41.99</v>
      </c>
      <c r="I61" s="309">
        <v>2080</v>
      </c>
      <c r="J61" s="309">
        <f t="shared" si="1"/>
        <v>87339.199999999997</v>
      </c>
    </row>
    <row r="62" spans="1:10" x14ac:dyDescent="0.3">
      <c r="A62" s="303">
        <v>2015</v>
      </c>
      <c r="B62" s="302"/>
      <c r="C62" s="298" t="s">
        <v>214</v>
      </c>
      <c r="D62" s="317" t="str">
        <f t="shared" si="0"/>
        <v>OPRFK22015</v>
      </c>
      <c r="E62" s="298" t="s">
        <v>222</v>
      </c>
      <c r="F62" s="298" t="s">
        <v>194</v>
      </c>
      <c r="G62" s="302" t="s">
        <v>183</v>
      </c>
      <c r="H62" s="309">
        <v>49.56</v>
      </c>
      <c r="I62" s="309">
        <v>2080</v>
      </c>
      <c r="J62" s="309">
        <f t="shared" si="1"/>
        <v>103084.8</v>
      </c>
    </row>
    <row r="63" spans="1:10" x14ac:dyDescent="0.3">
      <c r="A63" s="303">
        <v>2015</v>
      </c>
      <c r="B63" s="302"/>
      <c r="C63" s="298" t="s">
        <v>208</v>
      </c>
      <c r="D63" s="317" t="str">
        <f t="shared" si="0"/>
        <v>SPRFK12015</v>
      </c>
      <c r="E63" s="298" t="s">
        <v>222</v>
      </c>
      <c r="F63" s="298" t="s">
        <v>202</v>
      </c>
      <c r="G63" s="302" t="s">
        <v>183</v>
      </c>
      <c r="H63" s="309">
        <v>43.8</v>
      </c>
      <c r="I63" s="309">
        <v>1840.1325203251884</v>
      </c>
      <c r="J63" s="309">
        <f t="shared" si="1"/>
        <v>80597.80439024324</v>
      </c>
    </row>
    <row r="64" spans="1:10" x14ac:dyDescent="0.3">
      <c r="A64" s="303">
        <v>2015</v>
      </c>
      <c r="B64" s="302"/>
      <c r="C64" s="298" t="s">
        <v>170</v>
      </c>
      <c r="D64" s="317" t="str">
        <f t="shared" si="0"/>
        <v>SPRFK22015</v>
      </c>
      <c r="E64" s="298" t="s">
        <v>222</v>
      </c>
      <c r="F64" s="298" t="s">
        <v>204</v>
      </c>
      <c r="G64" s="302" t="s">
        <v>183</v>
      </c>
      <c r="H64" s="309">
        <v>51.34</v>
      </c>
      <c r="I64" s="309">
        <v>1821.0333333333385</v>
      </c>
      <c r="J64" s="309">
        <f t="shared" si="1"/>
        <v>93491.851333333601</v>
      </c>
    </row>
    <row r="65" spans="1:10" x14ac:dyDescent="0.3">
      <c r="A65" s="303">
        <v>2015</v>
      </c>
      <c r="B65" s="302"/>
      <c r="C65" s="298" t="s">
        <v>166</v>
      </c>
      <c r="D65" s="317" t="str">
        <f t="shared" si="0"/>
        <v>MGRK2015</v>
      </c>
      <c r="E65" s="298" t="s">
        <v>223</v>
      </c>
      <c r="F65" s="298" t="s">
        <v>184</v>
      </c>
      <c r="G65" s="302" t="s">
        <v>183</v>
      </c>
      <c r="H65" s="309">
        <v>120.26</v>
      </c>
      <c r="I65" s="309">
        <v>1808.6073086844729</v>
      </c>
      <c r="J65" s="309">
        <f t="shared" si="1"/>
        <v>217503.11494239472</v>
      </c>
    </row>
    <row r="66" spans="1:10" x14ac:dyDescent="0.3">
      <c r="A66" s="303">
        <v>2015</v>
      </c>
      <c r="B66" s="302"/>
      <c r="C66" s="298" t="s">
        <v>216</v>
      </c>
      <c r="D66" s="317" t="str">
        <f t="shared" si="0"/>
        <v>OADMK2015</v>
      </c>
      <c r="E66" s="298" t="s">
        <v>223</v>
      </c>
      <c r="F66" s="298" t="s">
        <v>186</v>
      </c>
      <c r="G66" s="302" t="s">
        <v>183</v>
      </c>
      <c r="H66" s="309">
        <v>37.71</v>
      </c>
      <c r="I66" s="309">
        <v>2080</v>
      </c>
      <c r="J66" s="309">
        <f t="shared" si="1"/>
        <v>78436.800000000003</v>
      </c>
    </row>
    <row r="67" spans="1:10" x14ac:dyDescent="0.3">
      <c r="A67" s="303">
        <v>2015</v>
      </c>
      <c r="B67" s="302"/>
      <c r="C67" s="298" t="s">
        <v>212</v>
      </c>
      <c r="D67" s="317" t="str">
        <f t="shared" si="0"/>
        <v>OGRK2015</v>
      </c>
      <c r="E67" s="298" t="s">
        <v>223</v>
      </c>
      <c r="F67" s="298" t="s">
        <v>213</v>
      </c>
      <c r="G67" s="302" t="s">
        <v>183</v>
      </c>
      <c r="H67" s="309">
        <v>114.05</v>
      </c>
      <c r="I67" s="309">
        <v>2080</v>
      </c>
      <c r="J67" s="309">
        <f t="shared" si="1"/>
        <v>237224</v>
      </c>
    </row>
    <row r="68" spans="1:10" x14ac:dyDescent="0.3">
      <c r="A68" s="303">
        <v>2015</v>
      </c>
      <c r="B68" s="302"/>
      <c r="C68" s="298" t="s">
        <v>217</v>
      </c>
      <c r="D68" s="317" t="str">
        <f t="shared" si="0"/>
        <v>SADMK2015</v>
      </c>
      <c r="E68" s="298" t="s">
        <v>223</v>
      </c>
      <c r="F68" s="298" t="s">
        <v>198</v>
      </c>
      <c r="G68" s="302" t="s">
        <v>183</v>
      </c>
      <c r="H68" s="309">
        <v>34.54</v>
      </c>
      <c r="I68" s="309">
        <v>1855.4326424870503</v>
      </c>
      <c r="J68" s="309">
        <f t="shared" si="1"/>
        <v>64086.643471502714</v>
      </c>
    </row>
    <row r="69" spans="1:10" x14ac:dyDescent="0.3">
      <c r="A69" s="303">
        <v>2015</v>
      </c>
      <c r="B69" s="302"/>
      <c r="C69" s="298" t="s">
        <v>166</v>
      </c>
      <c r="D69" s="317" t="str">
        <f t="shared" si="0"/>
        <v>MGRK2015</v>
      </c>
      <c r="E69" s="298" t="s">
        <v>224</v>
      </c>
      <c r="F69" s="298" t="s">
        <v>184</v>
      </c>
      <c r="G69" s="302" t="s">
        <v>183</v>
      </c>
      <c r="H69" s="309">
        <v>127.99</v>
      </c>
      <c r="I69" s="309">
        <v>1808.6073086844729</v>
      </c>
      <c r="J69" s="309">
        <f t="shared" si="1"/>
        <v>231483.64943852567</v>
      </c>
    </row>
    <row r="70" spans="1:10" x14ac:dyDescent="0.3">
      <c r="A70" s="303">
        <v>2015</v>
      </c>
      <c r="B70" s="302"/>
      <c r="C70" s="298" t="s">
        <v>216</v>
      </c>
      <c r="D70" s="317" t="str">
        <f t="shared" si="0"/>
        <v>OADMK2015</v>
      </c>
      <c r="E70" s="298" t="s">
        <v>224</v>
      </c>
      <c r="F70" s="298" t="s">
        <v>186</v>
      </c>
      <c r="G70" s="302" t="s">
        <v>183</v>
      </c>
      <c r="H70" s="309">
        <v>41.21</v>
      </c>
      <c r="I70" s="309">
        <v>2080</v>
      </c>
      <c r="J70" s="309">
        <f t="shared" si="1"/>
        <v>85716.800000000003</v>
      </c>
    </row>
    <row r="71" spans="1:10" x14ac:dyDescent="0.3">
      <c r="A71" s="303">
        <v>2015</v>
      </c>
      <c r="B71" s="302"/>
      <c r="C71" s="298" t="s">
        <v>212</v>
      </c>
      <c r="D71" s="317" t="str">
        <f t="shared" si="0"/>
        <v>OGRK2015</v>
      </c>
      <c r="E71" s="298" t="s">
        <v>224</v>
      </c>
      <c r="F71" s="298" t="s">
        <v>213</v>
      </c>
      <c r="G71" s="302" t="s">
        <v>183</v>
      </c>
      <c r="H71" s="309">
        <v>120.07</v>
      </c>
      <c r="I71" s="309">
        <v>2080</v>
      </c>
      <c r="J71" s="309">
        <f t="shared" si="1"/>
        <v>249745.59999999998</v>
      </c>
    </row>
    <row r="72" spans="1:10" x14ac:dyDescent="0.3">
      <c r="A72" s="303">
        <v>2015</v>
      </c>
      <c r="B72" s="302"/>
      <c r="C72" s="298" t="s">
        <v>217</v>
      </c>
      <c r="D72" s="317" t="str">
        <f t="shared" si="0"/>
        <v>SADMK2015</v>
      </c>
      <c r="E72" s="298" t="s">
        <v>224</v>
      </c>
      <c r="F72" s="298" t="s">
        <v>198</v>
      </c>
      <c r="G72" s="302" t="s">
        <v>183</v>
      </c>
      <c r="H72" s="309">
        <v>39.270000000000003</v>
      </c>
      <c r="I72" s="309">
        <v>1855.4326424870503</v>
      </c>
      <c r="J72" s="309">
        <f t="shared" si="1"/>
        <v>72862.839870466472</v>
      </c>
    </row>
    <row r="73" spans="1:10" x14ac:dyDescent="0.3">
      <c r="A73" s="303">
        <v>2015</v>
      </c>
      <c r="B73" s="302"/>
      <c r="C73" s="298" t="s">
        <v>166</v>
      </c>
      <c r="D73" s="317" t="str">
        <f t="shared" si="0"/>
        <v>MGRK2015</v>
      </c>
      <c r="E73" s="298" t="s">
        <v>225</v>
      </c>
      <c r="F73" s="298" t="s">
        <v>184</v>
      </c>
      <c r="G73" s="302" t="s">
        <v>183</v>
      </c>
      <c r="H73" s="309">
        <v>137.78</v>
      </c>
      <c r="I73" s="309">
        <v>1808.6073086844729</v>
      </c>
      <c r="J73" s="309">
        <f t="shared" si="1"/>
        <v>249189.91499054668</v>
      </c>
    </row>
    <row r="74" spans="1:10" x14ac:dyDescent="0.3">
      <c r="A74" s="303">
        <v>2015</v>
      </c>
      <c r="B74" s="302"/>
      <c r="C74" s="298" t="s">
        <v>216</v>
      </c>
      <c r="D74" s="317" t="str">
        <f t="shared" si="0"/>
        <v>OADMK2015</v>
      </c>
      <c r="E74" s="298" t="s">
        <v>225</v>
      </c>
      <c r="F74" s="298" t="s">
        <v>186</v>
      </c>
      <c r="G74" s="302" t="s">
        <v>183</v>
      </c>
      <c r="H74" s="309">
        <v>44.47</v>
      </c>
      <c r="I74" s="309">
        <v>2080</v>
      </c>
      <c r="J74" s="309">
        <f t="shared" si="1"/>
        <v>92497.599999999991</v>
      </c>
    </row>
    <row r="75" spans="1:10" x14ac:dyDescent="0.3">
      <c r="A75" s="303">
        <v>2015</v>
      </c>
      <c r="B75" s="302"/>
      <c r="C75" s="298" t="s">
        <v>212</v>
      </c>
      <c r="D75" s="317" t="str">
        <f t="shared" ref="D75:D138" si="2">CONCATENATE(B75,C75,A75)</f>
        <v>OGRK2015</v>
      </c>
      <c r="E75" s="298" t="s">
        <v>225</v>
      </c>
      <c r="F75" s="298" t="s">
        <v>213</v>
      </c>
      <c r="G75" s="302" t="s">
        <v>183</v>
      </c>
      <c r="H75" s="309">
        <v>125.04</v>
      </c>
      <c r="I75" s="309">
        <v>2080</v>
      </c>
      <c r="J75" s="309">
        <f t="shared" ref="J75:J138" si="3">H75*I75</f>
        <v>260083.20000000001</v>
      </c>
    </row>
    <row r="76" spans="1:10" x14ac:dyDescent="0.3">
      <c r="A76" s="303">
        <v>2015</v>
      </c>
      <c r="B76" s="302"/>
      <c r="C76" s="298" t="s">
        <v>217</v>
      </c>
      <c r="D76" s="317" t="str">
        <f t="shared" si="2"/>
        <v>SADMK2015</v>
      </c>
      <c r="E76" s="298" t="s">
        <v>225</v>
      </c>
      <c r="F76" s="298" t="s">
        <v>198</v>
      </c>
      <c r="G76" s="302" t="s">
        <v>183</v>
      </c>
      <c r="H76" s="309">
        <v>44.33</v>
      </c>
      <c r="I76" s="309">
        <v>1855.4326424870503</v>
      </c>
      <c r="J76" s="309">
        <f t="shared" si="3"/>
        <v>82251.329041450939</v>
      </c>
    </row>
    <row r="77" spans="1:10" x14ac:dyDescent="0.3">
      <c r="A77" s="303">
        <v>2015</v>
      </c>
      <c r="B77" s="302"/>
      <c r="C77" s="298" t="s">
        <v>166</v>
      </c>
      <c r="D77" s="317" t="str">
        <f t="shared" si="2"/>
        <v>MGRK2015</v>
      </c>
      <c r="E77" s="298" t="s">
        <v>226</v>
      </c>
      <c r="F77" s="298" t="s">
        <v>184</v>
      </c>
      <c r="G77" s="302" t="s">
        <v>183</v>
      </c>
      <c r="H77" s="309">
        <v>112.17</v>
      </c>
      <c r="I77" s="309">
        <v>1808.6073086844729</v>
      </c>
      <c r="J77" s="309">
        <f t="shared" si="3"/>
        <v>202871.48181513732</v>
      </c>
    </row>
    <row r="78" spans="1:10" x14ac:dyDescent="0.3">
      <c r="A78" s="303">
        <v>2015</v>
      </c>
      <c r="B78" s="302"/>
      <c r="C78" s="298" t="s">
        <v>212</v>
      </c>
      <c r="D78" s="317" t="str">
        <f t="shared" si="2"/>
        <v>OGRK2015</v>
      </c>
      <c r="E78" s="298" t="s">
        <v>226</v>
      </c>
      <c r="F78" s="298" t="s">
        <v>213</v>
      </c>
      <c r="G78" s="302" t="s">
        <v>183</v>
      </c>
      <c r="H78" s="309">
        <v>104.09</v>
      </c>
      <c r="I78" s="309">
        <v>2080</v>
      </c>
      <c r="J78" s="309">
        <f t="shared" si="3"/>
        <v>216507.2</v>
      </c>
    </row>
    <row r="79" spans="1:10" x14ac:dyDescent="0.3">
      <c r="A79" s="303">
        <v>2015</v>
      </c>
      <c r="B79" s="302"/>
      <c r="C79" s="298" t="s">
        <v>166</v>
      </c>
      <c r="D79" s="317" t="str">
        <f t="shared" si="2"/>
        <v>MGRK2015</v>
      </c>
      <c r="E79" s="298" t="s">
        <v>227</v>
      </c>
      <c r="F79" s="298" t="s">
        <v>184</v>
      </c>
      <c r="G79" s="302" t="s">
        <v>183</v>
      </c>
      <c r="H79" s="309">
        <v>98.9</v>
      </c>
      <c r="I79" s="309">
        <v>1808.6073086844729</v>
      </c>
      <c r="J79" s="309">
        <f t="shared" si="3"/>
        <v>178871.26282889437</v>
      </c>
    </row>
    <row r="80" spans="1:10" x14ac:dyDescent="0.3">
      <c r="A80" s="303">
        <v>2015</v>
      </c>
      <c r="B80" s="302"/>
      <c r="C80" s="298" t="s">
        <v>212</v>
      </c>
      <c r="D80" s="317" t="str">
        <f t="shared" si="2"/>
        <v>OGRK2015</v>
      </c>
      <c r="E80" s="298" t="s">
        <v>227</v>
      </c>
      <c r="F80" s="298" t="s">
        <v>213</v>
      </c>
      <c r="G80" s="302" t="s">
        <v>183</v>
      </c>
      <c r="H80" s="309">
        <v>93.8</v>
      </c>
      <c r="I80" s="309">
        <v>2080</v>
      </c>
      <c r="J80" s="309">
        <f t="shared" si="3"/>
        <v>195104</v>
      </c>
    </row>
    <row r="81" spans="1:10" x14ac:dyDescent="0.3">
      <c r="A81" s="303">
        <v>2015</v>
      </c>
      <c r="B81" s="302"/>
      <c r="C81" s="298" t="s">
        <v>167</v>
      </c>
      <c r="D81" s="317" t="str">
        <f t="shared" si="2"/>
        <v>EXECK2015</v>
      </c>
      <c r="E81" s="298" t="s">
        <v>228</v>
      </c>
      <c r="F81" s="298" t="s">
        <v>182</v>
      </c>
      <c r="G81" s="302" t="s">
        <v>183</v>
      </c>
      <c r="H81" s="309">
        <v>178.73</v>
      </c>
      <c r="I81" s="309">
        <v>1796.5210526315814</v>
      </c>
      <c r="J81" s="309">
        <f t="shared" si="3"/>
        <v>321092.20773684251</v>
      </c>
    </row>
    <row r="82" spans="1:10" x14ac:dyDescent="0.3">
      <c r="A82" s="303">
        <v>2015</v>
      </c>
      <c r="B82" s="302"/>
      <c r="C82" s="298" t="s">
        <v>167</v>
      </c>
      <c r="D82" s="317" t="str">
        <f t="shared" si="2"/>
        <v>EXECK2015</v>
      </c>
      <c r="E82" s="298" t="s">
        <v>229</v>
      </c>
      <c r="F82" s="298" t="s">
        <v>182</v>
      </c>
      <c r="G82" s="302" t="s">
        <v>183</v>
      </c>
      <c r="H82" s="309">
        <v>124.5</v>
      </c>
      <c r="I82" s="309">
        <v>1796.5210526315814</v>
      </c>
      <c r="J82" s="309">
        <f t="shared" si="3"/>
        <v>223666.87105263188</v>
      </c>
    </row>
    <row r="83" spans="1:10" x14ac:dyDescent="0.3">
      <c r="A83" s="303">
        <v>2015</v>
      </c>
      <c r="B83" s="302"/>
      <c r="C83" s="298" t="s">
        <v>166</v>
      </c>
      <c r="D83" s="317" t="str">
        <f t="shared" si="2"/>
        <v>MGRK2015</v>
      </c>
      <c r="E83" s="298" t="s">
        <v>229</v>
      </c>
      <c r="F83" s="298" t="s">
        <v>184</v>
      </c>
      <c r="G83" s="302" t="s">
        <v>183</v>
      </c>
      <c r="H83" s="309">
        <v>122.82</v>
      </c>
      <c r="I83" s="309">
        <v>1808.6073086844729</v>
      </c>
      <c r="J83" s="309">
        <f t="shared" si="3"/>
        <v>222133.14965262695</v>
      </c>
    </row>
    <row r="84" spans="1:10" x14ac:dyDescent="0.3">
      <c r="A84" s="303">
        <v>2015</v>
      </c>
      <c r="B84" s="302"/>
      <c r="C84" s="298" t="s">
        <v>212</v>
      </c>
      <c r="D84" s="317" t="str">
        <f t="shared" si="2"/>
        <v>OGRK2015</v>
      </c>
      <c r="E84" s="298" t="s">
        <v>229</v>
      </c>
      <c r="F84" s="298" t="s">
        <v>213</v>
      </c>
      <c r="G84" s="302" t="s">
        <v>183</v>
      </c>
      <c r="H84" s="309">
        <v>117.74</v>
      </c>
      <c r="I84" s="309">
        <v>2080</v>
      </c>
      <c r="J84" s="309">
        <f t="shared" si="3"/>
        <v>244899.19999999998</v>
      </c>
    </row>
    <row r="85" spans="1:10" x14ac:dyDescent="0.3">
      <c r="A85" s="303">
        <v>2015</v>
      </c>
      <c r="B85" s="302"/>
      <c r="C85" s="298" t="s">
        <v>167</v>
      </c>
      <c r="D85" s="317" t="str">
        <f t="shared" si="2"/>
        <v>EXECK2015</v>
      </c>
      <c r="E85" s="298" t="s">
        <v>230</v>
      </c>
      <c r="F85" s="298" t="s">
        <v>182</v>
      </c>
      <c r="G85" s="302" t="s">
        <v>183</v>
      </c>
      <c r="H85" s="309">
        <v>99.33</v>
      </c>
      <c r="I85" s="309">
        <v>1796.5210526315814</v>
      </c>
      <c r="J85" s="309">
        <f t="shared" si="3"/>
        <v>178448.43615789496</v>
      </c>
    </row>
    <row r="86" spans="1:10" x14ac:dyDescent="0.3">
      <c r="A86" s="303">
        <v>2015</v>
      </c>
      <c r="B86" s="302"/>
      <c r="C86" s="298" t="s">
        <v>166</v>
      </c>
      <c r="D86" s="317" t="str">
        <f t="shared" si="2"/>
        <v>MGRK2015</v>
      </c>
      <c r="E86" s="298" t="s">
        <v>230</v>
      </c>
      <c r="F86" s="298" t="s">
        <v>184</v>
      </c>
      <c r="G86" s="302" t="s">
        <v>183</v>
      </c>
      <c r="H86" s="309">
        <v>87.27</v>
      </c>
      <c r="I86" s="309">
        <v>1808.6073086844729</v>
      </c>
      <c r="J86" s="309">
        <f t="shared" si="3"/>
        <v>157837.15982889393</v>
      </c>
    </row>
    <row r="87" spans="1:10" x14ac:dyDescent="0.3">
      <c r="A87" s="303">
        <v>2015</v>
      </c>
      <c r="B87" s="302"/>
      <c r="C87" s="298" t="s">
        <v>216</v>
      </c>
      <c r="D87" s="317" t="str">
        <f t="shared" si="2"/>
        <v>OADMK2015</v>
      </c>
      <c r="E87" s="298" t="s">
        <v>230</v>
      </c>
      <c r="F87" s="298" t="s">
        <v>186</v>
      </c>
      <c r="G87" s="302" t="s">
        <v>183</v>
      </c>
      <c r="H87" s="309">
        <v>37.82</v>
      </c>
      <c r="I87" s="309">
        <v>2080</v>
      </c>
      <c r="J87" s="309">
        <f t="shared" si="3"/>
        <v>78665.600000000006</v>
      </c>
    </row>
    <row r="88" spans="1:10" x14ac:dyDescent="0.3">
      <c r="A88" s="303">
        <v>2015</v>
      </c>
      <c r="B88" s="302"/>
      <c r="C88" s="298" t="s">
        <v>212</v>
      </c>
      <c r="D88" s="317" t="str">
        <f t="shared" si="2"/>
        <v>OGRK2015</v>
      </c>
      <c r="E88" s="298" t="s">
        <v>230</v>
      </c>
      <c r="F88" s="298" t="s">
        <v>213</v>
      </c>
      <c r="G88" s="302" t="s">
        <v>183</v>
      </c>
      <c r="H88" s="309">
        <v>79.650000000000006</v>
      </c>
      <c r="I88" s="309">
        <v>2080</v>
      </c>
      <c r="J88" s="309">
        <f t="shared" si="3"/>
        <v>165672</v>
      </c>
    </row>
    <row r="89" spans="1:10" x14ac:dyDescent="0.3">
      <c r="A89" s="303">
        <v>2015</v>
      </c>
      <c r="B89" s="302"/>
      <c r="C89" s="298" t="s">
        <v>217</v>
      </c>
      <c r="D89" s="317" t="str">
        <f t="shared" si="2"/>
        <v>SADMK2015</v>
      </c>
      <c r="E89" s="298" t="s">
        <v>230</v>
      </c>
      <c r="F89" s="298" t="s">
        <v>198</v>
      </c>
      <c r="G89" s="302" t="s">
        <v>183</v>
      </c>
      <c r="H89" s="309">
        <v>37.54</v>
      </c>
      <c r="I89" s="309">
        <v>1855.4326424870503</v>
      </c>
      <c r="J89" s="309">
        <f t="shared" si="3"/>
        <v>69652.941398963871</v>
      </c>
    </row>
    <row r="90" spans="1:10" x14ac:dyDescent="0.3">
      <c r="A90" s="303">
        <v>2015</v>
      </c>
      <c r="B90" s="302"/>
      <c r="C90" s="298" t="s">
        <v>166</v>
      </c>
      <c r="D90" s="317" t="str">
        <f t="shared" si="2"/>
        <v>MGRK2015</v>
      </c>
      <c r="E90" s="298" t="s">
        <v>231</v>
      </c>
      <c r="F90" s="298" t="s">
        <v>184</v>
      </c>
      <c r="G90" s="302" t="s">
        <v>183</v>
      </c>
      <c r="H90" s="309">
        <v>105.36</v>
      </c>
      <c r="I90" s="309">
        <v>1808.6073086844729</v>
      </c>
      <c r="J90" s="309">
        <f t="shared" si="3"/>
        <v>190554.86604299606</v>
      </c>
    </row>
    <row r="91" spans="1:10" x14ac:dyDescent="0.3">
      <c r="A91" s="303">
        <v>2015</v>
      </c>
      <c r="B91" s="302"/>
      <c r="C91" s="298" t="s">
        <v>216</v>
      </c>
      <c r="D91" s="317" t="str">
        <f t="shared" si="2"/>
        <v>OADMK2015</v>
      </c>
      <c r="E91" s="298" t="s">
        <v>231</v>
      </c>
      <c r="F91" s="298" t="s">
        <v>186</v>
      </c>
      <c r="G91" s="302" t="s">
        <v>183</v>
      </c>
      <c r="H91" s="309">
        <v>38.4</v>
      </c>
      <c r="I91" s="309">
        <v>2080</v>
      </c>
      <c r="J91" s="309">
        <f t="shared" si="3"/>
        <v>79872</v>
      </c>
    </row>
    <row r="92" spans="1:10" x14ac:dyDescent="0.3">
      <c r="A92" s="303">
        <v>2015</v>
      </c>
      <c r="B92" s="302"/>
      <c r="C92" s="298" t="s">
        <v>212</v>
      </c>
      <c r="D92" s="317" t="str">
        <f t="shared" si="2"/>
        <v>OGRK2015</v>
      </c>
      <c r="E92" s="298" t="s">
        <v>231</v>
      </c>
      <c r="F92" s="298" t="s">
        <v>213</v>
      </c>
      <c r="G92" s="302" t="s">
        <v>183</v>
      </c>
      <c r="H92" s="309">
        <v>96.99</v>
      </c>
      <c r="I92" s="309">
        <v>2080</v>
      </c>
      <c r="J92" s="309">
        <f t="shared" si="3"/>
        <v>201739.19999999998</v>
      </c>
    </row>
    <row r="93" spans="1:10" x14ac:dyDescent="0.3">
      <c r="A93" s="303">
        <v>2015</v>
      </c>
      <c r="B93" s="302"/>
      <c r="C93" s="298" t="s">
        <v>214</v>
      </c>
      <c r="D93" s="317" t="str">
        <f t="shared" si="2"/>
        <v>OPRFK22015</v>
      </c>
      <c r="E93" s="298" t="s">
        <v>231</v>
      </c>
      <c r="F93" s="298" t="s">
        <v>194</v>
      </c>
      <c r="G93" s="302" t="s">
        <v>183</v>
      </c>
      <c r="H93" s="309">
        <v>69.13</v>
      </c>
      <c r="I93" s="309">
        <v>2080</v>
      </c>
      <c r="J93" s="309">
        <f t="shared" si="3"/>
        <v>143790.39999999999</v>
      </c>
    </row>
    <row r="94" spans="1:10" x14ac:dyDescent="0.3">
      <c r="A94" s="303">
        <v>2015</v>
      </c>
      <c r="B94" s="302"/>
      <c r="C94" s="298" t="s">
        <v>217</v>
      </c>
      <c r="D94" s="317" t="str">
        <f t="shared" si="2"/>
        <v>SADMK2015</v>
      </c>
      <c r="E94" s="298" t="s">
        <v>231</v>
      </c>
      <c r="F94" s="298" t="s">
        <v>198</v>
      </c>
      <c r="G94" s="302" t="s">
        <v>183</v>
      </c>
      <c r="H94" s="309">
        <v>40.6</v>
      </c>
      <c r="I94" s="309">
        <v>1855.4326424870503</v>
      </c>
      <c r="J94" s="309">
        <f t="shared" si="3"/>
        <v>75330.565284974247</v>
      </c>
    </row>
    <row r="95" spans="1:10" x14ac:dyDescent="0.3">
      <c r="A95" s="303">
        <v>2015</v>
      </c>
      <c r="B95" s="302"/>
      <c r="C95" s="298" t="s">
        <v>170</v>
      </c>
      <c r="D95" s="317" t="str">
        <f t="shared" si="2"/>
        <v>SPRFK22015</v>
      </c>
      <c r="E95" s="298" t="s">
        <v>231</v>
      </c>
      <c r="F95" s="298" t="s">
        <v>204</v>
      </c>
      <c r="G95" s="302" t="s">
        <v>183</v>
      </c>
      <c r="H95" s="309">
        <v>73.09</v>
      </c>
      <c r="I95" s="309">
        <v>1821.0333333333385</v>
      </c>
      <c r="J95" s="309">
        <f t="shared" si="3"/>
        <v>133099.32633333371</v>
      </c>
    </row>
    <row r="96" spans="1:10" x14ac:dyDescent="0.3">
      <c r="A96" s="303">
        <v>2016</v>
      </c>
      <c r="B96" s="302"/>
      <c r="C96" s="298" t="s">
        <v>180</v>
      </c>
      <c r="D96" s="317" t="str">
        <f t="shared" si="2"/>
        <v>EXEC2016</v>
      </c>
      <c r="E96" s="298" t="s">
        <v>181</v>
      </c>
      <c r="F96" s="298" t="s">
        <v>182</v>
      </c>
      <c r="G96" s="302" t="s">
        <v>183</v>
      </c>
      <c r="H96" s="309">
        <v>157.12</v>
      </c>
      <c r="I96" s="309">
        <v>1727.8660825918323</v>
      </c>
      <c r="J96" s="309">
        <f t="shared" si="3"/>
        <v>271482.31889682868</v>
      </c>
    </row>
    <row r="97" spans="1:10" x14ac:dyDescent="0.3">
      <c r="A97" s="303">
        <v>2016</v>
      </c>
      <c r="B97" s="302"/>
      <c r="C97" s="298" t="s">
        <v>169</v>
      </c>
      <c r="D97" s="317" t="str">
        <f t="shared" si="2"/>
        <v>MGR2016</v>
      </c>
      <c r="E97" s="298" t="s">
        <v>181</v>
      </c>
      <c r="F97" s="298" t="s">
        <v>184</v>
      </c>
      <c r="G97" s="302" t="s">
        <v>183</v>
      </c>
      <c r="H97" s="309">
        <v>108.01</v>
      </c>
      <c r="I97" s="309">
        <v>1716.305577002053</v>
      </c>
      <c r="J97" s="309">
        <f t="shared" si="3"/>
        <v>185378.16537199175</v>
      </c>
    </row>
    <row r="98" spans="1:10" x14ac:dyDescent="0.3">
      <c r="A98" s="303">
        <v>2016</v>
      </c>
      <c r="B98" s="302"/>
      <c r="C98" s="298" t="s">
        <v>185</v>
      </c>
      <c r="D98" s="317" t="str">
        <f t="shared" si="2"/>
        <v>OADM2016</v>
      </c>
      <c r="E98" s="298" t="s">
        <v>181</v>
      </c>
      <c r="F98" s="298" t="s">
        <v>186</v>
      </c>
      <c r="G98" s="302" t="s">
        <v>183</v>
      </c>
      <c r="H98" s="309">
        <v>42.58</v>
      </c>
      <c r="I98" s="309">
        <v>2080</v>
      </c>
      <c r="J98" s="309">
        <f t="shared" si="3"/>
        <v>88566.399999999994</v>
      </c>
    </row>
    <row r="99" spans="1:10" x14ac:dyDescent="0.3">
      <c r="A99" s="303">
        <v>2016</v>
      </c>
      <c r="B99" s="302"/>
      <c r="C99" s="298" t="s">
        <v>187</v>
      </c>
      <c r="D99" s="317" t="str">
        <f t="shared" si="2"/>
        <v>OGR2016</v>
      </c>
      <c r="E99" s="298" t="s">
        <v>181</v>
      </c>
      <c r="F99" s="298" t="s">
        <v>188</v>
      </c>
      <c r="G99" s="302" t="s">
        <v>183</v>
      </c>
      <c r="H99" s="309">
        <v>102.51</v>
      </c>
      <c r="I99" s="309">
        <v>2080</v>
      </c>
      <c r="J99" s="309">
        <f t="shared" si="3"/>
        <v>213220.80000000002</v>
      </c>
    </row>
    <row r="100" spans="1:10" x14ac:dyDescent="0.3">
      <c r="A100" s="303">
        <v>2016</v>
      </c>
      <c r="B100" s="302"/>
      <c r="C100" s="298" t="s">
        <v>189</v>
      </c>
      <c r="D100" s="317" t="str">
        <f t="shared" si="2"/>
        <v>OLINE22016</v>
      </c>
      <c r="E100" s="298" t="s">
        <v>181</v>
      </c>
      <c r="F100" s="298" t="s">
        <v>190</v>
      </c>
      <c r="G100" s="302" t="s">
        <v>183</v>
      </c>
      <c r="H100" s="309">
        <v>66.099999999999994</v>
      </c>
      <c r="I100" s="309">
        <v>2080</v>
      </c>
      <c r="J100" s="309">
        <f t="shared" si="3"/>
        <v>137488</v>
      </c>
    </row>
    <row r="101" spans="1:10" x14ac:dyDescent="0.3">
      <c r="A101" s="303">
        <v>2016</v>
      </c>
      <c r="B101" s="302"/>
      <c r="C101" s="298" t="s">
        <v>191</v>
      </c>
      <c r="D101" s="317" t="str">
        <f t="shared" si="2"/>
        <v>OPRF12016</v>
      </c>
      <c r="E101" s="298" t="s">
        <v>181</v>
      </c>
      <c r="F101" s="298" t="s">
        <v>192</v>
      </c>
      <c r="G101" s="302" t="s">
        <v>183</v>
      </c>
      <c r="H101" s="309">
        <v>42.74</v>
      </c>
      <c r="I101" s="309">
        <v>2080</v>
      </c>
      <c r="J101" s="309">
        <f t="shared" si="3"/>
        <v>88899.199999999997</v>
      </c>
    </row>
    <row r="102" spans="1:10" x14ac:dyDescent="0.3">
      <c r="A102" s="303">
        <v>2016</v>
      </c>
      <c r="B102" s="302"/>
      <c r="C102" s="298" t="s">
        <v>193</v>
      </c>
      <c r="D102" s="317" t="str">
        <f t="shared" si="2"/>
        <v>OPRF22016</v>
      </c>
      <c r="E102" s="298" t="s">
        <v>181</v>
      </c>
      <c r="F102" s="298" t="s">
        <v>194</v>
      </c>
      <c r="G102" s="302" t="s">
        <v>183</v>
      </c>
      <c r="H102" s="309">
        <v>60.95</v>
      </c>
      <c r="I102" s="309">
        <v>2080</v>
      </c>
      <c r="J102" s="309">
        <f t="shared" si="3"/>
        <v>126776</v>
      </c>
    </row>
    <row r="103" spans="1:10" x14ac:dyDescent="0.3">
      <c r="A103" s="303">
        <v>2016</v>
      </c>
      <c r="B103" s="302"/>
      <c r="C103" s="298" t="s">
        <v>195</v>
      </c>
      <c r="D103" s="317" t="str">
        <f t="shared" si="2"/>
        <v>OXEC2016</v>
      </c>
      <c r="E103" s="298" t="s">
        <v>181</v>
      </c>
      <c r="F103" s="298" t="s">
        <v>196</v>
      </c>
      <c r="G103" s="302" t="s">
        <v>183</v>
      </c>
      <c r="H103" s="309">
        <v>149.6</v>
      </c>
      <c r="I103" s="309">
        <v>2080</v>
      </c>
      <c r="J103" s="309">
        <f t="shared" si="3"/>
        <v>311168</v>
      </c>
    </row>
    <row r="104" spans="1:10" x14ac:dyDescent="0.3">
      <c r="A104" s="303">
        <v>2016</v>
      </c>
      <c r="B104" s="302"/>
      <c r="C104" s="298" t="s">
        <v>197</v>
      </c>
      <c r="D104" s="317" t="str">
        <f t="shared" si="2"/>
        <v>SADM2016</v>
      </c>
      <c r="E104" s="298" t="s">
        <v>181</v>
      </c>
      <c r="F104" s="298" t="s">
        <v>198</v>
      </c>
      <c r="G104" s="302" t="s">
        <v>183</v>
      </c>
      <c r="H104" s="309">
        <v>41.13</v>
      </c>
      <c r="I104" s="309">
        <v>1727.1029357227303</v>
      </c>
      <c r="J104" s="309">
        <f t="shared" si="3"/>
        <v>71035.743746275897</v>
      </c>
    </row>
    <row r="105" spans="1:10" x14ac:dyDescent="0.3">
      <c r="A105" s="303">
        <v>2016</v>
      </c>
      <c r="B105" s="302"/>
      <c r="C105" s="298" t="s">
        <v>199</v>
      </c>
      <c r="D105" s="317" t="str">
        <f t="shared" si="2"/>
        <v>SLINE22016</v>
      </c>
      <c r="E105" s="298" t="s">
        <v>181</v>
      </c>
      <c r="F105" s="298" t="s">
        <v>200</v>
      </c>
      <c r="G105" s="302" t="s">
        <v>183</v>
      </c>
      <c r="H105" s="309">
        <v>60.48</v>
      </c>
      <c r="I105" s="309">
        <v>1721.6298617719237</v>
      </c>
      <c r="J105" s="309">
        <f t="shared" si="3"/>
        <v>104124.17403996595</v>
      </c>
    </row>
    <row r="106" spans="1:10" x14ac:dyDescent="0.3">
      <c r="A106" s="303">
        <v>2016</v>
      </c>
      <c r="B106" s="302"/>
      <c r="C106" s="298" t="s">
        <v>201</v>
      </c>
      <c r="D106" s="317" t="str">
        <f t="shared" si="2"/>
        <v>SPRF12016</v>
      </c>
      <c r="E106" s="298" t="s">
        <v>181</v>
      </c>
      <c r="F106" s="298" t="s">
        <v>202</v>
      </c>
      <c r="G106" s="302" t="s">
        <v>183</v>
      </c>
      <c r="H106" s="309">
        <v>43.89</v>
      </c>
      <c r="I106" s="309">
        <v>1753.0369701117954</v>
      </c>
      <c r="J106" s="309">
        <f t="shared" si="3"/>
        <v>76940.792618206702</v>
      </c>
    </row>
    <row r="107" spans="1:10" x14ac:dyDescent="0.3">
      <c r="A107" s="303">
        <v>2016</v>
      </c>
      <c r="B107" s="302"/>
      <c r="C107" s="298" t="s">
        <v>203</v>
      </c>
      <c r="D107" s="317" t="str">
        <f t="shared" si="2"/>
        <v>SPRF22016</v>
      </c>
      <c r="E107" s="298" t="s">
        <v>181</v>
      </c>
      <c r="F107" s="298" t="s">
        <v>204</v>
      </c>
      <c r="G107" s="302" t="s">
        <v>183</v>
      </c>
      <c r="H107" s="309">
        <v>64.010000000000005</v>
      </c>
      <c r="I107" s="309">
        <v>1742.6773442847368</v>
      </c>
      <c r="J107" s="309">
        <f t="shared" si="3"/>
        <v>111548.77680766601</v>
      </c>
    </row>
    <row r="108" spans="1:10" x14ac:dyDescent="0.3">
      <c r="A108" s="303">
        <v>2016</v>
      </c>
      <c r="B108" s="302"/>
      <c r="C108" s="298" t="s">
        <v>169</v>
      </c>
      <c r="D108" s="317" t="str">
        <f t="shared" si="2"/>
        <v>MGR2016</v>
      </c>
      <c r="E108" s="298" t="s">
        <v>205</v>
      </c>
      <c r="F108" s="298" t="s">
        <v>184</v>
      </c>
      <c r="G108" s="302" t="s">
        <v>183</v>
      </c>
      <c r="H108" s="309">
        <v>94.29</v>
      </c>
      <c r="I108" s="309">
        <v>1700.3753039340304</v>
      </c>
      <c r="J108" s="309">
        <f t="shared" si="3"/>
        <v>160328.38740793974</v>
      </c>
    </row>
    <row r="109" spans="1:10" x14ac:dyDescent="0.3">
      <c r="A109" s="303">
        <v>2016</v>
      </c>
      <c r="B109" s="302"/>
      <c r="C109" s="298" t="s">
        <v>187</v>
      </c>
      <c r="D109" s="317" t="str">
        <f t="shared" si="2"/>
        <v>OGR2016</v>
      </c>
      <c r="E109" s="298" t="s">
        <v>205</v>
      </c>
      <c r="F109" s="298" t="s">
        <v>188</v>
      </c>
      <c r="G109" s="302" t="s">
        <v>183</v>
      </c>
      <c r="H109" s="309">
        <v>87.68</v>
      </c>
      <c r="I109" s="309">
        <v>2080</v>
      </c>
      <c r="J109" s="309">
        <f t="shared" si="3"/>
        <v>182374.40000000002</v>
      </c>
    </row>
    <row r="110" spans="1:10" x14ac:dyDescent="0.3">
      <c r="A110" s="303">
        <v>2016</v>
      </c>
      <c r="B110" s="302"/>
      <c r="C110" s="298" t="s">
        <v>191</v>
      </c>
      <c r="D110" s="317" t="str">
        <f t="shared" si="2"/>
        <v>OPRF12016</v>
      </c>
      <c r="E110" s="298" t="s">
        <v>205</v>
      </c>
      <c r="F110" s="298" t="s">
        <v>192</v>
      </c>
      <c r="G110" s="302" t="s">
        <v>183</v>
      </c>
      <c r="H110" s="309">
        <v>52.42</v>
      </c>
      <c r="I110" s="309">
        <v>2080</v>
      </c>
      <c r="J110" s="309">
        <f t="shared" si="3"/>
        <v>109033.60000000001</v>
      </c>
    </row>
    <row r="111" spans="1:10" x14ac:dyDescent="0.3">
      <c r="A111" s="303">
        <v>2016</v>
      </c>
      <c r="B111" s="302"/>
      <c r="C111" s="298" t="s">
        <v>201</v>
      </c>
      <c r="D111" s="317" t="str">
        <f t="shared" si="2"/>
        <v>SPRF12016</v>
      </c>
      <c r="E111" s="298" t="s">
        <v>205</v>
      </c>
      <c r="F111" s="298" t="s">
        <v>202</v>
      </c>
      <c r="G111" s="302" t="s">
        <v>183</v>
      </c>
      <c r="H111" s="309">
        <v>55.55</v>
      </c>
      <c r="I111" s="309">
        <v>1756.8262833675567</v>
      </c>
      <c r="J111" s="309">
        <f t="shared" si="3"/>
        <v>97591.700041067772</v>
      </c>
    </row>
    <row r="112" spans="1:10" x14ac:dyDescent="0.3">
      <c r="A112" s="303">
        <v>2016</v>
      </c>
      <c r="B112" s="302"/>
      <c r="C112" s="298" t="s">
        <v>167</v>
      </c>
      <c r="D112" s="317" t="str">
        <f t="shared" si="2"/>
        <v>EXECK2016</v>
      </c>
      <c r="E112" s="298" t="s">
        <v>206</v>
      </c>
      <c r="F112" s="298" t="s">
        <v>182</v>
      </c>
      <c r="G112" s="302" t="s">
        <v>183</v>
      </c>
      <c r="H112" s="309">
        <v>300.02</v>
      </c>
      <c r="I112" s="309">
        <v>1700.4862704495281</v>
      </c>
      <c r="J112" s="309">
        <f t="shared" si="3"/>
        <v>510179.89086026739</v>
      </c>
    </row>
    <row r="113" spans="1:10" x14ac:dyDescent="0.3">
      <c r="A113" s="303">
        <v>2016</v>
      </c>
      <c r="B113" s="302"/>
      <c r="C113" s="298" t="s">
        <v>207</v>
      </c>
      <c r="D113" s="317" t="str">
        <f t="shared" si="2"/>
        <v>OPRFK12016</v>
      </c>
      <c r="E113" s="298" t="s">
        <v>206</v>
      </c>
      <c r="F113" s="298" t="s">
        <v>192</v>
      </c>
      <c r="G113" s="302" t="s">
        <v>183</v>
      </c>
      <c r="H113" s="309">
        <v>38.380000000000003</v>
      </c>
      <c r="I113" s="309">
        <v>2080</v>
      </c>
      <c r="J113" s="309">
        <f t="shared" si="3"/>
        <v>79830.400000000009</v>
      </c>
    </row>
    <row r="114" spans="1:10" x14ac:dyDescent="0.3">
      <c r="A114" s="303">
        <v>2016</v>
      </c>
      <c r="B114" s="302"/>
      <c r="C114" s="298" t="s">
        <v>208</v>
      </c>
      <c r="D114" s="317" t="str">
        <f t="shared" si="2"/>
        <v>SPRFK12016</v>
      </c>
      <c r="E114" s="298" t="s">
        <v>206</v>
      </c>
      <c r="F114" s="298" t="s">
        <v>202</v>
      </c>
      <c r="G114" s="302" t="s">
        <v>183</v>
      </c>
      <c r="H114" s="309">
        <v>40.29</v>
      </c>
      <c r="I114" s="309">
        <v>1764.7819183344088</v>
      </c>
      <c r="J114" s="309">
        <f t="shared" si="3"/>
        <v>71103.063489693333</v>
      </c>
    </row>
    <row r="115" spans="1:10" x14ac:dyDescent="0.3">
      <c r="A115" s="303">
        <v>2016</v>
      </c>
      <c r="B115" s="302"/>
      <c r="C115" s="298" t="s">
        <v>167</v>
      </c>
      <c r="D115" s="317" t="str">
        <f t="shared" si="2"/>
        <v>EXECK2016</v>
      </c>
      <c r="E115" s="298" t="s">
        <v>209</v>
      </c>
      <c r="F115" s="298" t="s">
        <v>182</v>
      </c>
      <c r="G115" s="302" t="s">
        <v>183</v>
      </c>
      <c r="H115" s="309">
        <v>210.7</v>
      </c>
      <c r="I115" s="309">
        <v>1700.4862704495281</v>
      </c>
      <c r="J115" s="309">
        <f t="shared" si="3"/>
        <v>358292.45718371554</v>
      </c>
    </row>
    <row r="116" spans="1:10" x14ac:dyDescent="0.3">
      <c r="A116" s="303">
        <v>2016</v>
      </c>
      <c r="B116" s="302"/>
      <c r="C116" s="298" t="s">
        <v>207</v>
      </c>
      <c r="D116" s="317" t="str">
        <f t="shared" si="2"/>
        <v>OPRFK12016</v>
      </c>
      <c r="E116" s="298" t="s">
        <v>209</v>
      </c>
      <c r="F116" s="298" t="s">
        <v>192</v>
      </c>
      <c r="G116" s="302" t="s">
        <v>183</v>
      </c>
      <c r="H116" s="309">
        <v>36.869999999999997</v>
      </c>
      <c r="I116" s="309">
        <v>2080</v>
      </c>
      <c r="J116" s="309">
        <f t="shared" si="3"/>
        <v>76689.599999999991</v>
      </c>
    </row>
    <row r="117" spans="1:10" x14ac:dyDescent="0.3">
      <c r="A117" s="303">
        <v>2016</v>
      </c>
      <c r="B117" s="302"/>
      <c r="C117" s="298" t="s">
        <v>208</v>
      </c>
      <c r="D117" s="317" t="str">
        <f t="shared" si="2"/>
        <v>SPRFK12016</v>
      </c>
      <c r="E117" s="298" t="s">
        <v>209</v>
      </c>
      <c r="F117" s="298" t="s">
        <v>202</v>
      </c>
      <c r="G117" s="302" t="s">
        <v>183</v>
      </c>
      <c r="H117" s="309">
        <v>37.86</v>
      </c>
      <c r="I117" s="309">
        <v>1764.7819183344088</v>
      </c>
      <c r="J117" s="309">
        <f t="shared" si="3"/>
        <v>66814.643428140713</v>
      </c>
    </row>
    <row r="118" spans="1:10" x14ac:dyDescent="0.3">
      <c r="A118" s="303">
        <v>2016</v>
      </c>
      <c r="B118" s="302"/>
      <c r="C118" s="298" t="s">
        <v>167</v>
      </c>
      <c r="D118" s="317" t="str">
        <f t="shared" si="2"/>
        <v>EXECK2016</v>
      </c>
      <c r="E118" s="298" t="s">
        <v>210</v>
      </c>
      <c r="F118" s="298" t="s">
        <v>182</v>
      </c>
      <c r="G118" s="302" t="s">
        <v>183</v>
      </c>
      <c r="H118" s="309">
        <v>158.53</v>
      </c>
      <c r="I118" s="309">
        <v>1700.4862704495281</v>
      </c>
      <c r="J118" s="309">
        <f t="shared" si="3"/>
        <v>269578.08845436369</v>
      </c>
    </row>
    <row r="119" spans="1:10" x14ac:dyDescent="0.3">
      <c r="A119" s="303">
        <v>2016</v>
      </c>
      <c r="B119" s="302"/>
      <c r="C119" s="298" t="s">
        <v>207</v>
      </c>
      <c r="D119" s="317" t="str">
        <f t="shared" si="2"/>
        <v>OPRFK12016</v>
      </c>
      <c r="E119" s="298" t="s">
        <v>210</v>
      </c>
      <c r="F119" s="298" t="s">
        <v>192</v>
      </c>
      <c r="G119" s="302" t="s">
        <v>183</v>
      </c>
      <c r="H119" s="309">
        <v>37.82</v>
      </c>
      <c r="I119" s="309">
        <v>2080</v>
      </c>
      <c r="J119" s="309">
        <f t="shared" si="3"/>
        <v>78665.600000000006</v>
      </c>
    </row>
    <row r="120" spans="1:10" x14ac:dyDescent="0.3">
      <c r="A120" s="303">
        <v>2016</v>
      </c>
      <c r="B120" s="302"/>
      <c r="C120" s="298" t="s">
        <v>208</v>
      </c>
      <c r="D120" s="317" t="str">
        <f t="shared" si="2"/>
        <v>SPRFK12016</v>
      </c>
      <c r="E120" s="298" t="s">
        <v>210</v>
      </c>
      <c r="F120" s="298" t="s">
        <v>202</v>
      </c>
      <c r="G120" s="302" t="s">
        <v>183</v>
      </c>
      <c r="H120" s="309">
        <v>39.700000000000003</v>
      </c>
      <c r="I120" s="309">
        <v>1764.7819183344088</v>
      </c>
      <c r="J120" s="309">
        <f t="shared" si="3"/>
        <v>70061.842157876032</v>
      </c>
    </row>
    <row r="121" spans="1:10" x14ac:dyDescent="0.3">
      <c r="A121" s="303">
        <v>2016</v>
      </c>
      <c r="B121" s="302"/>
      <c r="C121" s="298" t="s">
        <v>166</v>
      </c>
      <c r="D121" s="317" t="str">
        <f t="shared" si="2"/>
        <v>MGRK2016</v>
      </c>
      <c r="E121" s="298" t="s">
        <v>211</v>
      </c>
      <c r="F121" s="298" t="s">
        <v>184</v>
      </c>
      <c r="G121" s="302" t="s">
        <v>183</v>
      </c>
      <c r="H121" s="309">
        <v>114</v>
      </c>
      <c r="I121" s="309">
        <v>1716.0991294168352</v>
      </c>
      <c r="J121" s="309">
        <f t="shared" si="3"/>
        <v>195635.30075351923</v>
      </c>
    </row>
    <row r="122" spans="1:10" x14ac:dyDescent="0.3">
      <c r="A122" s="303">
        <v>2016</v>
      </c>
      <c r="B122" s="302"/>
      <c r="C122" s="298" t="s">
        <v>212</v>
      </c>
      <c r="D122" s="317" t="str">
        <f t="shared" si="2"/>
        <v>OGRK2016</v>
      </c>
      <c r="E122" s="298" t="s">
        <v>211</v>
      </c>
      <c r="F122" s="298" t="s">
        <v>213</v>
      </c>
      <c r="G122" s="302" t="s">
        <v>183</v>
      </c>
      <c r="H122" s="309">
        <v>103.74</v>
      </c>
      <c r="I122" s="309">
        <v>2080</v>
      </c>
      <c r="J122" s="309">
        <f t="shared" si="3"/>
        <v>215779.19999999998</v>
      </c>
    </row>
    <row r="123" spans="1:10" x14ac:dyDescent="0.3">
      <c r="A123" s="303">
        <v>2016</v>
      </c>
      <c r="B123" s="302"/>
      <c r="C123" s="298" t="s">
        <v>214</v>
      </c>
      <c r="D123" s="317" t="str">
        <f t="shared" si="2"/>
        <v>OPRFK22016</v>
      </c>
      <c r="E123" s="298" t="s">
        <v>211</v>
      </c>
      <c r="F123" s="298" t="s">
        <v>194</v>
      </c>
      <c r="G123" s="302" t="s">
        <v>183</v>
      </c>
      <c r="H123" s="309">
        <v>68.430000000000007</v>
      </c>
      <c r="I123" s="309">
        <v>2080</v>
      </c>
      <c r="J123" s="309">
        <f t="shared" si="3"/>
        <v>142334.40000000002</v>
      </c>
    </row>
    <row r="124" spans="1:10" x14ac:dyDescent="0.3">
      <c r="A124" s="303">
        <v>2016</v>
      </c>
      <c r="B124" s="302"/>
      <c r="C124" s="298" t="s">
        <v>170</v>
      </c>
      <c r="D124" s="317" t="str">
        <f t="shared" si="2"/>
        <v>SPRFK22016</v>
      </c>
      <c r="E124" s="298" t="s">
        <v>211</v>
      </c>
      <c r="F124" s="298" t="s">
        <v>204</v>
      </c>
      <c r="G124" s="302" t="s">
        <v>183</v>
      </c>
      <c r="H124" s="309">
        <v>72.37</v>
      </c>
      <c r="I124" s="309">
        <v>1738.0276641323062</v>
      </c>
      <c r="J124" s="309">
        <f t="shared" si="3"/>
        <v>125781.06205325501</v>
      </c>
    </row>
    <row r="125" spans="1:10" x14ac:dyDescent="0.3">
      <c r="A125" s="303">
        <v>2016</v>
      </c>
      <c r="B125" s="302"/>
      <c r="C125" s="298" t="s">
        <v>166</v>
      </c>
      <c r="D125" s="317" t="str">
        <f t="shared" si="2"/>
        <v>MGRK2016</v>
      </c>
      <c r="E125" s="298" t="s">
        <v>215</v>
      </c>
      <c r="F125" s="298" t="s">
        <v>184</v>
      </c>
      <c r="G125" s="302" t="s">
        <v>183</v>
      </c>
      <c r="H125" s="309">
        <v>92.95</v>
      </c>
      <c r="I125" s="309">
        <v>1716.0991294168352</v>
      </c>
      <c r="J125" s="309">
        <f t="shared" si="3"/>
        <v>159511.41407929483</v>
      </c>
    </row>
    <row r="126" spans="1:10" x14ac:dyDescent="0.3">
      <c r="A126" s="303">
        <v>2016</v>
      </c>
      <c r="B126" s="302"/>
      <c r="C126" s="298" t="s">
        <v>212</v>
      </c>
      <c r="D126" s="317" t="str">
        <f t="shared" si="2"/>
        <v>OGRK2016</v>
      </c>
      <c r="E126" s="298" t="s">
        <v>215</v>
      </c>
      <c r="F126" s="298" t="s">
        <v>213</v>
      </c>
      <c r="G126" s="302" t="s">
        <v>183</v>
      </c>
      <c r="H126" s="309">
        <v>88.55</v>
      </c>
      <c r="I126" s="309">
        <v>2080</v>
      </c>
      <c r="J126" s="309">
        <f t="shared" si="3"/>
        <v>184184</v>
      </c>
    </row>
    <row r="127" spans="1:10" x14ac:dyDescent="0.3">
      <c r="A127" s="303">
        <v>2016</v>
      </c>
      <c r="B127" s="302"/>
      <c r="C127" s="298" t="s">
        <v>166</v>
      </c>
      <c r="D127" s="317" t="str">
        <f t="shared" si="2"/>
        <v>MGRK2016</v>
      </c>
      <c r="E127" s="298" t="s">
        <v>218</v>
      </c>
      <c r="F127" s="298" t="s">
        <v>184</v>
      </c>
      <c r="G127" s="302" t="s">
        <v>183</v>
      </c>
      <c r="H127" s="309">
        <v>118.93</v>
      </c>
      <c r="I127" s="309">
        <v>1716.0991294168352</v>
      </c>
      <c r="J127" s="309">
        <f t="shared" si="3"/>
        <v>204095.66946154422</v>
      </c>
    </row>
    <row r="128" spans="1:10" x14ac:dyDescent="0.3">
      <c r="A128" s="303">
        <v>2016</v>
      </c>
      <c r="B128" s="302"/>
      <c r="C128" s="298" t="s">
        <v>212</v>
      </c>
      <c r="D128" s="317" t="str">
        <f t="shared" si="2"/>
        <v>OGRK2016</v>
      </c>
      <c r="E128" s="298" t="s">
        <v>218</v>
      </c>
      <c r="F128" s="298" t="s">
        <v>213</v>
      </c>
      <c r="G128" s="302" t="s">
        <v>183</v>
      </c>
      <c r="H128" s="309">
        <v>113.3</v>
      </c>
      <c r="I128" s="309">
        <v>2080</v>
      </c>
      <c r="J128" s="309">
        <f t="shared" si="3"/>
        <v>235664</v>
      </c>
    </row>
    <row r="129" spans="1:10" x14ac:dyDescent="0.3">
      <c r="A129" s="303">
        <v>2016</v>
      </c>
      <c r="B129" s="302"/>
      <c r="C129" s="298" t="s">
        <v>166</v>
      </c>
      <c r="D129" s="317" t="str">
        <f t="shared" si="2"/>
        <v>MGRK2016</v>
      </c>
      <c r="E129" s="298" t="s">
        <v>219</v>
      </c>
      <c r="F129" s="298" t="s">
        <v>184</v>
      </c>
      <c r="G129" s="302" t="s">
        <v>183</v>
      </c>
      <c r="H129" s="309">
        <v>130.97999999999999</v>
      </c>
      <c r="I129" s="309">
        <v>1716.0991294168352</v>
      </c>
      <c r="J129" s="309">
        <f t="shared" si="3"/>
        <v>224774.66397101706</v>
      </c>
    </row>
    <row r="130" spans="1:10" x14ac:dyDescent="0.3">
      <c r="A130" s="303">
        <v>2016</v>
      </c>
      <c r="B130" s="302"/>
      <c r="C130" s="298" t="s">
        <v>212</v>
      </c>
      <c r="D130" s="317" t="str">
        <f t="shared" si="2"/>
        <v>OGRK2016</v>
      </c>
      <c r="E130" s="298" t="s">
        <v>219</v>
      </c>
      <c r="F130" s="298" t="s">
        <v>213</v>
      </c>
      <c r="G130" s="302" t="s">
        <v>183</v>
      </c>
      <c r="H130" s="309">
        <v>121.98</v>
      </c>
      <c r="I130" s="309">
        <v>2080</v>
      </c>
      <c r="J130" s="309">
        <f t="shared" si="3"/>
        <v>253718.39999999999</v>
      </c>
    </row>
    <row r="131" spans="1:10" x14ac:dyDescent="0.3">
      <c r="A131" s="303">
        <v>2016</v>
      </c>
      <c r="B131" s="302"/>
      <c r="C131" s="298" t="s">
        <v>166</v>
      </c>
      <c r="D131" s="317" t="str">
        <f t="shared" si="2"/>
        <v>MGRK2016</v>
      </c>
      <c r="E131" s="298" t="s">
        <v>220</v>
      </c>
      <c r="F131" s="298" t="s">
        <v>184</v>
      </c>
      <c r="G131" s="302" t="s">
        <v>183</v>
      </c>
      <c r="H131" s="309">
        <v>152.13999999999999</v>
      </c>
      <c r="I131" s="309">
        <v>1716.0991294168352</v>
      </c>
      <c r="J131" s="309">
        <f t="shared" si="3"/>
        <v>261087.32154947729</v>
      </c>
    </row>
    <row r="132" spans="1:10" x14ac:dyDescent="0.3">
      <c r="A132" s="303">
        <v>2016</v>
      </c>
      <c r="B132" s="302"/>
      <c r="C132" s="298" t="s">
        <v>216</v>
      </c>
      <c r="D132" s="317" t="str">
        <f t="shared" si="2"/>
        <v>OADMK2016</v>
      </c>
      <c r="E132" s="298" t="s">
        <v>220</v>
      </c>
      <c r="F132" s="298" t="s">
        <v>186</v>
      </c>
      <c r="G132" s="302" t="s">
        <v>183</v>
      </c>
      <c r="H132" s="309">
        <v>44.98</v>
      </c>
      <c r="I132" s="309">
        <v>2080</v>
      </c>
      <c r="J132" s="309">
        <f t="shared" si="3"/>
        <v>93558.399999999994</v>
      </c>
    </row>
    <row r="133" spans="1:10" x14ac:dyDescent="0.3">
      <c r="A133" s="303">
        <v>2016</v>
      </c>
      <c r="B133" s="302"/>
      <c r="C133" s="298" t="s">
        <v>212</v>
      </c>
      <c r="D133" s="317" t="str">
        <f t="shared" si="2"/>
        <v>OGRK2016</v>
      </c>
      <c r="E133" s="298" t="s">
        <v>220</v>
      </c>
      <c r="F133" s="298" t="s">
        <v>213</v>
      </c>
      <c r="G133" s="302" t="s">
        <v>183</v>
      </c>
      <c r="H133" s="309">
        <v>140.06</v>
      </c>
      <c r="I133" s="309">
        <v>2080</v>
      </c>
      <c r="J133" s="309">
        <f t="shared" si="3"/>
        <v>291324.79999999999</v>
      </c>
    </row>
    <row r="134" spans="1:10" x14ac:dyDescent="0.3">
      <c r="A134" s="303">
        <v>2016</v>
      </c>
      <c r="B134" s="302"/>
      <c r="C134" s="298" t="s">
        <v>214</v>
      </c>
      <c r="D134" s="317" t="str">
        <f t="shared" si="2"/>
        <v>OPRFK22016</v>
      </c>
      <c r="E134" s="298" t="s">
        <v>220</v>
      </c>
      <c r="F134" s="298" t="s">
        <v>194</v>
      </c>
      <c r="G134" s="302" t="s">
        <v>183</v>
      </c>
      <c r="H134" s="309">
        <v>62.98</v>
      </c>
      <c r="I134" s="309">
        <v>2080</v>
      </c>
      <c r="J134" s="309">
        <f t="shared" si="3"/>
        <v>130998.39999999999</v>
      </c>
    </row>
    <row r="135" spans="1:10" x14ac:dyDescent="0.3">
      <c r="A135" s="303">
        <v>2016</v>
      </c>
      <c r="B135" s="302"/>
      <c r="C135" s="298" t="s">
        <v>217</v>
      </c>
      <c r="D135" s="317" t="str">
        <f t="shared" si="2"/>
        <v>SADMK2016</v>
      </c>
      <c r="E135" s="298" t="s">
        <v>220</v>
      </c>
      <c r="F135" s="298" t="s">
        <v>198</v>
      </c>
      <c r="G135" s="302" t="s">
        <v>183</v>
      </c>
      <c r="H135" s="309">
        <v>43.41</v>
      </c>
      <c r="I135" s="309">
        <v>1774.1379500615999</v>
      </c>
      <c r="J135" s="309">
        <f t="shared" si="3"/>
        <v>77015.328412174043</v>
      </c>
    </row>
    <row r="136" spans="1:10" x14ac:dyDescent="0.3">
      <c r="A136" s="303">
        <v>2016</v>
      </c>
      <c r="B136" s="302"/>
      <c r="C136" s="298" t="s">
        <v>170</v>
      </c>
      <c r="D136" s="317" t="str">
        <f t="shared" si="2"/>
        <v>SPRFK22016</v>
      </c>
      <c r="E136" s="298" t="s">
        <v>220</v>
      </c>
      <c r="F136" s="298" t="s">
        <v>204</v>
      </c>
      <c r="G136" s="302" t="s">
        <v>183</v>
      </c>
      <c r="H136" s="309">
        <v>66.12</v>
      </c>
      <c r="I136" s="309">
        <v>1738.0276641323062</v>
      </c>
      <c r="J136" s="309">
        <f t="shared" si="3"/>
        <v>114918.38915242809</v>
      </c>
    </row>
    <row r="137" spans="1:10" x14ac:dyDescent="0.3">
      <c r="A137" s="303">
        <v>2016</v>
      </c>
      <c r="B137" s="302"/>
      <c r="C137" s="298" t="s">
        <v>167</v>
      </c>
      <c r="D137" s="317" t="str">
        <f t="shared" si="2"/>
        <v>EXECK2016</v>
      </c>
      <c r="E137" s="298" t="s">
        <v>221</v>
      </c>
      <c r="F137" s="298" t="s">
        <v>182</v>
      </c>
      <c r="G137" s="302" t="s">
        <v>183</v>
      </c>
      <c r="H137" s="309">
        <v>195.29</v>
      </c>
      <c r="I137" s="309">
        <v>1700.4862704495281</v>
      </c>
      <c r="J137" s="309">
        <f t="shared" si="3"/>
        <v>332087.96375608834</v>
      </c>
    </row>
    <row r="138" spans="1:10" x14ac:dyDescent="0.3">
      <c r="A138" s="303">
        <v>2016</v>
      </c>
      <c r="B138" s="302"/>
      <c r="C138" s="298" t="s">
        <v>166</v>
      </c>
      <c r="D138" s="317" t="str">
        <f t="shared" si="2"/>
        <v>MGRK2016</v>
      </c>
      <c r="E138" s="298" t="s">
        <v>221</v>
      </c>
      <c r="F138" s="298" t="s">
        <v>184</v>
      </c>
      <c r="G138" s="302" t="s">
        <v>183</v>
      </c>
      <c r="H138" s="309">
        <v>108.65</v>
      </c>
      <c r="I138" s="309">
        <v>1716.0991294168352</v>
      </c>
      <c r="J138" s="309">
        <f t="shared" si="3"/>
        <v>186454.17041113914</v>
      </c>
    </row>
    <row r="139" spans="1:10" x14ac:dyDescent="0.3">
      <c r="A139" s="303">
        <v>2016</v>
      </c>
      <c r="B139" s="302"/>
      <c r="C139" s="298" t="s">
        <v>212</v>
      </c>
      <c r="D139" s="317" t="str">
        <f t="shared" ref="D139:D202" si="4">CONCATENATE(B139,C139,A139)</f>
        <v>OGRK2016</v>
      </c>
      <c r="E139" s="298" t="s">
        <v>221</v>
      </c>
      <c r="F139" s="298" t="s">
        <v>213</v>
      </c>
      <c r="G139" s="302" t="s">
        <v>183</v>
      </c>
      <c r="H139" s="309">
        <v>98.86</v>
      </c>
      <c r="I139" s="309">
        <v>2080</v>
      </c>
      <c r="J139" s="309">
        <f t="shared" ref="J139:J202" si="5">H139*I139</f>
        <v>205628.79999999999</v>
      </c>
    </row>
    <row r="140" spans="1:10" x14ac:dyDescent="0.3">
      <c r="A140" s="303">
        <v>2016</v>
      </c>
      <c r="B140" s="302"/>
      <c r="C140" s="298" t="s">
        <v>214</v>
      </c>
      <c r="D140" s="317" t="str">
        <f t="shared" si="4"/>
        <v>OPRFK22016</v>
      </c>
      <c r="E140" s="298" t="s">
        <v>221</v>
      </c>
      <c r="F140" s="298" t="s">
        <v>194</v>
      </c>
      <c r="G140" s="302" t="s">
        <v>183</v>
      </c>
      <c r="H140" s="309">
        <v>55.81</v>
      </c>
      <c r="I140" s="309">
        <v>2080</v>
      </c>
      <c r="J140" s="309">
        <f t="shared" si="5"/>
        <v>116084.8</v>
      </c>
    </row>
    <row r="141" spans="1:10" x14ac:dyDescent="0.3">
      <c r="A141" s="303">
        <v>2016</v>
      </c>
      <c r="B141" s="302"/>
      <c r="C141" s="298" t="s">
        <v>170</v>
      </c>
      <c r="D141" s="317" t="str">
        <f t="shared" si="4"/>
        <v>SPRFK22016</v>
      </c>
      <c r="E141" s="298" t="s">
        <v>221</v>
      </c>
      <c r="F141" s="298" t="s">
        <v>204</v>
      </c>
      <c r="G141" s="302" t="s">
        <v>183</v>
      </c>
      <c r="H141" s="309">
        <v>58.59</v>
      </c>
      <c r="I141" s="309">
        <v>1738.0276641323062</v>
      </c>
      <c r="J141" s="309">
        <f t="shared" si="5"/>
        <v>101831.04084151183</v>
      </c>
    </row>
    <row r="142" spans="1:10" x14ac:dyDescent="0.3">
      <c r="A142" s="303">
        <v>2016</v>
      </c>
      <c r="B142" s="302"/>
      <c r="C142" s="298" t="s">
        <v>167</v>
      </c>
      <c r="D142" s="317" t="str">
        <f t="shared" si="4"/>
        <v>EXECK2016</v>
      </c>
      <c r="E142" s="298" t="s">
        <v>222</v>
      </c>
      <c r="F142" s="298" t="s">
        <v>182</v>
      </c>
      <c r="G142" s="302" t="s">
        <v>183</v>
      </c>
      <c r="H142" s="309">
        <v>185.71</v>
      </c>
      <c r="I142" s="309">
        <v>1700.4862704495281</v>
      </c>
      <c r="J142" s="309">
        <f t="shared" si="5"/>
        <v>315797.30528518185</v>
      </c>
    </row>
    <row r="143" spans="1:10" x14ac:dyDescent="0.3">
      <c r="A143" s="303">
        <v>2016</v>
      </c>
      <c r="B143" s="302"/>
      <c r="C143" s="298" t="s">
        <v>166</v>
      </c>
      <c r="D143" s="317" t="str">
        <f t="shared" si="4"/>
        <v>MGRK2016</v>
      </c>
      <c r="E143" s="298" t="s">
        <v>222</v>
      </c>
      <c r="F143" s="298" t="s">
        <v>184</v>
      </c>
      <c r="G143" s="302" t="s">
        <v>183</v>
      </c>
      <c r="H143" s="309">
        <v>109.11</v>
      </c>
      <c r="I143" s="309">
        <v>1716.0991294168352</v>
      </c>
      <c r="J143" s="309">
        <f t="shared" si="5"/>
        <v>187243.57601067089</v>
      </c>
    </row>
    <row r="144" spans="1:10" x14ac:dyDescent="0.3">
      <c r="A144" s="303">
        <v>2016</v>
      </c>
      <c r="B144" s="302"/>
      <c r="C144" s="298" t="s">
        <v>212</v>
      </c>
      <c r="D144" s="317" t="str">
        <f t="shared" si="4"/>
        <v>OGRK2016</v>
      </c>
      <c r="E144" s="298" t="s">
        <v>222</v>
      </c>
      <c r="F144" s="298" t="s">
        <v>213</v>
      </c>
      <c r="G144" s="302" t="s">
        <v>183</v>
      </c>
      <c r="H144" s="309">
        <v>99.89</v>
      </c>
      <c r="I144" s="309">
        <v>2080</v>
      </c>
      <c r="J144" s="309">
        <f t="shared" si="5"/>
        <v>207771.2</v>
      </c>
    </row>
    <row r="145" spans="1:10" x14ac:dyDescent="0.3">
      <c r="A145" s="303">
        <v>2016</v>
      </c>
      <c r="B145" s="302"/>
      <c r="C145" s="298" t="s">
        <v>207</v>
      </c>
      <c r="D145" s="317" t="str">
        <f t="shared" si="4"/>
        <v>OPRFK12016</v>
      </c>
      <c r="E145" s="298" t="s">
        <v>222</v>
      </c>
      <c r="F145" s="298" t="s">
        <v>192</v>
      </c>
      <c r="G145" s="302" t="s">
        <v>183</v>
      </c>
      <c r="H145" s="309">
        <v>37.909999999999997</v>
      </c>
      <c r="I145" s="309">
        <v>2080</v>
      </c>
      <c r="J145" s="309">
        <f t="shared" si="5"/>
        <v>78852.799999999988</v>
      </c>
    </row>
    <row r="146" spans="1:10" x14ac:dyDescent="0.3">
      <c r="A146" s="303">
        <v>2016</v>
      </c>
      <c r="B146" s="302"/>
      <c r="C146" s="298" t="s">
        <v>214</v>
      </c>
      <c r="D146" s="317" t="str">
        <f t="shared" si="4"/>
        <v>OPRFK22016</v>
      </c>
      <c r="E146" s="298" t="s">
        <v>222</v>
      </c>
      <c r="F146" s="298" t="s">
        <v>194</v>
      </c>
      <c r="G146" s="302" t="s">
        <v>183</v>
      </c>
      <c r="H146" s="309">
        <v>49.37</v>
      </c>
      <c r="I146" s="309">
        <v>2080</v>
      </c>
      <c r="J146" s="309">
        <f t="shared" si="5"/>
        <v>102689.59999999999</v>
      </c>
    </row>
    <row r="147" spans="1:10" x14ac:dyDescent="0.3">
      <c r="A147" s="303">
        <v>2016</v>
      </c>
      <c r="B147" s="302"/>
      <c r="C147" s="298" t="s">
        <v>208</v>
      </c>
      <c r="D147" s="317" t="str">
        <f t="shared" si="4"/>
        <v>SPRFK12016</v>
      </c>
      <c r="E147" s="298" t="s">
        <v>222</v>
      </c>
      <c r="F147" s="298" t="s">
        <v>202</v>
      </c>
      <c r="G147" s="302" t="s">
        <v>183</v>
      </c>
      <c r="H147" s="309">
        <v>38.92</v>
      </c>
      <c r="I147" s="309">
        <v>1764.7819183344088</v>
      </c>
      <c r="J147" s="309">
        <f t="shared" si="5"/>
        <v>68685.312261575193</v>
      </c>
    </row>
    <row r="148" spans="1:10" x14ac:dyDescent="0.3">
      <c r="A148" s="303">
        <v>2016</v>
      </c>
      <c r="B148" s="302"/>
      <c r="C148" s="298" t="s">
        <v>170</v>
      </c>
      <c r="D148" s="317" t="str">
        <f t="shared" si="4"/>
        <v>SPRFK22016</v>
      </c>
      <c r="E148" s="298" t="s">
        <v>222</v>
      </c>
      <c r="F148" s="298" t="s">
        <v>204</v>
      </c>
      <c r="G148" s="302" t="s">
        <v>183</v>
      </c>
      <c r="H148" s="309">
        <v>51.82</v>
      </c>
      <c r="I148" s="309">
        <v>1738.0276641323062</v>
      </c>
      <c r="J148" s="309">
        <f t="shared" si="5"/>
        <v>90064.593555336105</v>
      </c>
    </row>
    <row r="149" spans="1:10" x14ac:dyDescent="0.3">
      <c r="A149" s="303">
        <v>2016</v>
      </c>
      <c r="B149" s="302"/>
      <c r="C149" s="298" t="s">
        <v>166</v>
      </c>
      <c r="D149" s="317" t="str">
        <f t="shared" si="4"/>
        <v>MGRK2016</v>
      </c>
      <c r="E149" s="298" t="s">
        <v>223</v>
      </c>
      <c r="F149" s="298" t="s">
        <v>184</v>
      </c>
      <c r="G149" s="302" t="s">
        <v>183</v>
      </c>
      <c r="H149" s="309">
        <v>124.29</v>
      </c>
      <c r="I149" s="309">
        <v>1716.0991294168352</v>
      </c>
      <c r="J149" s="309">
        <f t="shared" si="5"/>
        <v>213293.96079521847</v>
      </c>
    </row>
    <row r="150" spans="1:10" x14ac:dyDescent="0.3">
      <c r="A150" s="303">
        <v>2016</v>
      </c>
      <c r="B150" s="302"/>
      <c r="C150" s="298" t="s">
        <v>216</v>
      </c>
      <c r="D150" s="317" t="str">
        <f t="shared" si="4"/>
        <v>OADMK2016</v>
      </c>
      <c r="E150" s="298" t="s">
        <v>223</v>
      </c>
      <c r="F150" s="298" t="s">
        <v>186</v>
      </c>
      <c r="G150" s="302" t="s">
        <v>183</v>
      </c>
      <c r="H150" s="309">
        <v>38.18</v>
      </c>
      <c r="I150" s="309">
        <v>2080</v>
      </c>
      <c r="J150" s="309">
        <f t="shared" si="5"/>
        <v>79414.399999999994</v>
      </c>
    </row>
    <row r="151" spans="1:10" x14ac:dyDescent="0.3">
      <c r="A151" s="303">
        <v>2016</v>
      </c>
      <c r="B151" s="302"/>
      <c r="C151" s="298" t="s">
        <v>212</v>
      </c>
      <c r="D151" s="317" t="str">
        <f t="shared" si="4"/>
        <v>OGRK2016</v>
      </c>
      <c r="E151" s="298" t="s">
        <v>223</v>
      </c>
      <c r="F151" s="298" t="s">
        <v>213</v>
      </c>
      <c r="G151" s="302" t="s">
        <v>183</v>
      </c>
      <c r="H151" s="309">
        <v>118.4</v>
      </c>
      <c r="I151" s="309">
        <v>2080</v>
      </c>
      <c r="J151" s="309">
        <f t="shared" si="5"/>
        <v>246272</v>
      </c>
    </row>
    <row r="152" spans="1:10" x14ac:dyDescent="0.3">
      <c r="A152" s="303">
        <v>2016</v>
      </c>
      <c r="B152" s="302"/>
      <c r="C152" s="298" t="s">
        <v>217</v>
      </c>
      <c r="D152" s="317" t="str">
        <f t="shared" si="4"/>
        <v>SADMK2016</v>
      </c>
      <c r="E152" s="298" t="s">
        <v>223</v>
      </c>
      <c r="F152" s="298" t="s">
        <v>198</v>
      </c>
      <c r="G152" s="302" t="s">
        <v>183</v>
      </c>
      <c r="H152" s="309">
        <v>36.840000000000003</v>
      </c>
      <c r="I152" s="309">
        <v>1774.1379500615999</v>
      </c>
      <c r="J152" s="309">
        <f t="shared" si="5"/>
        <v>65359.242080269345</v>
      </c>
    </row>
    <row r="153" spans="1:10" x14ac:dyDescent="0.3">
      <c r="A153" s="303">
        <v>2016</v>
      </c>
      <c r="B153" s="302"/>
      <c r="C153" s="298" t="s">
        <v>166</v>
      </c>
      <c r="D153" s="317" t="str">
        <f t="shared" si="4"/>
        <v>MGRK2016</v>
      </c>
      <c r="E153" s="298" t="s">
        <v>224</v>
      </c>
      <c r="F153" s="298" t="s">
        <v>184</v>
      </c>
      <c r="G153" s="302" t="s">
        <v>183</v>
      </c>
      <c r="H153" s="309">
        <v>131.88</v>
      </c>
      <c r="I153" s="309">
        <v>1716.0991294168352</v>
      </c>
      <c r="J153" s="309">
        <f t="shared" si="5"/>
        <v>226319.15318749222</v>
      </c>
    </row>
    <row r="154" spans="1:10" x14ac:dyDescent="0.3">
      <c r="A154" s="303">
        <v>2016</v>
      </c>
      <c r="B154" s="302"/>
      <c r="C154" s="298" t="s">
        <v>216</v>
      </c>
      <c r="D154" s="317" t="str">
        <f t="shared" si="4"/>
        <v>OADMK2016</v>
      </c>
      <c r="E154" s="298" t="s">
        <v>224</v>
      </c>
      <c r="F154" s="298" t="s">
        <v>186</v>
      </c>
      <c r="G154" s="302" t="s">
        <v>183</v>
      </c>
      <c r="H154" s="309">
        <v>42.8</v>
      </c>
      <c r="I154" s="309">
        <v>2080</v>
      </c>
      <c r="J154" s="309">
        <f t="shared" si="5"/>
        <v>89024</v>
      </c>
    </row>
    <row r="155" spans="1:10" x14ac:dyDescent="0.3">
      <c r="A155" s="303">
        <v>2016</v>
      </c>
      <c r="B155" s="302"/>
      <c r="C155" s="298" t="s">
        <v>212</v>
      </c>
      <c r="D155" s="317" t="str">
        <f t="shared" si="4"/>
        <v>OGRK2016</v>
      </c>
      <c r="E155" s="298" t="s">
        <v>224</v>
      </c>
      <c r="F155" s="298" t="s">
        <v>213</v>
      </c>
      <c r="G155" s="302" t="s">
        <v>183</v>
      </c>
      <c r="H155" s="309">
        <v>124.23</v>
      </c>
      <c r="I155" s="309">
        <v>2080</v>
      </c>
      <c r="J155" s="309">
        <f t="shared" si="5"/>
        <v>258398.4</v>
      </c>
    </row>
    <row r="156" spans="1:10" x14ac:dyDescent="0.3">
      <c r="A156" s="303">
        <v>2016</v>
      </c>
      <c r="B156" s="302"/>
      <c r="C156" s="298" t="s">
        <v>217</v>
      </c>
      <c r="D156" s="317" t="str">
        <f t="shared" si="4"/>
        <v>SADMK2016</v>
      </c>
      <c r="E156" s="298" t="s">
        <v>224</v>
      </c>
      <c r="F156" s="298" t="s">
        <v>198</v>
      </c>
      <c r="G156" s="302" t="s">
        <v>183</v>
      </c>
      <c r="H156" s="309">
        <v>40.369999999999997</v>
      </c>
      <c r="I156" s="309">
        <v>1774.1379500615999</v>
      </c>
      <c r="J156" s="309">
        <f t="shared" si="5"/>
        <v>71621.94904398678</v>
      </c>
    </row>
    <row r="157" spans="1:10" x14ac:dyDescent="0.3">
      <c r="A157" s="303">
        <v>2016</v>
      </c>
      <c r="B157" s="302"/>
      <c r="C157" s="298" t="s">
        <v>166</v>
      </c>
      <c r="D157" s="317" t="str">
        <f t="shared" si="4"/>
        <v>MGRK2016</v>
      </c>
      <c r="E157" s="298" t="s">
        <v>225</v>
      </c>
      <c r="F157" s="298" t="s">
        <v>184</v>
      </c>
      <c r="G157" s="302" t="s">
        <v>183</v>
      </c>
      <c r="H157" s="309">
        <v>142.65</v>
      </c>
      <c r="I157" s="309">
        <v>1716.0991294168352</v>
      </c>
      <c r="J157" s="309">
        <f t="shared" si="5"/>
        <v>244801.54081131157</v>
      </c>
    </row>
    <row r="158" spans="1:10" x14ac:dyDescent="0.3">
      <c r="A158" s="303">
        <v>2016</v>
      </c>
      <c r="B158" s="302"/>
      <c r="C158" s="298" t="s">
        <v>216</v>
      </c>
      <c r="D158" s="317" t="str">
        <f t="shared" si="4"/>
        <v>OADMK2016</v>
      </c>
      <c r="E158" s="298" t="s">
        <v>225</v>
      </c>
      <c r="F158" s="298" t="s">
        <v>186</v>
      </c>
      <c r="G158" s="302" t="s">
        <v>183</v>
      </c>
      <c r="H158" s="309">
        <v>46.18</v>
      </c>
      <c r="I158" s="309">
        <v>2080</v>
      </c>
      <c r="J158" s="309">
        <f t="shared" si="5"/>
        <v>96054.399999999994</v>
      </c>
    </row>
    <row r="159" spans="1:10" x14ac:dyDescent="0.3">
      <c r="A159" s="303">
        <v>2016</v>
      </c>
      <c r="B159" s="302"/>
      <c r="C159" s="298" t="s">
        <v>212</v>
      </c>
      <c r="D159" s="317" t="str">
        <f t="shared" si="4"/>
        <v>OGRK2016</v>
      </c>
      <c r="E159" s="298" t="s">
        <v>225</v>
      </c>
      <c r="F159" s="298" t="s">
        <v>213</v>
      </c>
      <c r="G159" s="302" t="s">
        <v>183</v>
      </c>
      <c r="H159" s="309">
        <v>129.81</v>
      </c>
      <c r="I159" s="309">
        <v>2080</v>
      </c>
      <c r="J159" s="309">
        <f t="shared" si="5"/>
        <v>270004.8</v>
      </c>
    </row>
    <row r="160" spans="1:10" x14ac:dyDescent="0.3">
      <c r="A160" s="303">
        <v>2016</v>
      </c>
      <c r="B160" s="302"/>
      <c r="C160" s="298" t="s">
        <v>217</v>
      </c>
      <c r="D160" s="317" t="str">
        <f t="shared" si="4"/>
        <v>SADMK2016</v>
      </c>
      <c r="E160" s="298" t="s">
        <v>225</v>
      </c>
      <c r="F160" s="298" t="s">
        <v>198</v>
      </c>
      <c r="G160" s="302" t="s">
        <v>183</v>
      </c>
      <c r="H160" s="309">
        <v>45.61</v>
      </c>
      <c r="I160" s="309">
        <v>1774.1379500615999</v>
      </c>
      <c r="J160" s="309">
        <f t="shared" si="5"/>
        <v>80918.431902309574</v>
      </c>
    </row>
    <row r="161" spans="1:10" x14ac:dyDescent="0.3">
      <c r="A161" s="303">
        <v>2016</v>
      </c>
      <c r="B161" s="302"/>
      <c r="C161" s="298" t="s">
        <v>166</v>
      </c>
      <c r="D161" s="317" t="str">
        <f t="shared" si="4"/>
        <v>MGRK2016</v>
      </c>
      <c r="E161" s="298" t="s">
        <v>226</v>
      </c>
      <c r="F161" s="298" t="s">
        <v>184</v>
      </c>
      <c r="G161" s="302" t="s">
        <v>183</v>
      </c>
      <c r="H161" s="309">
        <v>123.25</v>
      </c>
      <c r="I161" s="309">
        <v>1716.0991294168352</v>
      </c>
      <c r="J161" s="309">
        <f t="shared" si="5"/>
        <v>211509.21770062495</v>
      </c>
    </row>
    <row r="162" spans="1:10" x14ac:dyDescent="0.3">
      <c r="A162" s="303">
        <v>2016</v>
      </c>
      <c r="B162" s="302"/>
      <c r="C162" s="298" t="s">
        <v>212</v>
      </c>
      <c r="D162" s="317" t="str">
        <f t="shared" si="4"/>
        <v>OGRK2016</v>
      </c>
      <c r="E162" s="298" t="s">
        <v>226</v>
      </c>
      <c r="F162" s="298" t="s">
        <v>213</v>
      </c>
      <c r="G162" s="302" t="s">
        <v>183</v>
      </c>
      <c r="H162" s="309">
        <v>114.78</v>
      </c>
      <c r="I162" s="309">
        <v>2080</v>
      </c>
      <c r="J162" s="309">
        <f t="shared" si="5"/>
        <v>238742.39999999999</v>
      </c>
    </row>
    <row r="163" spans="1:10" x14ac:dyDescent="0.3">
      <c r="A163" s="303">
        <v>2016</v>
      </c>
      <c r="B163" s="302"/>
      <c r="C163" s="298" t="s">
        <v>166</v>
      </c>
      <c r="D163" s="317" t="str">
        <f t="shared" si="4"/>
        <v>MGRK2016</v>
      </c>
      <c r="E163" s="298" t="s">
        <v>227</v>
      </c>
      <c r="F163" s="298" t="s">
        <v>184</v>
      </c>
      <c r="G163" s="302" t="s">
        <v>183</v>
      </c>
      <c r="H163" s="309">
        <v>114.93</v>
      </c>
      <c r="I163" s="309">
        <v>1716.0991294168352</v>
      </c>
      <c r="J163" s="309">
        <f t="shared" si="5"/>
        <v>197231.27294387689</v>
      </c>
    </row>
    <row r="164" spans="1:10" x14ac:dyDescent="0.3">
      <c r="A164" s="303">
        <v>2016</v>
      </c>
      <c r="B164" s="302"/>
      <c r="C164" s="298" t="s">
        <v>212</v>
      </c>
      <c r="D164" s="317" t="str">
        <f t="shared" si="4"/>
        <v>OGRK2016</v>
      </c>
      <c r="E164" s="298" t="s">
        <v>227</v>
      </c>
      <c r="F164" s="298" t="s">
        <v>213</v>
      </c>
      <c r="G164" s="302" t="s">
        <v>183</v>
      </c>
      <c r="H164" s="309">
        <v>107.03</v>
      </c>
      <c r="I164" s="309">
        <v>2080</v>
      </c>
      <c r="J164" s="309">
        <f t="shared" si="5"/>
        <v>222622.4</v>
      </c>
    </row>
    <row r="165" spans="1:10" x14ac:dyDescent="0.3">
      <c r="A165" s="303">
        <v>2016</v>
      </c>
      <c r="B165" s="302"/>
      <c r="C165" s="298" t="s">
        <v>167</v>
      </c>
      <c r="D165" s="317" t="str">
        <f t="shared" si="4"/>
        <v>EXECK2016</v>
      </c>
      <c r="E165" s="298" t="s">
        <v>228</v>
      </c>
      <c r="F165" s="298" t="s">
        <v>182</v>
      </c>
      <c r="G165" s="302" t="s">
        <v>183</v>
      </c>
      <c r="H165" s="309">
        <v>180.13</v>
      </c>
      <c r="I165" s="309">
        <v>1700.4862704495281</v>
      </c>
      <c r="J165" s="309">
        <f t="shared" si="5"/>
        <v>306308.59189607349</v>
      </c>
    </row>
    <row r="166" spans="1:10" x14ac:dyDescent="0.3">
      <c r="A166" s="303">
        <v>2016</v>
      </c>
      <c r="B166" s="302"/>
      <c r="C166" s="298" t="s">
        <v>166</v>
      </c>
      <c r="D166" s="317" t="str">
        <f t="shared" si="4"/>
        <v>MGRK2016</v>
      </c>
      <c r="E166" s="298" t="s">
        <v>229</v>
      </c>
      <c r="F166" s="298" t="s">
        <v>184</v>
      </c>
      <c r="G166" s="302" t="s">
        <v>183</v>
      </c>
      <c r="H166" s="309">
        <v>128.9</v>
      </c>
      <c r="I166" s="309">
        <v>1716.0991294168352</v>
      </c>
      <c r="J166" s="309">
        <f t="shared" si="5"/>
        <v>221205.17778183008</v>
      </c>
    </row>
    <row r="167" spans="1:10" x14ac:dyDescent="0.3">
      <c r="A167" s="303">
        <v>2016</v>
      </c>
      <c r="B167" s="302"/>
      <c r="C167" s="298" t="s">
        <v>212</v>
      </c>
      <c r="D167" s="317" t="str">
        <f t="shared" si="4"/>
        <v>OGRK2016</v>
      </c>
      <c r="E167" s="298" t="s">
        <v>229</v>
      </c>
      <c r="F167" s="298" t="s">
        <v>213</v>
      </c>
      <c r="G167" s="302" t="s">
        <v>183</v>
      </c>
      <c r="H167" s="309">
        <v>117.29</v>
      </c>
      <c r="I167" s="309">
        <v>2080</v>
      </c>
      <c r="J167" s="309">
        <f t="shared" si="5"/>
        <v>243963.2</v>
      </c>
    </row>
    <row r="168" spans="1:10" x14ac:dyDescent="0.3">
      <c r="A168" s="303">
        <v>2016</v>
      </c>
      <c r="B168" s="302"/>
      <c r="C168" s="298" t="s">
        <v>167</v>
      </c>
      <c r="D168" s="317" t="str">
        <f t="shared" si="4"/>
        <v>EXECK2016</v>
      </c>
      <c r="E168" s="298" t="s">
        <v>230</v>
      </c>
      <c r="F168" s="298" t="s">
        <v>182</v>
      </c>
      <c r="G168" s="302" t="s">
        <v>183</v>
      </c>
      <c r="H168" s="309">
        <v>103.15</v>
      </c>
      <c r="I168" s="309">
        <v>1700.4862704495281</v>
      </c>
      <c r="J168" s="309">
        <f t="shared" si="5"/>
        <v>175405.15879686884</v>
      </c>
    </row>
    <row r="169" spans="1:10" x14ac:dyDescent="0.3">
      <c r="A169" s="303">
        <v>2016</v>
      </c>
      <c r="B169" s="302"/>
      <c r="C169" s="298" t="s">
        <v>166</v>
      </c>
      <c r="D169" s="317" t="str">
        <f t="shared" si="4"/>
        <v>MGRK2016</v>
      </c>
      <c r="E169" s="298" t="s">
        <v>230</v>
      </c>
      <c r="F169" s="298" t="s">
        <v>184</v>
      </c>
      <c r="G169" s="302" t="s">
        <v>183</v>
      </c>
      <c r="H169" s="309">
        <v>89.93</v>
      </c>
      <c r="I169" s="309">
        <v>1716.0991294168352</v>
      </c>
      <c r="J169" s="309">
        <f t="shared" si="5"/>
        <v>154328.794708456</v>
      </c>
    </row>
    <row r="170" spans="1:10" x14ac:dyDescent="0.3">
      <c r="A170" s="303">
        <v>2016</v>
      </c>
      <c r="B170" s="302"/>
      <c r="C170" s="298" t="s">
        <v>216</v>
      </c>
      <c r="D170" s="317" t="str">
        <f t="shared" si="4"/>
        <v>OADMK2016</v>
      </c>
      <c r="E170" s="298" t="s">
        <v>230</v>
      </c>
      <c r="F170" s="298" t="s">
        <v>186</v>
      </c>
      <c r="G170" s="302" t="s">
        <v>183</v>
      </c>
      <c r="H170" s="309">
        <v>38.979999999999997</v>
      </c>
      <c r="I170" s="309">
        <v>2080</v>
      </c>
      <c r="J170" s="309">
        <f t="shared" si="5"/>
        <v>81078.399999999994</v>
      </c>
    </row>
    <row r="171" spans="1:10" x14ac:dyDescent="0.3">
      <c r="A171" s="303">
        <v>2016</v>
      </c>
      <c r="B171" s="302"/>
      <c r="C171" s="298" t="s">
        <v>212</v>
      </c>
      <c r="D171" s="317" t="str">
        <f t="shared" si="4"/>
        <v>OGRK2016</v>
      </c>
      <c r="E171" s="298" t="s">
        <v>230</v>
      </c>
      <c r="F171" s="298" t="s">
        <v>213</v>
      </c>
      <c r="G171" s="302" t="s">
        <v>183</v>
      </c>
      <c r="H171" s="309">
        <v>82.31</v>
      </c>
      <c r="I171" s="309">
        <v>2080</v>
      </c>
      <c r="J171" s="309">
        <f t="shared" si="5"/>
        <v>171204.80000000002</v>
      </c>
    </row>
    <row r="172" spans="1:10" x14ac:dyDescent="0.3">
      <c r="A172" s="303">
        <v>2016</v>
      </c>
      <c r="B172" s="302"/>
      <c r="C172" s="298" t="s">
        <v>217</v>
      </c>
      <c r="D172" s="317" t="str">
        <f t="shared" si="4"/>
        <v>SADMK2016</v>
      </c>
      <c r="E172" s="298" t="s">
        <v>230</v>
      </c>
      <c r="F172" s="298" t="s">
        <v>198</v>
      </c>
      <c r="G172" s="302" t="s">
        <v>183</v>
      </c>
      <c r="H172" s="309">
        <v>38.5</v>
      </c>
      <c r="I172" s="309">
        <v>1774.1379500615999</v>
      </c>
      <c r="J172" s="309">
        <f t="shared" si="5"/>
        <v>68304.311077371589</v>
      </c>
    </row>
    <row r="173" spans="1:10" x14ac:dyDescent="0.3">
      <c r="A173" s="303">
        <v>2016</v>
      </c>
      <c r="B173" s="302"/>
      <c r="C173" s="298" t="s">
        <v>166</v>
      </c>
      <c r="D173" s="317" t="str">
        <f t="shared" si="4"/>
        <v>MGRK2016</v>
      </c>
      <c r="E173" s="298" t="s">
        <v>231</v>
      </c>
      <c r="F173" s="298" t="s">
        <v>184</v>
      </c>
      <c r="G173" s="302" t="s">
        <v>183</v>
      </c>
      <c r="H173" s="309">
        <v>105.62</v>
      </c>
      <c r="I173" s="309">
        <v>1716.0991294168352</v>
      </c>
      <c r="J173" s="309">
        <f t="shared" si="5"/>
        <v>181254.39004900615</v>
      </c>
    </row>
    <row r="174" spans="1:10" x14ac:dyDescent="0.3">
      <c r="A174" s="303">
        <v>2016</v>
      </c>
      <c r="B174" s="302"/>
      <c r="C174" s="298" t="s">
        <v>212</v>
      </c>
      <c r="D174" s="317" t="str">
        <f t="shared" si="4"/>
        <v>OGRK2016</v>
      </c>
      <c r="E174" s="298" t="s">
        <v>231</v>
      </c>
      <c r="F174" s="298" t="s">
        <v>213</v>
      </c>
      <c r="G174" s="302" t="s">
        <v>183</v>
      </c>
      <c r="H174" s="309">
        <v>97.61</v>
      </c>
      <c r="I174" s="309">
        <v>2080</v>
      </c>
      <c r="J174" s="309">
        <f t="shared" si="5"/>
        <v>203028.8</v>
      </c>
    </row>
    <row r="175" spans="1:10" x14ac:dyDescent="0.3">
      <c r="A175" s="303">
        <v>2017</v>
      </c>
      <c r="B175" s="302"/>
      <c r="C175" s="298" t="s">
        <v>180</v>
      </c>
      <c r="D175" s="317" t="str">
        <f t="shared" si="4"/>
        <v>EXEC2017</v>
      </c>
      <c r="E175" s="298" t="s">
        <v>181</v>
      </c>
      <c r="F175" s="298" t="s">
        <v>182</v>
      </c>
      <c r="G175" s="302" t="s">
        <v>183</v>
      </c>
      <c r="H175" s="309">
        <v>165.72</v>
      </c>
      <c r="I175" s="309">
        <v>1722.33</v>
      </c>
      <c r="J175" s="309">
        <f t="shared" si="5"/>
        <v>285424.52759999997</v>
      </c>
    </row>
    <row r="176" spans="1:10" x14ac:dyDescent="0.3">
      <c r="A176" s="303">
        <v>2017</v>
      </c>
      <c r="B176" s="302"/>
      <c r="C176" s="298" t="s">
        <v>169</v>
      </c>
      <c r="D176" s="317" t="str">
        <f t="shared" si="4"/>
        <v>MGR2017</v>
      </c>
      <c r="E176" s="298" t="s">
        <v>181</v>
      </c>
      <c r="F176" s="298" t="s">
        <v>184</v>
      </c>
      <c r="G176" s="302" t="s">
        <v>183</v>
      </c>
      <c r="H176" s="309">
        <v>112.86</v>
      </c>
      <c r="I176" s="309">
        <v>1711.6633333333286</v>
      </c>
      <c r="J176" s="309">
        <f t="shared" si="5"/>
        <v>193178.32379999946</v>
      </c>
    </row>
    <row r="177" spans="1:10" x14ac:dyDescent="0.3">
      <c r="A177" s="303">
        <v>2017</v>
      </c>
      <c r="B177" s="302"/>
      <c r="C177" s="298" t="s">
        <v>185</v>
      </c>
      <c r="D177" s="317" t="str">
        <f t="shared" si="4"/>
        <v>OADM2017</v>
      </c>
      <c r="E177" s="298" t="s">
        <v>181</v>
      </c>
      <c r="F177" s="298" t="s">
        <v>186</v>
      </c>
      <c r="G177" s="302" t="s">
        <v>183</v>
      </c>
      <c r="H177" s="309">
        <v>40.409999999999997</v>
      </c>
      <c r="I177" s="309">
        <v>2080</v>
      </c>
      <c r="J177" s="309">
        <f t="shared" si="5"/>
        <v>84052.799999999988</v>
      </c>
    </row>
    <row r="178" spans="1:10" x14ac:dyDescent="0.3">
      <c r="A178" s="303">
        <v>2017</v>
      </c>
      <c r="B178" s="302"/>
      <c r="C178" s="298" t="s">
        <v>187</v>
      </c>
      <c r="D178" s="317" t="str">
        <f t="shared" si="4"/>
        <v>OGR2017</v>
      </c>
      <c r="E178" s="298" t="s">
        <v>181</v>
      </c>
      <c r="F178" s="298" t="s">
        <v>188</v>
      </c>
      <c r="G178" s="302" t="s">
        <v>183</v>
      </c>
      <c r="H178" s="309">
        <v>105.19</v>
      </c>
      <c r="I178" s="309">
        <v>2080</v>
      </c>
      <c r="J178" s="309">
        <f t="shared" si="5"/>
        <v>218795.19999999998</v>
      </c>
    </row>
    <row r="179" spans="1:10" x14ac:dyDescent="0.3">
      <c r="A179" s="303">
        <v>2017</v>
      </c>
      <c r="B179" s="302"/>
      <c r="C179" s="298" t="s">
        <v>191</v>
      </c>
      <c r="D179" s="317" t="str">
        <f t="shared" si="4"/>
        <v>OPRF12017</v>
      </c>
      <c r="E179" s="298" t="s">
        <v>181</v>
      </c>
      <c r="F179" s="298" t="s">
        <v>192</v>
      </c>
      <c r="G179" s="302" t="s">
        <v>183</v>
      </c>
      <c r="H179" s="309">
        <v>44.26</v>
      </c>
      <c r="I179" s="309">
        <v>2080</v>
      </c>
      <c r="J179" s="309">
        <f t="shared" si="5"/>
        <v>92060.800000000003</v>
      </c>
    </row>
    <row r="180" spans="1:10" x14ac:dyDescent="0.3">
      <c r="A180" s="303">
        <v>2017</v>
      </c>
      <c r="B180" s="302"/>
      <c r="C180" s="298" t="s">
        <v>193</v>
      </c>
      <c r="D180" s="317" t="str">
        <f t="shared" si="4"/>
        <v>OPRF22017</v>
      </c>
      <c r="E180" s="298" t="s">
        <v>181</v>
      </c>
      <c r="F180" s="298" t="s">
        <v>194</v>
      </c>
      <c r="G180" s="302" t="s">
        <v>183</v>
      </c>
      <c r="H180" s="309">
        <v>62.95</v>
      </c>
      <c r="I180" s="309">
        <v>2080</v>
      </c>
      <c r="J180" s="309">
        <f t="shared" si="5"/>
        <v>130936</v>
      </c>
    </row>
    <row r="181" spans="1:10" x14ac:dyDescent="0.3">
      <c r="A181" s="303">
        <v>2017</v>
      </c>
      <c r="B181" s="302"/>
      <c r="C181" s="298" t="s">
        <v>195</v>
      </c>
      <c r="D181" s="317" t="str">
        <f t="shared" si="4"/>
        <v>OXEC2017</v>
      </c>
      <c r="E181" s="298" t="s">
        <v>181</v>
      </c>
      <c r="F181" s="298" t="s">
        <v>196</v>
      </c>
      <c r="G181" s="302" t="s">
        <v>183</v>
      </c>
      <c r="H181" s="309">
        <v>155.49</v>
      </c>
      <c r="I181" s="309">
        <v>2080</v>
      </c>
      <c r="J181" s="309">
        <f t="shared" si="5"/>
        <v>323419.2</v>
      </c>
    </row>
    <row r="182" spans="1:10" x14ac:dyDescent="0.3">
      <c r="A182" s="303">
        <v>2017</v>
      </c>
      <c r="B182" s="302"/>
      <c r="C182" s="298" t="s">
        <v>197</v>
      </c>
      <c r="D182" s="317" t="str">
        <f t="shared" si="4"/>
        <v>SADM2017</v>
      </c>
      <c r="E182" s="298" t="s">
        <v>181</v>
      </c>
      <c r="F182" s="298" t="s">
        <v>198</v>
      </c>
      <c r="G182" s="302" t="s">
        <v>183</v>
      </c>
      <c r="H182" s="309">
        <v>38.74</v>
      </c>
      <c r="I182" s="309">
        <v>1726.7437931034451</v>
      </c>
      <c r="J182" s="309">
        <f t="shared" si="5"/>
        <v>66894.054544827464</v>
      </c>
    </row>
    <row r="183" spans="1:10" x14ac:dyDescent="0.3">
      <c r="A183" s="303">
        <v>2017</v>
      </c>
      <c r="B183" s="302"/>
      <c r="C183" s="298" t="s">
        <v>201</v>
      </c>
      <c r="D183" s="317" t="str">
        <f t="shared" si="4"/>
        <v>SPRF12017</v>
      </c>
      <c r="E183" s="298" t="s">
        <v>181</v>
      </c>
      <c r="F183" s="298" t="s">
        <v>202</v>
      </c>
      <c r="G183" s="302" t="s">
        <v>183</v>
      </c>
      <c r="H183" s="309">
        <v>46.1</v>
      </c>
      <c r="I183" s="309">
        <v>1748.9966666666669</v>
      </c>
      <c r="J183" s="309">
        <f t="shared" si="5"/>
        <v>80628.746333333344</v>
      </c>
    </row>
    <row r="184" spans="1:10" x14ac:dyDescent="0.3">
      <c r="A184" s="303">
        <v>2017</v>
      </c>
      <c r="B184" s="302"/>
      <c r="C184" s="298" t="s">
        <v>203</v>
      </c>
      <c r="D184" s="317" t="str">
        <f t="shared" si="4"/>
        <v>SPRF22017</v>
      </c>
      <c r="E184" s="298" t="s">
        <v>181</v>
      </c>
      <c r="F184" s="298" t="s">
        <v>204</v>
      </c>
      <c r="G184" s="302" t="s">
        <v>183</v>
      </c>
      <c r="H184" s="309">
        <v>67.09</v>
      </c>
      <c r="I184" s="309">
        <v>1739.172105263159</v>
      </c>
      <c r="J184" s="309">
        <f t="shared" si="5"/>
        <v>116681.05654210535</v>
      </c>
    </row>
    <row r="185" spans="1:10" x14ac:dyDescent="0.3">
      <c r="A185" s="303">
        <v>2017</v>
      </c>
      <c r="B185" s="302"/>
      <c r="C185" s="298" t="s">
        <v>169</v>
      </c>
      <c r="D185" s="317" t="str">
        <f t="shared" si="4"/>
        <v>MGR2017</v>
      </c>
      <c r="E185" s="298" t="s">
        <v>205</v>
      </c>
      <c r="F185" s="298" t="s">
        <v>184</v>
      </c>
      <c r="G185" s="302" t="s">
        <v>183</v>
      </c>
      <c r="H185" s="309">
        <v>98.54</v>
      </c>
      <c r="I185" s="309">
        <v>1720.2690109890145</v>
      </c>
      <c r="J185" s="309">
        <f t="shared" si="5"/>
        <v>169515.30834285749</v>
      </c>
    </row>
    <row r="186" spans="1:10" x14ac:dyDescent="0.3">
      <c r="A186" s="303">
        <v>2017</v>
      </c>
      <c r="B186" s="302"/>
      <c r="C186" s="298" t="s">
        <v>187</v>
      </c>
      <c r="D186" s="317" t="str">
        <f t="shared" si="4"/>
        <v>OGR2017</v>
      </c>
      <c r="E186" s="298" t="s">
        <v>205</v>
      </c>
      <c r="F186" s="298" t="s">
        <v>188</v>
      </c>
      <c r="G186" s="302" t="s">
        <v>183</v>
      </c>
      <c r="H186" s="309">
        <v>90.77</v>
      </c>
      <c r="I186" s="309">
        <v>2080</v>
      </c>
      <c r="J186" s="309">
        <f t="shared" si="5"/>
        <v>188801.6</v>
      </c>
    </row>
    <row r="187" spans="1:10" x14ac:dyDescent="0.3">
      <c r="A187" s="303">
        <v>2017</v>
      </c>
      <c r="B187" s="302"/>
      <c r="C187" s="298" t="s">
        <v>191</v>
      </c>
      <c r="D187" s="317" t="str">
        <f t="shared" si="4"/>
        <v>OPRF12017</v>
      </c>
      <c r="E187" s="298" t="s">
        <v>205</v>
      </c>
      <c r="F187" s="298" t="s">
        <v>192</v>
      </c>
      <c r="G187" s="302" t="s">
        <v>183</v>
      </c>
      <c r="H187" s="309">
        <v>53.38</v>
      </c>
      <c r="I187" s="309">
        <v>2080</v>
      </c>
      <c r="J187" s="309">
        <f t="shared" si="5"/>
        <v>111030.40000000001</v>
      </c>
    </row>
    <row r="188" spans="1:10" x14ac:dyDescent="0.3">
      <c r="A188" s="303">
        <v>2017</v>
      </c>
      <c r="B188" s="302"/>
      <c r="C188" s="298" t="s">
        <v>201</v>
      </c>
      <c r="D188" s="317" t="str">
        <f t="shared" si="4"/>
        <v>SPRF12017</v>
      </c>
      <c r="E188" s="298" t="s">
        <v>205</v>
      </c>
      <c r="F188" s="298" t="s">
        <v>202</v>
      </c>
      <c r="G188" s="302" t="s">
        <v>183</v>
      </c>
      <c r="H188" s="309">
        <v>56.52</v>
      </c>
      <c r="I188" s="309">
        <v>1782.9942857142855</v>
      </c>
      <c r="J188" s="309">
        <f t="shared" si="5"/>
        <v>100774.83702857142</v>
      </c>
    </row>
    <row r="189" spans="1:10" x14ac:dyDescent="0.3">
      <c r="A189" s="303">
        <v>2017</v>
      </c>
      <c r="B189" s="302"/>
      <c r="C189" s="298" t="s">
        <v>167</v>
      </c>
      <c r="D189" s="317" t="str">
        <f t="shared" si="4"/>
        <v>EXECK2017</v>
      </c>
      <c r="E189" s="298" t="s">
        <v>206</v>
      </c>
      <c r="F189" s="298" t="s">
        <v>182</v>
      </c>
      <c r="G189" s="302" t="s">
        <v>183</v>
      </c>
      <c r="H189" s="309">
        <v>335.8</v>
      </c>
      <c r="I189" s="309">
        <v>1710.2124637681156</v>
      </c>
      <c r="J189" s="309">
        <f t="shared" si="5"/>
        <v>574289.34533333324</v>
      </c>
    </row>
    <row r="190" spans="1:10" x14ac:dyDescent="0.3">
      <c r="A190" s="303">
        <v>2017</v>
      </c>
      <c r="B190" s="302"/>
      <c r="C190" s="298" t="s">
        <v>207</v>
      </c>
      <c r="D190" s="317" t="str">
        <f t="shared" si="4"/>
        <v>OPRFK12017</v>
      </c>
      <c r="E190" s="298" t="s">
        <v>206</v>
      </c>
      <c r="F190" s="298" t="s">
        <v>192</v>
      </c>
      <c r="G190" s="302" t="s">
        <v>183</v>
      </c>
      <c r="H190" s="309">
        <v>40.24</v>
      </c>
      <c r="I190" s="309">
        <v>2080</v>
      </c>
      <c r="J190" s="309">
        <f t="shared" si="5"/>
        <v>83699.199999999997</v>
      </c>
    </row>
    <row r="191" spans="1:10" x14ac:dyDescent="0.3">
      <c r="A191" s="303">
        <v>2017</v>
      </c>
      <c r="B191" s="302"/>
      <c r="C191" s="298" t="s">
        <v>208</v>
      </c>
      <c r="D191" s="317" t="str">
        <f t="shared" si="4"/>
        <v>SPRFK12017</v>
      </c>
      <c r="E191" s="298" t="s">
        <v>206</v>
      </c>
      <c r="F191" s="298" t="s">
        <v>202</v>
      </c>
      <c r="G191" s="302" t="s">
        <v>183</v>
      </c>
      <c r="H191" s="309">
        <v>43.65</v>
      </c>
      <c r="I191" s="309">
        <v>1776.0490909091022</v>
      </c>
      <c r="J191" s="309">
        <f t="shared" si="5"/>
        <v>77524.542818182308</v>
      </c>
    </row>
    <row r="192" spans="1:10" x14ac:dyDescent="0.3">
      <c r="A192" s="303">
        <v>2017</v>
      </c>
      <c r="B192" s="302"/>
      <c r="C192" s="298" t="s">
        <v>167</v>
      </c>
      <c r="D192" s="317" t="str">
        <f t="shared" si="4"/>
        <v>EXECK2017</v>
      </c>
      <c r="E192" s="298" t="s">
        <v>209</v>
      </c>
      <c r="F192" s="298" t="s">
        <v>182</v>
      </c>
      <c r="G192" s="302" t="s">
        <v>183</v>
      </c>
      <c r="H192" s="309">
        <v>212.4</v>
      </c>
      <c r="I192" s="309">
        <v>1710.2124637681156</v>
      </c>
      <c r="J192" s="309">
        <f t="shared" si="5"/>
        <v>363249.12730434776</v>
      </c>
    </row>
    <row r="193" spans="1:10" x14ac:dyDescent="0.3">
      <c r="A193" s="303">
        <v>2017</v>
      </c>
      <c r="B193" s="302"/>
      <c r="C193" s="298" t="s">
        <v>207</v>
      </c>
      <c r="D193" s="317" t="str">
        <f t="shared" si="4"/>
        <v>OPRFK12017</v>
      </c>
      <c r="E193" s="298" t="s">
        <v>209</v>
      </c>
      <c r="F193" s="298" t="s">
        <v>192</v>
      </c>
      <c r="G193" s="302" t="s">
        <v>183</v>
      </c>
      <c r="H193" s="309">
        <v>39.04</v>
      </c>
      <c r="I193" s="309">
        <v>2080</v>
      </c>
      <c r="J193" s="309">
        <f t="shared" si="5"/>
        <v>81203.199999999997</v>
      </c>
    </row>
    <row r="194" spans="1:10" x14ac:dyDescent="0.3">
      <c r="A194" s="303">
        <v>2017</v>
      </c>
      <c r="B194" s="302"/>
      <c r="C194" s="298" t="s">
        <v>208</v>
      </c>
      <c r="D194" s="317" t="str">
        <f t="shared" si="4"/>
        <v>SPRFK12017</v>
      </c>
      <c r="E194" s="298" t="s">
        <v>209</v>
      </c>
      <c r="F194" s="298" t="s">
        <v>202</v>
      </c>
      <c r="G194" s="302" t="s">
        <v>183</v>
      </c>
      <c r="H194" s="309">
        <v>41.38</v>
      </c>
      <c r="I194" s="309">
        <v>1776.0490909091022</v>
      </c>
      <c r="J194" s="309">
        <f t="shared" si="5"/>
        <v>73492.91138181866</v>
      </c>
    </row>
    <row r="195" spans="1:10" x14ac:dyDescent="0.3">
      <c r="A195" s="303">
        <v>2017</v>
      </c>
      <c r="B195" s="302"/>
      <c r="C195" s="298" t="s">
        <v>167</v>
      </c>
      <c r="D195" s="317" t="str">
        <f t="shared" si="4"/>
        <v>EXECK2017</v>
      </c>
      <c r="E195" s="298" t="s">
        <v>210</v>
      </c>
      <c r="F195" s="298" t="s">
        <v>182</v>
      </c>
      <c r="G195" s="302" t="s">
        <v>183</v>
      </c>
      <c r="H195" s="309">
        <v>168.45</v>
      </c>
      <c r="I195" s="309">
        <v>1710.2124637681156</v>
      </c>
      <c r="J195" s="309">
        <f t="shared" si="5"/>
        <v>288085.28952173906</v>
      </c>
    </row>
    <row r="196" spans="1:10" x14ac:dyDescent="0.3">
      <c r="A196" s="303">
        <v>2017</v>
      </c>
      <c r="B196" s="302"/>
      <c r="C196" s="298" t="s">
        <v>207</v>
      </c>
      <c r="D196" s="317" t="str">
        <f t="shared" si="4"/>
        <v>OPRFK12017</v>
      </c>
      <c r="E196" s="298" t="s">
        <v>210</v>
      </c>
      <c r="F196" s="298" t="s">
        <v>192</v>
      </c>
      <c r="G196" s="302" t="s">
        <v>183</v>
      </c>
      <c r="H196" s="309">
        <v>40.42</v>
      </c>
      <c r="I196" s="309">
        <v>2080</v>
      </c>
      <c r="J196" s="309">
        <f t="shared" si="5"/>
        <v>84073.600000000006</v>
      </c>
    </row>
    <row r="197" spans="1:10" x14ac:dyDescent="0.3">
      <c r="A197" s="303">
        <v>2017</v>
      </c>
      <c r="B197" s="302"/>
      <c r="C197" s="298" t="s">
        <v>208</v>
      </c>
      <c r="D197" s="317" t="str">
        <f t="shared" si="4"/>
        <v>SPRFK12017</v>
      </c>
      <c r="E197" s="298" t="s">
        <v>210</v>
      </c>
      <c r="F197" s="298" t="s">
        <v>202</v>
      </c>
      <c r="G197" s="302" t="s">
        <v>183</v>
      </c>
      <c r="H197" s="309">
        <v>42.85</v>
      </c>
      <c r="I197" s="309">
        <v>1776.0490909091022</v>
      </c>
      <c r="J197" s="309">
        <f t="shared" si="5"/>
        <v>76103.703545455035</v>
      </c>
    </row>
    <row r="198" spans="1:10" x14ac:dyDescent="0.3">
      <c r="A198" s="303">
        <v>2017</v>
      </c>
      <c r="B198" s="302"/>
      <c r="C198" s="298" t="s">
        <v>166</v>
      </c>
      <c r="D198" s="317" t="str">
        <f t="shared" si="4"/>
        <v>MGRK2017</v>
      </c>
      <c r="E198" s="298" t="s">
        <v>211</v>
      </c>
      <c r="F198" s="298" t="s">
        <v>184</v>
      </c>
      <c r="G198" s="302" t="s">
        <v>183</v>
      </c>
      <c r="H198" s="309">
        <v>114.04</v>
      </c>
      <c r="I198" s="309">
        <v>1724.469607843123</v>
      </c>
      <c r="J198" s="309">
        <f t="shared" si="5"/>
        <v>196658.51407842975</v>
      </c>
    </row>
    <row r="199" spans="1:10" x14ac:dyDescent="0.3">
      <c r="A199" s="303">
        <v>2017</v>
      </c>
      <c r="B199" s="302"/>
      <c r="C199" s="298" t="s">
        <v>212</v>
      </c>
      <c r="D199" s="317" t="str">
        <f t="shared" si="4"/>
        <v>OGRK2017</v>
      </c>
      <c r="E199" s="298" t="s">
        <v>211</v>
      </c>
      <c r="F199" s="298" t="s">
        <v>213</v>
      </c>
      <c r="G199" s="302" t="s">
        <v>183</v>
      </c>
      <c r="H199" s="309">
        <v>103.11</v>
      </c>
      <c r="I199" s="309">
        <v>2080</v>
      </c>
      <c r="J199" s="309">
        <f t="shared" si="5"/>
        <v>214468.8</v>
      </c>
    </row>
    <row r="200" spans="1:10" x14ac:dyDescent="0.3">
      <c r="A200" s="303">
        <v>2017</v>
      </c>
      <c r="B200" s="302"/>
      <c r="C200" s="298" t="s">
        <v>214</v>
      </c>
      <c r="D200" s="317" t="str">
        <f t="shared" si="4"/>
        <v>OPRFK22017</v>
      </c>
      <c r="E200" s="298" t="s">
        <v>211</v>
      </c>
      <c r="F200" s="298" t="s">
        <v>194</v>
      </c>
      <c r="G200" s="302" t="s">
        <v>183</v>
      </c>
      <c r="H200" s="309">
        <v>64.83</v>
      </c>
      <c r="I200" s="309">
        <v>2080</v>
      </c>
      <c r="J200" s="309">
        <f t="shared" si="5"/>
        <v>134846.39999999999</v>
      </c>
    </row>
    <row r="201" spans="1:10" x14ac:dyDescent="0.3">
      <c r="A201" s="303">
        <v>2017</v>
      </c>
      <c r="B201" s="302"/>
      <c r="C201" s="298" t="s">
        <v>170</v>
      </c>
      <c r="D201" s="317" t="str">
        <f t="shared" si="4"/>
        <v>SPRFK22017</v>
      </c>
      <c r="E201" s="298" t="s">
        <v>211</v>
      </c>
      <c r="F201" s="298" t="s">
        <v>204</v>
      </c>
      <c r="G201" s="302" t="s">
        <v>183</v>
      </c>
      <c r="H201" s="309">
        <v>68.73</v>
      </c>
      <c r="I201" s="309">
        <v>1747.3826753246635</v>
      </c>
      <c r="J201" s="309">
        <f t="shared" si="5"/>
        <v>120097.61127506413</v>
      </c>
    </row>
    <row r="202" spans="1:10" x14ac:dyDescent="0.3">
      <c r="A202" s="303">
        <v>2017</v>
      </c>
      <c r="B202" s="302"/>
      <c r="C202" s="298" t="s">
        <v>166</v>
      </c>
      <c r="D202" s="317" t="str">
        <f t="shared" si="4"/>
        <v>MGRK2017</v>
      </c>
      <c r="E202" s="298" t="s">
        <v>215</v>
      </c>
      <c r="F202" s="298" t="s">
        <v>184</v>
      </c>
      <c r="G202" s="302" t="s">
        <v>183</v>
      </c>
      <c r="H202" s="309">
        <v>107.49</v>
      </c>
      <c r="I202" s="309">
        <v>1724.469607843123</v>
      </c>
      <c r="J202" s="309">
        <f t="shared" si="5"/>
        <v>185363.23814705727</v>
      </c>
    </row>
    <row r="203" spans="1:10" x14ac:dyDescent="0.3">
      <c r="A203" s="303">
        <v>2017</v>
      </c>
      <c r="B203" s="302"/>
      <c r="C203" s="298" t="s">
        <v>212</v>
      </c>
      <c r="D203" s="317" t="str">
        <f t="shared" ref="D203:D266" si="6">CONCATENATE(B203,C203,A203)</f>
        <v>OGRK2017</v>
      </c>
      <c r="E203" s="298" t="s">
        <v>215</v>
      </c>
      <c r="F203" s="298" t="s">
        <v>213</v>
      </c>
      <c r="G203" s="302" t="s">
        <v>183</v>
      </c>
      <c r="H203" s="309">
        <v>101.4</v>
      </c>
      <c r="I203" s="309">
        <v>2080</v>
      </c>
      <c r="J203" s="309">
        <f t="shared" ref="J203:J266" si="7">H203*I203</f>
        <v>210912</v>
      </c>
    </row>
    <row r="204" spans="1:10" x14ac:dyDescent="0.3">
      <c r="A204" s="303">
        <v>2017</v>
      </c>
      <c r="B204" s="302"/>
      <c r="C204" s="298" t="s">
        <v>166</v>
      </c>
      <c r="D204" s="317" t="str">
        <f t="shared" si="6"/>
        <v>MGRK2017</v>
      </c>
      <c r="E204" s="298" t="s">
        <v>218</v>
      </c>
      <c r="F204" s="298" t="s">
        <v>184</v>
      </c>
      <c r="G204" s="302" t="s">
        <v>183</v>
      </c>
      <c r="H204" s="309">
        <v>124.66</v>
      </c>
      <c r="I204" s="309">
        <v>1724.469607843123</v>
      </c>
      <c r="J204" s="309">
        <f t="shared" si="7"/>
        <v>214972.38131372372</v>
      </c>
    </row>
    <row r="205" spans="1:10" x14ac:dyDescent="0.3">
      <c r="A205" s="303">
        <v>2017</v>
      </c>
      <c r="B205" s="302"/>
      <c r="C205" s="298" t="s">
        <v>212</v>
      </c>
      <c r="D205" s="317" t="str">
        <f t="shared" si="6"/>
        <v>OGRK2017</v>
      </c>
      <c r="E205" s="298" t="s">
        <v>218</v>
      </c>
      <c r="F205" s="298" t="s">
        <v>213</v>
      </c>
      <c r="G205" s="302" t="s">
        <v>183</v>
      </c>
      <c r="H205" s="309">
        <v>117.6</v>
      </c>
      <c r="I205" s="309">
        <v>2080</v>
      </c>
      <c r="J205" s="309">
        <f t="shared" si="7"/>
        <v>244608</v>
      </c>
    </row>
    <row r="206" spans="1:10" x14ac:dyDescent="0.3">
      <c r="A206" s="303">
        <v>2017</v>
      </c>
      <c r="B206" s="302"/>
      <c r="C206" s="298" t="s">
        <v>166</v>
      </c>
      <c r="D206" s="317" t="str">
        <f t="shared" si="6"/>
        <v>MGRK2017</v>
      </c>
      <c r="E206" s="298" t="s">
        <v>219</v>
      </c>
      <c r="F206" s="298" t="s">
        <v>184</v>
      </c>
      <c r="G206" s="302" t="s">
        <v>183</v>
      </c>
      <c r="H206" s="309">
        <v>136.01</v>
      </c>
      <c r="I206" s="309">
        <v>1724.469607843123</v>
      </c>
      <c r="J206" s="309">
        <f t="shared" si="7"/>
        <v>234545.11136274313</v>
      </c>
    </row>
    <row r="207" spans="1:10" x14ac:dyDescent="0.3">
      <c r="A207" s="303">
        <v>2017</v>
      </c>
      <c r="B207" s="302"/>
      <c r="C207" s="298" t="s">
        <v>212</v>
      </c>
      <c r="D207" s="317" t="str">
        <f t="shared" si="6"/>
        <v>OGRK2017</v>
      </c>
      <c r="E207" s="298" t="s">
        <v>219</v>
      </c>
      <c r="F207" s="298" t="s">
        <v>213</v>
      </c>
      <c r="G207" s="302" t="s">
        <v>183</v>
      </c>
      <c r="H207" s="309">
        <v>125.39</v>
      </c>
      <c r="I207" s="309">
        <v>2080</v>
      </c>
      <c r="J207" s="309">
        <f t="shared" si="7"/>
        <v>260811.2</v>
      </c>
    </row>
    <row r="208" spans="1:10" x14ac:dyDescent="0.3">
      <c r="A208" s="303">
        <v>2017</v>
      </c>
      <c r="B208" s="302"/>
      <c r="C208" s="298" t="s">
        <v>166</v>
      </c>
      <c r="D208" s="317" t="str">
        <f t="shared" si="6"/>
        <v>MGRK2017</v>
      </c>
      <c r="E208" s="298" t="s">
        <v>220</v>
      </c>
      <c r="F208" s="298" t="s">
        <v>184</v>
      </c>
      <c r="G208" s="302" t="s">
        <v>183</v>
      </c>
      <c r="H208" s="309">
        <v>161.85</v>
      </c>
      <c r="I208" s="309">
        <v>1724.469607843123</v>
      </c>
      <c r="J208" s="309">
        <f t="shared" si="7"/>
        <v>279105.40602940944</v>
      </c>
    </row>
    <row r="209" spans="1:10" x14ac:dyDescent="0.3">
      <c r="A209" s="303">
        <v>2017</v>
      </c>
      <c r="B209" s="302"/>
      <c r="C209" s="298" t="s">
        <v>216</v>
      </c>
      <c r="D209" s="317" t="str">
        <f t="shared" si="6"/>
        <v>OADMK2017</v>
      </c>
      <c r="E209" s="298" t="s">
        <v>220</v>
      </c>
      <c r="F209" s="298" t="s">
        <v>186</v>
      </c>
      <c r="G209" s="302" t="s">
        <v>183</v>
      </c>
      <c r="H209" s="309">
        <v>46.98</v>
      </c>
      <c r="I209" s="309">
        <v>2080</v>
      </c>
      <c r="J209" s="309">
        <f t="shared" si="7"/>
        <v>97718.399999999994</v>
      </c>
    </row>
    <row r="210" spans="1:10" x14ac:dyDescent="0.3">
      <c r="A210" s="303">
        <v>2017</v>
      </c>
      <c r="B210" s="302"/>
      <c r="C210" s="298" t="s">
        <v>212</v>
      </c>
      <c r="D210" s="317" t="str">
        <f t="shared" si="6"/>
        <v>OGRK2017</v>
      </c>
      <c r="E210" s="298" t="s">
        <v>220</v>
      </c>
      <c r="F210" s="298" t="s">
        <v>213</v>
      </c>
      <c r="G210" s="302" t="s">
        <v>183</v>
      </c>
      <c r="H210" s="309">
        <v>147.49</v>
      </c>
      <c r="I210" s="309">
        <v>2080</v>
      </c>
      <c r="J210" s="309">
        <f t="shared" si="7"/>
        <v>306779.2</v>
      </c>
    </row>
    <row r="211" spans="1:10" x14ac:dyDescent="0.3">
      <c r="A211" s="303">
        <v>2017</v>
      </c>
      <c r="B211" s="302"/>
      <c r="C211" s="298" t="s">
        <v>214</v>
      </c>
      <c r="D211" s="317" t="str">
        <f t="shared" si="6"/>
        <v>OPRFK22017</v>
      </c>
      <c r="E211" s="298" t="s">
        <v>220</v>
      </c>
      <c r="F211" s="298" t="s">
        <v>194</v>
      </c>
      <c r="G211" s="302" t="s">
        <v>183</v>
      </c>
      <c r="H211" s="309">
        <v>65.95</v>
      </c>
      <c r="I211" s="309">
        <v>2080</v>
      </c>
      <c r="J211" s="309">
        <f t="shared" si="7"/>
        <v>137176</v>
      </c>
    </row>
    <row r="212" spans="1:10" x14ac:dyDescent="0.3">
      <c r="A212" s="303">
        <v>2017</v>
      </c>
      <c r="B212" s="302"/>
      <c r="C212" s="298" t="s">
        <v>217</v>
      </c>
      <c r="D212" s="317" t="str">
        <f t="shared" si="6"/>
        <v>SADMK2017</v>
      </c>
      <c r="E212" s="298" t="s">
        <v>220</v>
      </c>
      <c r="F212" s="298" t="s">
        <v>198</v>
      </c>
      <c r="G212" s="302" t="s">
        <v>183</v>
      </c>
      <c r="H212" s="309">
        <v>45.96</v>
      </c>
      <c r="I212" s="309">
        <v>1774.5278367346823</v>
      </c>
      <c r="J212" s="309">
        <f t="shared" si="7"/>
        <v>81557.299376326002</v>
      </c>
    </row>
    <row r="213" spans="1:10" x14ac:dyDescent="0.3">
      <c r="A213" s="303">
        <v>2017</v>
      </c>
      <c r="B213" s="302"/>
      <c r="C213" s="298" t="s">
        <v>170</v>
      </c>
      <c r="D213" s="317" t="str">
        <f t="shared" si="6"/>
        <v>SPRFK22017</v>
      </c>
      <c r="E213" s="298" t="s">
        <v>220</v>
      </c>
      <c r="F213" s="298" t="s">
        <v>204</v>
      </c>
      <c r="G213" s="302" t="s">
        <v>183</v>
      </c>
      <c r="H213" s="309">
        <v>69.91</v>
      </c>
      <c r="I213" s="309">
        <v>1747.3826753246635</v>
      </c>
      <c r="J213" s="309">
        <f t="shared" si="7"/>
        <v>122159.52283194722</v>
      </c>
    </row>
    <row r="214" spans="1:10" x14ac:dyDescent="0.3">
      <c r="A214" s="303">
        <v>2017</v>
      </c>
      <c r="B214" s="302"/>
      <c r="C214" s="298" t="s">
        <v>167</v>
      </c>
      <c r="D214" s="317" t="str">
        <f t="shared" si="6"/>
        <v>EXECK2017</v>
      </c>
      <c r="E214" s="298" t="s">
        <v>221</v>
      </c>
      <c r="F214" s="298" t="s">
        <v>182</v>
      </c>
      <c r="G214" s="302" t="s">
        <v>183</v>
      </c>
      <c r="H214" s="309">
        <v>196.87</v>
      </c>
      <c r="I214" s="309">
        <v>1710.2124637681156</v>
      </c>
      <c r="J214" s="309">
        <f t="shared" si="7"/>
        <v>336689.52774202893</v>
      </c>
    </row>
    <row r="215" spans="1:10" x14ac:dyDescent="0.3">
      <c r="A215" s="303">
        <v>2017</v>
      </c>
      <c r="B215" s="302"/>
      <c r="C215" s="298" t="s">
        <v>166</v>
      </c>
      <c r="D215" s="317" t="str">
        <f t="shared" si="6"/>
        <v>MGRK2017</v>
      </c>
      <c r="E215" s="298" t="s">
        <v>221</v>
      </c>
      <c r="F215" s="298" t="s">
        <v>184</v>
      </c>
      <c r="G215" s="302" t="s">
        <v>183</v>
      </c>
      <c r="H215" s="309">
        <v>116.22</v>
      </c>
      <c r="I215" s="309">
        <v>1724.469607843123</v>
      </c>
      <c r="J215" s="309">
        <f t="shared" si="7"/>
        <v>200417.85782352774</v>
      </c>
    </row>
    <row r="216" spans="1:10" x14ac:dyDescent="0.3">
      <c r="A216" s="303">
        <v>2017</v>
      </c>
      <c r="B216" s="302"/>
      <c r="C216" s="298" t="s">
        <v>212</v>
      </c>
      <c r="D216" s="317" t="str">
        <f t="shared" si="6"/>
        <v>OGRK2017</v>
      </c>
      <c r="E216" s="298" t="s">
        <v>221</v>
      </c>
      <c r="F216" s="298" t="s">
        <v>213</v>
      </c>
      <c r="G216" s="302" t="s">
        <v>183</v>
      </c>
      <c r="H216" s="309">
        <v>104.66</v>
      </c>
      <c r="I216" s="309">
        <v>2080</v>
      </c>
      <c r="J216" s="309">
        <f t="shared" si="7"/>
        <v>217692.79999999999</v>
      </c>
    </row>
    <row r="217" spans="1:10" x14ac:dyDescent="0.3">
      <c r="A217" s="303">
        <v>2017</v>
      </c>
      <c r="B217" s="302"/>
      <c r="C217" s="298" t="s">
        <v>214</v>
      </c>
      <c r="D217" s="317" t="str">
        <f t="shared" si="6"/>
        <v>OPRFK22017</v>
      </c>
      <c r="E217" s="298" t="s">
        <v>221</v>
      </c>
      <c r="F217" s="298" t="s">
        <v>194</v>
      </c>
      <c r="G217" s="302" t="s">
        <v>183</v>
      </c>
      <c r="H217" s="309">
        <v>59.03</v>
      </c>
      <c r="I217" s="309">
        <v>2080</v>
      </c>
      <c r="J217" s="309">
        <f t="shared" si="7"/>
        <v>122782.40000000001</v>
      </c>
    </row>
    <row r="218" spans="1:10" x14ac:dyDescent="0.3">
      <c r="A218" s="303">
        <v>2017</v>
      </c>
      <c r="B218" s="302"/>
      <c r="C218" s="298" t="s">
        <v>170</v>
      </c>
      <c r="D218" s="317" t="str">
        <f t="shared" si="6"/>
        <v>SPRFK22017</v>
      </c>
      <c r="E218" s="298" t="s">
        <v>221</v>
      </c>
      <c r="F218" s="298" t="s">
        <v>204</v>
      </c>
      <c r="G218" s="302" t="s">
        <v>183</v>
      </c>
      <c r="H218" s="309">
        <v>62.57</v>
      </c>
      <c r="I218" s="309">
        <v>1747.3826753246635</v>
      </c>
      <c r="J218" s="309">
        <f t="shared" si="7"/>
        <v>109333.73399506419</v>
      </c>
    </row>
    <row r="219" spans="1:10" x14ac:dyDescent="0.3">
      <c r="A219" s="303">
        <v>2017</v>
      </c>
      <c r="B219" s="302"/>
      <c r="C219" s="298" t="s">
        <v>167</v>
      </c>
      <c r="D219" s="317" t="str">
        <f t="shared" si="6"/>
        <v>EXECK2017</v>
      </c>
      <c r="E219" s="298" t="s">
        <v>222</v>
      </c>
      <c r="F219" s="298" t="s">
        <v>182</v>
      </c>
      <c r="G219" s="302" t="s">
        <v>183</v>
      </c>
      <c r="H219" s="309">
        <v>192.83</v>
      </c>
      <c r="I219" s="309">
        <v>1710.2124637681156</v>
      </c>
      <c r="J219" s="309">
        <f t="shared" si="7"/>
        <v>329780.26938840578</v>
      </c>
    </row>
    <row r="220" spans="1:10" x14ac:dyDescent="0.3">
      <c r="A220" s="303">
        <v>2017</v>
      </c>
      <c r="B220" s="302"/>
      <c r="C220" s="298" t="s">
        <v>166</v>
      </c>
      <c r="D220" s="317" t="str">
        <f t="shared" si="6"/>
        <v>MGRK2017</v>
      </c>
      <c r="E220" s="298" t="s">
        <v>222</v>
      </c>
      <c r="F220" s="298" t="s">
        <v>184</v>
      </c>
      <c r="G220" s="302" t="s">
        <v>183</v>
      </c>
      <c r="H220" s="309">
        <v>109.6</v>
      </c>
      <c r="I220" s="309">
        <v>1724.469607843123</v>
      </c>
      <c r="J220" s="309">
        <f t="shared" si="7"/>
        <v>189001.86901960627</v>
      </c>
    </row>
    <row r="221" spans="1:10" x14ac:dyDescent="0.3">
      <c r="A221" s="303">
        <v>2017</v>
      </c>
      <c r="B221" s="302"/>
      <c r="C221" s="298" t="s">
        <v>212</v>
      </c>
      <c r="D221" s="317" t="str">
        <f t="shared" si="6"/>
        <v>OGRK2017</v>
      </c>
      <c r="E221" s="298" t="s">
        <v>222</v>
      </c>
      <c r="F221" s="298" t="s">
        <v>213</v>
      </c>
      <c r="G221" s="302" t="s">
        <v>183</v>
      </c>
      <c r="H221" s="309">
        <v>100.89</v>
      </c>
      <c r="I221" s="309">
        <v>2080</v>
      </c>
      <c r="J221" s="309">
        <f t="shared" si="7"/>
        <v>209851.2</v>
      </c>
    </row>
    <row r="222" spans="1:10" x14ac:dyDescent="0.3">
      <c r="A222" s="303">
        <v>2017</v>
      </c>
      <c r="B222" s="302"/>
      <c r="C222" s="298" t="s">
        <v>207</v>
      </c>
      <c r="D222" s="317" t="str">
        <f t="shared" si="6"/>
        <v>OPRFK12017</v>
      </c>
      <c r="E222" s="298" t="s">
        <v>222</v>
      </c>
      <c r="F222" s="298" t="s">
        <v>192</v>
      </c>
      <c r="G222" s="302" t="s">
        <v>183</v>
      </c>
      <c r="H222" s="309">
        <v>40.04</v>
      </c>
      <c r="I222" s="309">
        <v>2080</v>
      </c>
      <c r="J222" s="309">
        <f t="shared" si="7"/>
        <v>83283.199999999997</v>
      </c>
    </row>
    <row r="223" spans="1:10" x14ac:dyDescent="0.3">
      <c r="A223" s="303">
        <v>2017</v>
      </c>
      <c r="B223" s="302"/>
      <c r="C223" s="298" t="s">
        <v>214</v>
      </c>
      <c r="D223" s="317" t="str">
        <f t="shared" si="6"/>
        <v>OPRFK22017</v>
      </c>
      <c r="E223" s="298" t="s">
        <v>222</v>
      </c>
      <c r="F223" s="298" t="s">
        <v>194</v>
      </c>
      <c r="G223" s="302" t="s">
        <v>183</v>
      </c>
      <c r="H223" s="309">
        <v>53.28</v>
      </c>
      <c r="I223" s="309">
        <v>2080</v>
      </c>
      <c r="J223" s="309">
        <f t="shared" si="7"/>
        <v>110822.40000000001</v>
      </c>
    </row>
    <row r="224" spans="1:10" x14ac:dyDescent="0.3">
      <c r="A224" s="303">
        <v>2017</v>
      </c>
      <c r="B224" s="302"/>
      <c r="C224" s="298" t="s">
        <v>208</v>
      </c>
      <c r="D224" s="317" t="str">
        <f t="shared" si="6"/>
        <v>SPRFK12017</v>
      </c>
      <c r="E224" s="298" t="s">
        <v>222</v>
      </c>
      <c r="F224" s="298" t="s">
        <v>202</v>
      </c>
      <c r="G224" s="302" t="s">
        <v>183</v>
      </c>
      <c r="H224" s="309">
        <v>41.5</v>
      </c>
      <c r="I224" s="309">
        <v>1776.0490909091022</v>
      </c>
      <c r="J224" s="309">
        <f t="shared" si="7"/>
        <v>73706.037272727743</v>
      </c>
    </row>
    <row r="225" spans="1:10" x14ac:dyDescent="0.3">
      <c r="A225" s="303">
        <v>2017</v>
      </c>
      <c r="B225" s="302"/>
      <c r="C225" s="298" t="s">
        <v>170</v>
      </c>
      <c r="D225" s="317" t="str">
        <f t="shared" si="6"/>
        <v>SPRFK22017</v>
      </c>
      <c r="E225" s="298" t="s">
        <v>222</v>
      </c>
      <c r="F225" s="298" t="s">
        <v>204</v>
      </c>
      <c r="G225" s="302" t="s">
        <v>183</v>
      </c>
      <c r="H225" s="309">
        <v>56.49</v>
      </c>
      <c r="I225" s="309">
        <v>1747.3826753246635</v>
      </c>
      <c r="J225" s="309">
        <f t="shared" si="7"/>
        <v>98709.64732909025</v>
      </c>
    </row>
    <row r="226" spans="1:10" x14ac:dyDescent="0.3">
      <c r="A226" s="303">
        <v>2017</v>
      </c>
      <c r="B226" s="302"/>
      <c r="C226" s="298" t="s">
        <v>166</v>
      </c>
      <c r="D226" s="317" t="str">
        <f t="shared" si="6"/>
        <v>MGRK2017</v>
      </c>
      <c r="E226" s="298" t="s">
        <v>223</v>
      </c>
      <c r="F226" s="298" t="s">
        <v>184</v>
      </c>
      <c r="G226" s="302" t="s">
        <v>183</v>
      </c>
      <c r="H226" s="309">
        <v>130.27000000000001</v>
      </c>
      <c r="I226" s="309">
        <v>1724.469607843123</v>
      </c>
      <c r="J226" s="309">
        <f t="shared" si="7"/>
        <v>224646.65581372366</v>
      </c>
    </row>
    <row r="227" spans="1:10" x14ac:dyDescent="0.3">
      <c r="A227" s="303">
        <v>2017</v>
      </c>
      <c r="B227" s="302"/>
      <c r="C227" s="298" t="s">
        <v>216</v>
      </c>
      <c r="D227" s="317" t="str">
        <f t="shared" si="6"/>
        <v>OADMK2017</v>
      </c>
      <c r="E227" s="298" t="s">
        <v>223</v>
      </c>
      <c r="F227" s="298" t="s">
        <v>186</v>
      </c>
      <c r="G227" s="302" t="s">
        <v>183</v>
      </c>
      <c r="H227" s="309">
        <v>38.58</v>
      </c>
      <c r="I227" s="309">
        <v>2080</v>
      </c>
      <c r="J227" s="309">
        <f t="shared" si="7"/>
        <v>80246.399999999994</v>
      </c>
    </row>
    <row r="228" spans="1:10" x14ac:dyDescent="0.3">
      <c r="A228" s="303">
        <v>2017</v>
      </c>
      <c r="B228" s="302"/>
      <c r="C228" s="298" t="s">
        <v>212</v>
      </c>
      <c r="D228" s="317" t="str">
        <f t="shared" si="6"/>
        <v>OGRK2017</v>
      </c>
      <c r="E228" s="298" t="s">
        <v>223</v>
      </c>
      <c r="F228" s="298" t="s">
        <v>213</v>
      </c>
      <c r="G228" s="302" t="s">
        <v>183</v>
      </c>
      <c r="H228" s="309">
        <v>122.89</v>
      </c>
      <c r="I228" s="309">
        <v>2080</v>
      </c>
      <c r="J228" s="309">
        <f t="shared" si="7"/>
        <v>255611.2</v>
      </c>
    </row>
    <row r="229" spans="1:10" x14ac:dyDescent="0.3">
      <c r="A229" s="303">
        <v>2017</v>
      </c>
      <c r="B229" s="302"/>
      <c r="C229" s="298" t="s">
        <v>217</v>
      </c>
      <c r="D229" s="317" t="str">
        <f t="shared" si="6"/>
        <v>SADMK2017</v>
      </c>
      <c r="E229" s="298" t="s">
        <v>223</v>
      </c>
      <c r="F229" s="298" t="s">
        <v>198</v>
      </c>
      <c r="G229" s="302" t="s">
        <v>183</v>
      </c>
      <c r="H229" s="309">
        <v>36.07</v>
      </c>
      <c r="I229" s="309">
        <v>1774.5278367346823</v>
      </c>
      <c r="J229" s="309">
        <f t="shared" si="7"/>
        <v>64007.219071019994</v>
      </c>
    </row>
    <row r="230" spans="1:10" x14ac:dyDescent="0.3">
      <c r="A230" s="303">
        <v>2017</v>
      </c>
      <c r="B230" s="302"/>
      <c r="C230" s="298" t="s">
        <v>166</v>
      </c>
      <c r="D230" s="317" t="str">
        <f t="shared" si="6"/>
        <v>MGRK2017</v>
      </c>
      <c r="E230" s="298" t="s">
        <v>224</v>
      </c>
      <c r="F230" s="298" t="s">
        <v>184</v>
      </c>
      <c r="G230" s="302" t="s">
        <v>183</v>
      </c>
      <c r="H230" s="309">
        <v>138.29</v>
      </c>
      <c r="I230" s="309">
        <v>1724.469607843123</v>
      </c>
      <c r="J230" s="309">
        <f t="shared" si="7"/>
        <v>238476.90206862547</v>
      </c>
    </row>
    <row r="231" spans="1:10" x14ac:dyDescent="0.3">
      <c r="A231" s="303">
        <v>2017</v>
      </c>
      <c r="B231" s="302"/>
      <c r="C231" s="298" t="s">
        <v>216</v>
      </c>
      <c r="D231" s="317" t="str">
        <f t="shared" si="6"/>
        <v>OADMK2017</v>
      </c>
      <c r="E231" s="298" t="s">
        <v>224</v>
      </c>
      <c r="F231" s="298" t="s">
        <v>186</v>
      </c>
      <c r="G231" s="302" t="s">
        <v>183</v>
      </c>
      <c r="H231" s="309">
        <v>43.95</v>
      </c>
      <c r="I231" s="309">
        <v>2080</v>
      </c>
      <c r="J231" s="309">
        <f t="shared" si="7"/>
        <v>91416</v>
      </c>
    </row>
    <row r="232" spans="1:10" x14ac:dyDescent="0.3">
      <c r="A232" s="303">
        <v>2017</v>
      </c>
      <c r="B232" s="302"/>
      <c r="C232" s="298" t="s">
        <v>212</v>
      </c>
      <c r="D232" s="317" t="str">
        <f t="shared" si="6"/>
        <v>OGRK2017</v>
      </c>
      <c r="E232" s="298" t="s">
        <v>224</v>
      </c>
      <c r="F232" s="298" t="s">
        <v>213</v>
      </c>
      <c r="G232" s="302" t="s">
        <v>183</v>
      </c>
      <c r="H232" s="309">
        <v>127.5</v>
      </c>
      <c r="I232" s="309">
        <v>2080</v>
      </c>
      <c r="J232" s="309">
        <f t="shared" si="7"/>
        <v>265200</v>
      </c>
    </row>
    <row r="233" spans="1:10" x14ac:dyDescent="0.3">
      <c r="A233" s="303">
        <v>2017</v>
      </c>
      <c r="B233" s="302"/>
      <c r="C233" s="298" t="s">
        <v>217</v>
      </c>
      <c r="D233" s="317" t="str">
        <f t="shared" si="6"/>
        <v>SADMK2017</v>
      </c>
      <c r="E233" s="298" t="s">
        <v>224</v>
      </c>
      <c r="F233" s="298" t="s">
        <v>198</v>
      </c>
      <c r="G233" s="302" t="s">
        <v>183</v>
      </c>
      <c r="H233" s="309">
        <v>42.02</v>
      </c>
      <c r="I233" s="309">
        <v>1774.5278367346823</v>
      </c>
      <c r="J233" s="309">
        <f t="shared" si="7"/>
        <v>74565.659699591357</v>
      </c>
    </row>
    <row r="234" spans="1:10" x14ac:dyDescent="0.3">
      <c r="A234" s="303">
        <v>2017</v>
      </c>
      <c r="B234" s="302"/>
      <c r="C234" s="298" t="s">
        <v>166</v>
      </c>
      <c r="D234" s="317" t="str">
        <f t="shared" si="6"/>
        <v>MGRK2017</v>
      </c>
      <c r="E234" s="298" t="s">
        <v>225</v>
      </c>
      <c r="F234" s="298" t="s">
        <v>184</v>
      </c>
      <c r="G234" s="302" t="s">
        <v>183</v>
      </c>
      <c r="H234" s="309">
        <v>145.28</v>
      </c>
      <c r="I234" s="309">
        <v>1724.469607843123</v>
      </c>
      <c r="J234" s="309">
        <f t="shared" si="7"/>
        <v>250530.94462744892</v>
      </c>
    </row>
    <row r="235" spans="1:10" x14ac:dyDescent="0.3">
      <c r="A235" s="303">
        <v>2017</v>
      </c>
      <c r="B235" s="302"/>
      <c r="C235" s="298" t="s">
        <v>216</v>
      </c>
      <c r="D235" s="317" t="str">
        <f t="shared" si="6"/>
        <v>OADMK2017</v>
      </c>
      <c r="E235" s="298" t="s">
        <v>225</v>
      </c>
      <c r="F235" s="298" t="s">
        <v>186</v>
      </c>
      <c r="G235" s="302" t="s">
        <v>183</v>
      </c>
      <c r="H235" s="309">
        <v>48.36</v>
      </c>
      <c r="I235" s="309">
        <v>2080</v>
      </c>
      <c r="J235" s="309">
        <f t="shared" si="7"/>
        <v>100588.8</v>
      </c>
    </row>
    <row r="236" spans="1:10" x14ac:dyDescent="0.3">
      <c r="A236" s="303">
        <v>2017</v>
      </c>
      <c r="B236" s="302"/>
      <c r="C236" s="298" t="s">
        <v>212</v>
      </c>
      <c r="D236" s="317" t="str">
        <f t="shared" si="6"/>
        <v>OGRK2017</v>
      </c>
      <c r="E236" s="298" t="s">
        <v>225</v>
      </c>
      <c r="F236" s="298" t="s">
        <v>213</v>
      </c>
      <c r="G236" s="302" t="s">
        <v>183</v>
      </c>
      <c r="H236" s="309">
        <v>130.84</v>
      </c>
      <c r="I236" s="309">
        <v>2080</v>
      </c>
      <c r="J236" s="309">
        <f t="shared" si="7"/>
        <v>272147.20000000001</v>
      </c>
    </row>
    <row r="237" spans="1:10" x14ac:dyDescent="0.3">
      <c r="A237" s="303">
        <v>2017</v>
      </c>
      <c r="B237" s="302"/>
      <c r="C237" s="298" t="s">
        <v>217</v>
      </c>
      <c r="D237" s="317" t="str">
        <f t="shared" si="6"/>
        <v>SADMK2017</v>
      </c>
      <c r="E237" s="298" t="s">
        <v>225</v>
      </c>
      <c r="F237" s="298" t="s">
        <v>198</v>
      </c>
      <c r="G237" s="302" t="s">
        <v>183</v>
      </c>
      <c r="H237" s="309">
        <v>48.43</v>
      </c>
      <c r="I237" s="309">
        <v>1774.5278367346823</v>
      </c>
      <c r="J237" s="309">
        <f t="shared" si="7"/>
        <v>85940.383133060663</v>
      </c>
    </row>
    <row r="238" spans="1:10" x14ac:dyDescent="0.3">
      <c r="A238" s="303">
        <v>2017</v>
      </c>
      <c r="B238" s="302"/>
      <c r="C238" s="298" t="s">
        <v>166</v>
      </c>
      <c r="D238" s="317" t="str">
        <f t="shared" si="6"/>
        <v>MGRK2017</v>
      </c>
      <c r="E238" s="298" t="s">
        <v>226</v>
      </c>
      <c r="F238" s="298" t="s">
        <v>184</v>
      </c>
      <c r="G238" s="302" t="s">
        <v>183</v>
      </c>
      <c r="H238" s="309">
        <v>126.74</v>
      </c>
      <c r="I238" s="309">
        <v>1724.469607843123</v>
      </c>
      <c r="J238" s="309">
        <f t="shared" si="7"/>
        <v>218559.27809803741</v>
      </c>
    </row>
    <row r="239" spans="1:10" x14ac:dyDescent="0.3">
      <c r="A239" s="303">
        <v>2017</v>
      </c>
      <c r="B239" s="302"/>
      <c r="C239" s="298" t="s">
        <v>212</v>
      </c>
      <c r="D239" s="317" t="str">
        <f t="shared" si="6"/>
        <v>OGRK2017</v>
      </c>
      <c r="E239" s="298" t="s">
        <v>226</v>
      </c>
      <c r="F239" s="298" t="s">
        <v>213</v>
      </c>
      <c r="G239" s="302" t="s">
        <v>183</v>
      </c>
      <c r="H239" s="309">
        <v>116.84</v>
      </c>
      <c r="I239" s="309">
        <v>2080</v>
      </c>
      <c r="J239" s="309">
        <f t="shared" si="7"/>
        <v>243027.20000000001</v>
      </c>
    </row>
    <row r="240" spans="1:10" x14ac:dyDescent="0.3">
      <c r="A240" s="303">
        <v>2017</v>
      </c>
      <c r="B240" s="302"/>
      <c r="C240" s="298" t="s">
        <v>167</v>
      </c>
      <c r="D240" s="317" t="str">
        <f t="shared" si="6"/>
        <v>EXECK2017</v>
      </c>
      <c r="E240" s="298" t="s">
        <v>227</v>
      </c>
      <c r="F240" s="298" t="s">
        <v>182</v>
      </c>
      <c r="G240" s="302" t="s">
        <v>183</v>
      </c>
      <c r="H240" s="309">
        <v>174.63</v>
      </c>
      <c r="I240" s="309">
        <v>1710.2124637681156</v>
      </c>
      <c r="J240" s="309">
        <f t="shared" si="7"/>
        <v>298654.402547826</v>
      </c>
    </row>
    <row r="241" spans="1:10" x14ac:dyDescent="0.3">
      <c r="A241" s="303">
        <v>2017</v>
      </c>
      <c r="B241" s="302"/>
      <c r="C241" s="298" t="s">
        <v>166</v>
      </c>
      <c r="D241" s="317" t="str">
        <f t="shared" si="6"/>
        <v>MGRK2017</v>
      </c>
      <c r="E241" s="298" t="s">
        <v>227</v>
      </c>
      <c r="F241" s="298" t="s">
        <v>184</v>
      </c>
      <c r="G241" s="302" t="s">
        <v>183</v>
      </c>
      <c r="H241" s="309">
        <v>121.65</v>
      </c>
      <c r="I241" s="309">
        <v>1724.469607843123</v>
      </c>
      <c r="J241" s="309">
        <f t="shared" si="7"/>
        <v>209781.72779411593</v>
      </c>
    </row>
    <row r="242" spans="1:10" x14ac:dyDescent="0.3">
      <c r="A242" s="303">
        <v>2017</v>
      </c>
      <c r="B242" s="302"/>
      <c r="C242" s="298" t="s">
        <v>212</v>
      </c>
      <c r="D242" s="317" t="str">
        <f t="shared" si="6"/>
        <v>OGRK2017</v>
      </c>
      <c r="E242" s="298" t="s">
        <v>227</v>
      </c>
      <c r="F242" s="298" t="s">
        <v>213</v>
      </c>
      <c r="G242" s="302" t="s">
        <v>183</v>
      </c>
      <c r="H242" s="309">
        <v>112.15</v>
      </c>
      <c r="I242" s="309">
        <v>2080</v>
      </c>
      <c r="J242" s="309">
        <f t="shared" si="7"/>
        <v>233272</v>
      </c>
    </row>
    <row r="243" spans="1:10" x14ac:dyDescent="0.3">
      <c r="A243" s="303">
        <v>2017</v>
      </c>
      <c r="B243" s="302"/>
      <c r="C243" s="298" t="s">
        <v>167</v>
      </c>
      <c r="D243" s="317" t="str">
        <f t="shared" si="6"/>
        <v>EXECK2017</v>
      </c>
      <c r="E243" s="298" t="s">
        <v>228</v>
      </c>
      <c r="F243" s="298" t="s">
        <v>182</v>
      </c>
      <c r="G243" s="302" t="s">
        <v>183</v>
      </c>
      <c r="H243" s="309">
        <v>181.51</v>
      </c>
      <c r="I243" s="309">
        <v>1710.2124637681156</v>
      </c>
      <c r="J243" s="309">
        <f t="shared" si="7"/>
        <v>310420.66429855063</v>
      </c>
    </row>
    <row r="244" spans="1:10" x14ac:dyDescent="0.3">
      <c r="A244" s="303">
        <v>2017</v>
      </c>
      <c r="B244" s="302"/>
      <c r="C244" s="298" t="s">
        <v>166</v>
      </c>
      <c r="D244" s="317" t="str">
        <f t="shared" si="6"/>
        <v>MGRK2017</v>
      </c>
      <c r="E244" s="298" t="s">
        <v>229</v>
      </c>
      <c r="F244" s="298" t="s">
        <v>184</v>
      </c>
      <c r="G244" s="302" t="s">
        <v>183</v>
      </c>
      <c r="H244" s="309">
        <v>137.9</v>
      </c>
      <c r="I244" s="309">
        <v>1724.469607843123</v>
      </c>
      <c r="J244" s="309">
        <f t="shared" si="7"/>
        <v>237804.35892156666</v>
      </c>
    </row>
    <row r="245" spans="1:10" x14ac:dyDescent="0.3">
      <c r="A245" s="303">
        <v>2017</v>
      </c>
      <c r="B245" s="302"/>
      <c r="C245" s="298" t="s">
        <v>212</v>
      </c>
      <c r="D245" s="317" t="str">
        <f t="shared" si="6"/>
        <v>OGRK2017</v>
      </c>
      <c r="E245" s="298" t="s">
        <v>229</v>
      </c>
      <c r="F245" s="298" t="s">
        <v>213</v>
      </c>
      <c r="G245" s="302" t="s">
        <v>183</v>
      </c>
      <c r="H245" s="309">
        <v>124.19</v>
      </c>
      <c r="I245" s="309">
        <v>2080</v>
      </c>
      <c r="J245" s="309">
        <f t="shared" si="7"/>
        <v>258315.19999999998</v>
      </c>
    </row>
    <row r="246" spans="1:10" x14ac:dyDescent="0.3">
      <c r="A246" s="303">
        <v>2017</v>
      </c>
      <c r="B246" s="302"/>
      <c r="C246" s="298" t="s">
        <v>167</v>
      </c>
      <c r="D246" s="317" t="str">
        <f t="shared" si="6"/>
        <v>EXECK2017</v>
      </c>
      <c r="E246" s="298" t="s">
        <v>230</v>
      </c>
      <c r="F246" s="298" t="s">
        <v>182</v>
      </c>
      <c r="G246" s="302" t="s">
        <v>183</v>
      </c>
      <c r="H246" s="309">
        <v>109.21</v>
      </c>
      <c r="I246" s="309">
        <v>1710.2124637681156</v>
      </c>
      <c r="J246" s="309">
        <f t="shared" si="7"/>
        <v>186772.3031681159</v>
      </c>
    </row>
    <row r="247" spans="1:10" x14ac:dyDescent="0.3">
      <c r="A247" s="303">
        <v>2017</v>
      </c>
      <c r="B247" s="302"/>
      <c r="C247" s="298" t="s">
        <v>166</v>
      </c>
      <c r="D247" s="317" t="str">
        <f t="shared" si="6"/>
        <v>MGRK2017</v>
      </c>
      <c r="E247" s="298" t="s">
        <v>230</v>
      </c>
      <c r="F247" s="298" t="s">
        <v>184</v>
      </c>
      <c r="G247" s="302" t="s">
        <v>183</v>
      </c>
      <c r="H247" s="309">
        <v>95.67</v>
      </c>
      <c r="I247" s="309">
        <v>1724.469607843123</v>
      </c>
      <c r="J247" s="309">
        <f t="shared" si="7"/>
        <v>164980.00738235158</v>
      </c>
    </row>
    <row r="248" spans="1:10" x14ac:dyDescent="0.3">
      <c r="A248" s="303">
        <v>2017</v>
      </c>
      <c r="B248" s="302"/>
      <c r="C248" s="298" t="s">
        <v>216</v>
      </c>
      <c r="D248" s="317" t="str">
        <f t="shared" si="6"/>
        <v>OADMK2017</v>
      </c>
      <c r="E248" s="298" t="s">
        <v>230</v>
      </c>
      <c r="F248" s="298" t="s">
        <v>186</v>
      </c>
      <c r="G248" s="302" t="s">
        <v>183</v>
      </c>
      <c r="H248" s="309">
        <v>40.58</v>
      </c>
      <c r="I248" s="309">
        <v>2080</v>
      </c>
      <c r="J248" s="309">
        <f t="shared" si="7"/>
        <v>84406.399999999994</v>
      </c>
    </row>
    <row r="249" spans="1:10" x14ac:dyDescent="0.3">
      <c r="A249" s="303">
        <v>2017</v>
      </c>
      <c r="B249" s="302"/>
      <c r="C249" s="298" t="s">
        <v>212</v>
      </c>
      <c r="D249" s="317" t="str">
        <f t="shared" si="6"/>
        <v>OGRK2017</v>
      </c>
      <c r="E249" s="298" t="s">
        <v>230</v>
      </c>
      <c r="F249" s="298" t="s">
        <v>213</v>
      </c>
      <c r="G249" s="302" t="s">
        <v>183</v>
      </c>
      <c r="H249" s="309">
        <v>86.16</v>
      </c>
      <c r="I249" s="309">
        <v>2080</v>
      </c>
      <c r="J249" s="309">
        <f t="shared" si="7"/>
        <v>179212.79999999999</v>
      </c>
    </row>
    <row r="250" spans="1:10" x14ac:dyDescent="0.3">
      <c r="A250" s="303">
        <v>2017</v>
      </c>
      <c r="B250" s="302"/>
      <c r="C250" s="298" t="s">
        <v>217</v>
      </c>
      <c r="D250" s="317" t="str">
        <f t="shared" si="6"/>
        <v>SADMK2017</v>
      </c>
      <c r="E250" s="298" t="s">
        <v>230</v>
      </c>
      <c r="F250" s="298" t="s">
        <v>198</v>
      </c>
      <c r="G250" s="302" t="s">
        <v>183</v>
      </c>
      <c r="H250" s="309">
        <v>40.630000000000003</v>
      </c>
      <c r="I250" s="309">
        <v>1774.5278367346823</v>
      </c>
      <c r="J250" s="309">
        <f t="shared" si="7"/>
        <v>72099.066006530149</v>
      </c>
    </row>
    <row r="251" spans="1:10" x14ac:dyDescent="0.3">
      <c r="A251" s="303">
        <v>2017</v>
      </c>
      <c r="B251" s="302"/>
      <c r="C251" s="298" t="s">
        <v>166</v>
      </c>
      <c r="D251" s="317" t="str">
        <f t="shared" si="6"/>
        <v>MGRK2017</v>
      </c>
      <c r="E251" s="298" t="s">
        <v>231</v>
      </c>
      <c r="F251" s="298" t="s">
        <v>184</v>
      </c>
      <c r="G251" s="302" t="s">
        <v>183</v>
      </c>
      <c r="H251" s="309">
        <v>112.86</v>
      </c>
      <c r="I251" s="309">
        <v>1724.469607843123</v>
      </c>
      <c r="J251" s="309">
        <f t="shared" si="7"/>
        <v>194623.63994117486</v>
      </c>
    </row>
    <row r="252" spans="1:10" x14ac:dyDescent="0.3">
      <c r="A252" s="303">
        <v>2017</v>
      </c>
      <c r="B252" s="302"/>
      <c r="C252" s="298" t="s">
        <v>212</v>
      </c>
      <c r="D252" s="317" t="str">
        <f t="shared" si="6"/>
        <v>OGRK2017</v>
      </c>
      <c r="E252" s="298" t="s">
        <v>231</v>
      </c>
      <c r="F252" s="298" t="s">
        <v>213</v>
      </c>
      <c r="G252" s="302" t="s">
        <v>183</v>
      </c>
      <c r="H252" s="309">
        <v>102.26</v>
      </c>
      <c r="I252" s="309">
        <v>2080</v>
      </c>
      <c r="J252" s="309">
        <f t="shared" si="7"/>
        <v>212700.80000000002</v>
      </c>
    </row>
    <row r="253" spans="1:10" x14ac:dyDescent="0.3">
      <c r="A253" s="303">
        <v>2018</v>
      </c>
      <c r="B253" s="302"/>
      <c r="C253" s="298" t="s">
        <v>180</v>
      </c>
      <c r="D253" s="317" t="str">
        <f t="shared" si="6"/>
        <v>EXEC2018</v>
      </c>
      <c r="E253" s="298" t="s">
        <v>181</v>
      </c>
      <c r="F253" s="298" t="s">
        <v>182</v>
      </c>
      <c r="G253" s="302" t="s">
        <v>183</v>
      </c>
      <c r="H253" s="309">
        <v>173.58</v>
      </c>
      <c r="I253" s="309">
        <v>1731.29</v>
      </c>
      <c r="J253" s="309">
        <f t="shared" si="7"/>
        <v>300517.31820000004</v>
      </c>
    </row>
    <row r="254" spans="1:10" x14ac:dyDescent="0.3">
      <c r="A254" s="303">
        <v>2018</v>
      </c>
      <c r="B254" s="302"/>
      <c r="C254" s="298" t="s">
        <v>169</v>
      </c>
      <c r="D254" s="317" t="str">
        <f t="shared" si="6"/>
        <v>MGR2018</v>
      </c>
      <c r="E254" s="298" t="s">
        <v>181</v>
      </c>
      <c r="F254" s="298" t="s">
        <v>184</v>
      </c>
      <c r="G254" s="302" t="s">
        <v>183</v>
      </c>
      <c r="H254" s="309">
        <v>117.48</v>
      </c>
      <c r="I254" s="309">
        <v>1726.2550349650371</v>
      </c>
      <c r="J254" s="309">
        <f t="shared" si="7"/>
        <v>202800.44150769257</v>
      </c>
    </row>
    <row r="255" spans="1:10" x14ac:dyDescent="0.3">
      <c r="A255" s="303">
        <v>2018</v>
      </c>
      <c r="B255" s="302"/>
      <c r="C255" s="298" t="s">
        <v>185</v>
      </c>
      <c r="D255" s="317" t="str">
        <f t="shared" si="6"/>
        <v>OADM2018</v>
      </c>
      <c r="E255" s="298" t="s">
        <v>181</v>
      </c>
      <c r="F255" s="298" t="s">
        <v>186</v>
      </c>
      <c r="G255" s="302" t="s">
        <v>183</v>
      </c>
      <c r="H255" s="309">
        <v>51.32</v>
      </c>
      <c r="I255" s="309">
        <v>2080</v>
      </c>
      <c r="J255" s="309">
        <f t="shared" si="7"/>
        <v>106745.60000000001</v>
      </c>
    </row>
    <row r="256" spans="1:10" x14ac:dyDescent="0.3">
      <c r="A256" s="303">
        <v>2018</v>
      </c>
      <c r="B256" s="302"/>
      <c r="C256" s="298" t="s">
        <v>187</v>
      </c>
      <c r="D256" s="317" t="str">
        <f t="shared" si="6"/>
        <v>OGR2018</v>
      </c>
      <c r="E256" s="298" t="s">
        <v>181</v>
      </c>
      <c r="F256" s="298" t="s">
        <v>188</v>
      </c>
      <c r="G256" s="302" t="s">
        <v>183</v>
      </c>
      <c r="H256" s="309">
        <v>109.52</v>
      </c>
      <c r="I256" s="309">
        <v>2080</v>
      </c>
      <c r="J256" s="309">
        <f t="shared" si="7"/>
        <v>227801.60000000001</v>
      </c>
    </row>
    <row r="257" spans="1:10" x14ac:dyDescent="0.3">
      <c r="A257" s="303">
        <v>2018</v>
      </c>
      <c r="B257" s="302"/>
      <c r="C257" s="298" t="s">
        <v>191</v>
      </c>
      <c r="D257" s="317" t="str">
        <f t="shared" si="6"/>
        <v>OPRF12018</v>
      </c>
      <c r="E257" s="298" t="s">
        <v>181</v>
      </c>
      <c r="F257" s="298" t="s">
        <v>192</v>
      </c>
      <c r="G257" s="302" t="s">
        <v>183</v>
      </c>
      <c r="H257" s="309">
        <v>46.47</v>
      </c>
      <c r="I257" s="309">
        <v>2080</v>
      </c>
      <c r="J257" s="309">
        <f t="shared" si="7"/>
        <v>96657.599999999991</v>
      </c>
    </row>
    <row r="258" spans="1:10" x14ac:dyDescent="0.3">
      <c r="A258" s="303">
        <v>2018</v>
      </c>
      <c r="B258" s="302"/>
      <c r="C258" s="298" t="s">
        <v>193</v>
      </c>
      <c r="D258" s="317" t="str">
        <f t="shared" si="6"/>
        <v>OPRF22018</v>
      </c>
      <c r="E258" s="298" t="s">
        <v>181</v>
      </c>
      <c r="F258" s="298" t="s">
        <v>194</v>
      </c>
      <c r="G258" s="302" t="s">
        <v>183</v>
      </c>
      <c r="H258" s="309">
        <v>64.84</v>
      </c>
      <c r="I258" s="309">
        <v>2080</v>
      </c>
      <c r="J258" s="309">
        <f t="shared" si="7"/>
        <v>134867.20000000001</v>
      </c>
    </row>
    <row r="259" spans="1:10" x14ac:dyDescent="0.3">
      <c r="A259" s="303">
        <v>2018</v>
      </c>
      <c r="B259" s="302"/>
      <c r="C259" s="298" t="s">
        <v>195</v>
      </c>
      <c r="D259" s="317" t="str">
        <f t="shared" si="6"/>
        <v>OXEC2018</v>
      </c>
      <c r="E259" s="298" t="s">
        <v>181</v>
      </c>
      <c r="F259" s="298" t="s">
        <v>196</v>
      </c>
      <c r="G259" s="302" t="s">
        <v>183</v>
      </c>
      <c r="H259" s="309">
        <v>162.88999999999999</v>
      </c>
      <c r="I259" s="309">
        <v>2080</v>
      </c>
      <c r="J259" s="309">
        <f t="shared" si="7"/>
        <v>338811.19999999995</v>
      </c>
    </row>
    <row r="260" spans="1:10" x14ac:dyDescent="0.3">
      <c r="A260" s="303">
        <v>2018</v>
      </c>
      <c r="B260" s="302"/>
      <c r="C260" s="298" t="s">
        <v>197</v>
      </c>
      <c r="D260" s="317" t="str">
        <f t="shared" si="6"/>
        <v>SADM2018</v>
      </c>
      <c r="E260" s="298" t="s">
        <v>181</v>
      </c>
      <c r="F260" s="298" t="s">
        <v>198</v>
      </c>
      <c r="G260" s="302" t="s">
        <v>183</v>
      </c>
      <c r="H260" s="309">
        <v>48.4</v>
      </c>
      <c r="I260" s="309">
        <v>1732.7714814814822</v>
      </c>
      <c r="J260" s="309">
        <f t="shared" si="7"/>
        <v>83866.139703703739</v>
      </c>
    </row>
    <row r="261" spans="1:10" x14ac:dyDescent="0.3">
      <c r="A261" s="303">
        <v>2018</v>
      </c>
      <c r="B261" s="302"/>
      <c r="C261" s="298" t="s">
        <v>201</v>
      </c>
      <c r="D261" s="317" t="str">
        <f t="shared" si="6"/>
        <v>SPRF12018</v>
      </c>
      <c r="E261" s="298" t="s">
        <v>181</v>
      </c>
      <c r="F261" s="298" t="s">
        <v>202</v>
      </c>
      <c r="G261" s="302" t="s">
        <v>183</v>
      </c>
      <c r="H261" s="309">
        <v>48.4</v>
      </c>
      <c r="I261" s="309">
        <v>1753.1081818181824</v>
      </c>
      <c r="J261" s="309">
        <f t="shared" si="7"/>
        <v>84850.436000000031</v>
      </c>
    </row>
    <row r="262" spans="1:10" x14ac:dyDescent="0.3">
      <c r="A262" s="303">
        <v>2018</v>
      </c>
      <c r="B262" s="302"/>
      <c r="C262" s="298" t="s">
        <v>203</v>
      </c>
      <c r="D262" s="317" t="str">
        <f t="shared" si="6"/>
        <v>SPRF22018</v>
      </c>
      <c r="E262" s="298" t="s">
        <v>181</v>
      </c>
      <c r="F262" s="298" t="s">
        <v>204</v>
      </c>
      <c r="G262" s="302" t="s">
        <v>183</v>
      </c>
      <c r="H262" s="309">
        <v>70.73</v>
      </c>
      <c r="I262" s="309">
        <v>1759.2900000000002</v>
      </c>
      <c r="J262" s="309">
        <f t="shared" si="7"/>
        <v>124434.58170000002</v>
      </c>
    </row>
    <row r="263" spans="1:10" x14ac:dyDescent="0.3">
      <c r="A263" s="303">
        <v>2018</v>
      </c>
      <c r="B263" s="302"/>
      <c r="C263" s="298" t="s">
        <v>169</v>
      </c>
      <c r="D263" s="317" t="str">
        <f t="shared" si="6"/>
        <v>MGR2018</v>
      </c>
      <c r="E263" s="298" t="s">
        <v>205</v>
      </c>
      <c r="F263" s="298" t="s">
        <v>184</v>
      </c>
      <c r="G263" s="302" t="s">
        <v>183</v>
      </c>
      <c r="H263" s="309">
        <v>101.24</v>
      </c>
      <c r="I263" s="309">
        <v>1721.6996059113342</v>
      </c>
      <c r="J263" s="309">
        <f t="shared" si="7"/>
        <v>174304.86810246346</v>
      </c>
    </row>
    <row r="264" spans="1:10" x14ac:dyDescent="0.3">
      <c r="A264" s="303">
        <v>2018</v>
      </c>
      <c r="B264" s="302"/>
      <c r="C264" s="298" t="s">
        <v>187</v>
      </c>
      <c r="D264" s="317" t="str">
        <f t="shared" si="6"/>
        <v>OGR2018</v>
      </c>
      <c r="E264" s="298" t="s">
        <v>205</v>
      </c>
      <c r="F264" s="298" t="s">
        <v>188</v>
      </c>
      <c r="G264" s="302" t="s">
        <v>183</v>
      </c>
      <c r="H264" s="309">
        <v>92.94</v>
      </c>
      <c r="I264" s="309">
        <v>2080</v>
      </c>
      <c r="J264" s="309">
        <f t="shared" si="7"/>
        <v>193315.19999999998</v>
      </c>
    </row>
    <row r="265" spans="1:10" x14ac:dyDescent="0.3">
      <c r="A265" s="303">
        <v>2018</v>
      </c>
      <c r="B265" s="302"/>
      <c r="C265" s="298" t="s">
        <v>167</v>
      </c>
      <c r="D265" s="317" t="str">
        <f t="shared" si="6"/>
        <v>EXECK2018</v>
      </c>
      <c r="E265" s="298" t="s">
        <v>206</v>
      </c>
      <c r="F265" s="298" t="s">
        <v>182</v>
      </c>
      <c r="G265" s="302" t="s">
        <v>183</v>
      </c>
      <c r="H265" s="309">
        <v>336.1</v>
      </c>
      <c r="I265" s="309">
        <v>1716.3733333333346</v>
      </c>
      <c r="J265" s="309">
        <f t="shared" si="7"/>
        <v>576873.07733333379</v>
      </c>
    </row>
    <row r="266" spans="1:10" x14ac:dyDescent="0.3">
      <c r="A266" s="303">
        <v>2018</v>
      </c>
      <c r="B266" s="302"/>
      <c r="C266" s="298" t="s">
        <v>216</v>
      </c>
      <c r="D266" s="317" t="str">
        <f t="shared" si="6"/>
        <v>OADMK2018</v>
      </c>
      <c r="E266" s="298" t="s">
        <v>206</v>
      </c>
      <c r="F266" s="298" t="s">
        <v>186</v>
      </c>
      <c r="G266" s="302" t="s">
        <v>183</v>
      </c>
      <c r="H266" s="309">
        <v>45.38</v>
      </c>
      <c r="I266" s="309">
        <v>2080</v>
      </c>
      <c r="J266" s="309">
        <f t="shared" si="7"/>
        <v>94390.400000000009</v>
      </c>
    </row>
    <row r="267" spans="1:10" x14ac:dyDescent="0.3">
      <c r="A267" s="303">
        <v>2018</v>
      </c>
      <c r="B267" s="302"/>
      <c r="C267" s="298" t="s">
        <v>207</v>
      </c>
      <c r="D267" s="317" t="str">
        <f t="shared" ref="D267:D330" si="8">CONCATENATE(B267,C267,A267)</f>
        <v>OPRFK12018</v>
      </c>
      <c r="E267" s="298" t="s">
        <v>206</v>
      </c>
      <c r="F267" s="298" t="s">
        <v>192</v>
      </c>
      <c r="G267" s="302" t="s">
        <v>183</v>
      </c>
      <c r="H267" s="309">
        <v>41.08</v>
      </c>
      <c r="I267" s="309">
        <v>2080</v>
      </c>
      <c r="J267" s="309">
        <f t="shared" ref="J267:J330" si="9">H267*I267</f>
        <v>85446.399999999994</v>
      </c>
    </row>
    <row r="268" spans="1:10" x14ac:dyDescent="0.3">
      <c r="A268" s="303">
        <v>2018</v>
      </c>
      <c r="B268" s="302"/>
      <c r="C268" s="298" t="s">
        <v>217</v>
      </c>
      <c r="D268" s="317" t="str">
        <f t="shared" si="8"/>
        <v>SADMK2018</v>
      </c>
      <c r="E268" s="298" t="s">
        <v>206</v>
      </c>
      <c r="F268" s="298" t="s">
        <v>198</v>
      </c>
      <c r="G268" s="302" t="s">
        <v>183</v>
      </c>
      <c r="H268" s="309">
        <v>45.22</v>
      </c>
      <c r="I268" s="309">
        <v>1777.404099905767</v>
      </c>
      <c r="J268" s="309">
        <f t="shared" si="9"/>
        <v>80374.213397738786</v>
      </c>
    </row>
    <row r="269" spans="1:10" x14ac:dyDescent="0.3">
      <c r="A269" s="303">
        <v>2018</v>
      </c>
      <c r="B269" s="302"/>
      <c r="C269" s="298" t="s">
        <v>208</v>
      </c>
      <c r="D269" s="317" t="str">
        <f t="shared" si="8"/>
        <v>SPRFK12018</v>
      </c>
      <c r="E269" s="298" t="s">
        <v>206</v>
      </c>
      <c r="F269" s="298" t="s">
        <v>202</v>
      </c>
      <c r="G269" s="302" t="s">
        <v>183</v>
      </c>
      <c r="H269" s="309">
        <v>45.22</v>
      </c>
      <c r="I269" s="309">
        <v>1778.4515010141849</v>
      </c>
      <c r="J269" s="309">
        <f t="shared" si="9"/>
        <v>80421.576875861443</v>
      </c>
    </row>
    <row r="270" spans="1:10" x14ac:dyDescent="0.3">
      <c r="A270" s="303">
        <v>2018</v>
      </c>
      <c r="B270" s="302"/>
      <c r="C270" s="298" t="s">
        <v>167</v>
      </c>
      <c r="D270" s="317" t="str">
        <f t="shared" si="8"/>
        <v>EXECK2018</v>
      </c>
      <c r="E270" s="298" t="s">
        <v>209</v>
      </c>
      <c r="F270" s="298" t="s">
        <v>182</v>
      </c>
      <c r="G270" s="302" t="s">
        <v>183</v>
      </c>
      <c r="H270" s="309">
        <v>217.63</v>
      </c>
      <c r="I270" s="309">
        <v>1716.3733333333346</v>
      </c>
      <c r="J270" s="309">
        <f t="shared" si="9"/>
        <v>373534.32853333361</v>
      </c>
    </row>
    <row r="271" spans="1:10" x14ac:dyDescent="0.3">
      <c r="A271" s="303">
        <v>2018</v>
      </c>
      <c r="B271" s="302"/>
      <c r="C271" s="298" t="s">
        <v>216</v>
      </c>
      <c r="D271" s="317" t="str">
        <f t="shared" si="8"/>
        <v>OADMK2018</v>
      </c>
      <c r="E271" s="298" t="s">
        <v>209</v>
      </c>
      <c r="F271" s="298" t="s">
        <v>186</v>
      </c>
      <c r="G271" s="302" t="s">
        <v>183</v>
      </c>
      <c r="H271" s="309">
        <v>43.8</v>
      </c>
      <c r="I271" s="309">
        <v>2080</v>
      </c>
      <c r="J271" s="309">
        <f t="shared" si="9"/>
        <v>91104</v>
      </c>
    </row>
    <row r="272" spans="1:10" x14ac:dyDescent="0.3">
      <c r="A272" s="303">
        <v>2018</v>
      </c>
      <c r="B272" s="302"/>
      <c r="C272" s="298" t="s">
        <v>207</v>
      </c>
      <c r="D272" s="317" t="str">
        <f t="shared" si="8"/>
        <v>OPRFK12018</v>
      </c>
      <c r="E272" s="298" t="s">
        <v>209</v>
      </c>
      <c r="F272" s="298" t="s">
        <v>192</v>
      </c>
      <c r="G272" s="302" t="s">
        <v>183</v>
      </c>
      <c r="H272" s="309">
        <v>39.659999999999997</v>
      </c>
      <c r="I272" s="309">
        <v>2080</v>
      </c>
      <c r="J272" s="309">
        <f t="shared" si="9"/>
        <v>82492.799999999988</v>
      </c>
    </row>
    <row r="273" spans="1:10" x14ac:dyDescent="0.3">
      <c r="A273" s="303">
        <v>2018</v>
      </c>
      <c r="B273" s="302"/>
      <c r="C273" s="298" t="s">
        <v>217</v>
      </c>
      <c r="D273" s="317" t="str">
        <f t="shared" si="8"/>
        <v>SADMK2018</v>
      </c>
      <c r="E273" s="298" t="s">
        <v>209</v>
      </c>
      <c r="F273" s="298" t="s">
        <v>198</v>
      </c>
      <c r="G273" s="302" t="s">
        <v>183</v>
      </c>
      <c r="H273" s="309">
        <v>42.67</v>
      </c>
      <c r="I273" s="309">
        <v>1777.404099905767</v>
      </c>
      <c r="J273" s="309">
        <f t="shared" si="9"/>
        <v>75841.832942979076</v>
      </c>
    </row>
    <row r="274" spans="1:10" x14ac:dyDescent="0.3">
      <c r="A274" s="303">
        <v>2018</v>
      </c>
      <c r="B274" s="302"/>
      <c r="C274" s="298" t="s">
        <v>208</v>
      </c>
      <c r="D274" s="317" t="str">
        <f t="shared" si="8"/>
        <v>SPRFK12018</v>
      </c>
      <c r="E274" s="298" t="s">
        <v>209</v>
      </c>
      <c r="F274" s="298" t="s">
        <v>202</v>
      </c>
      <c r="G274" s="302" t="s">
        <v>183</v>
      </c>
      <c r="H274" s="309">
        <v>42.67</v>
      </c>
      <c r="I274" s="309">
        <v>1778.4515010141849</v>
      </c>
      <c r="J274" s="309">
        <f t="shared" si="9"/>
        <v>75886.525548275269</v>
      </c>
    </row>
    <row r="275" spans="1:10" x14ac:dyDescent="0.3">
      <c r="A275" s="303">
        <v>2018</v>
      </c>
      <c r="B275" s="302"/>
      <c r="C275" s="298" t="s">
        <v>167</v>
      </c>
      <c r="D275" s="317" t="str">
        <f t="shared" si="8"/>
        <v>EXECK2018</v>
      </c>
      <c r="E275" s="298" t="s">
        <v>210</v>
      </c>
      <c r="F275" s="298" t="s">
        <v>182</v>
      </c>
      <c r="G275" s="302" t="s">
        <v>183</v>
      </c>
      <c r="H275" s="309">
        <v>172.82</v>
      </c>
      <c r="I275" s="309">
        <v>1716.3733333333346</v>
      </c>
      <c r="J275" s="309">
        <f t="shared" si="9"/>
        <v>296623.63946666685</v>
      </c>
    </row>
    <row r="276" spans="1:10" x14ac:dyDescent="0.3">
      <c r="A276" s="303">
        <v>2018</v>
      </c>
      <c r="B276" s="302"/>
      <c r="C276" s="298" t="s">
        <v>216</v>
      </c>
      <c r="D276" s="317" t="str">
        <f t="shared" si="8"/>
        <v>OADMK2018</v>
      </c>
      <c r="E276" s="298" t="s">
        <v>210</v>
      </c>
      <c r="F276" s="298" t="s">
        <v>186</v>
      </c>
      <c r="G276" s="302" t="s">
        <v>183</v>
      </c>
      <c r="H276" s="309">
        <v>45.48</v>
      </c>
      <c r="I276" s="309">
        <v>2080</v>
      </c>
      <c r="J276" s="309">
        <f t="shared" si="9"/>
        <v>94598.399999999994</v>
      </c>
    </row>
    <row r="277" spans="1:10" x14ac:dyDescent="0.3">
      <c r="A277" s="303">
        <v>2018</v>
      </c>
      <c r="B277" s="302"/>
      <c r="C277" s="298" t="s">
        <v>207</v>
      </c>
      <c r="D277" s="317" t="str">
        <f t="shared" si="8"/>
        <v>OPRFK12018</v>
      </c>
      <c r="E277" s="298" t="s">
        <v>210</v>
      </c>
      <c r="F277" s="298" t="s">
        <v>192</v>
      </c>
      <c r="G277" s="302" t="s">
        <v>183</v>
      </c>
      <c r="H277" s="309">
        <v>41.17</v>
      </c>
      <c r="I277" s="309">
        <v>2080</v>
      </c>
      <c r="J277" s="309">
        <f t="shared" si="9"/>
        <v>85633.600000000006</v>
      </c>
    </row>
    <row r="278" spans="1:10" x14ac:dyDescent="0.3">
      <c r="A278" s="303">
        <v>2018</v>
      </c>
      <c r="B278" s="302"/>
      <c r="C278" s="298" t="s">
        <v>217</v>
      </c>
      <c r="D278" s="317" t="str">
        <f t="shared" si="8"/>
        <v>SADMK2018</v>
      </c>
      <c r="E278" s="298" t="s">
        <v>210</v>
      </c>
      <c r="F278" s="298" t="s">
        <v>198</v>
      </c>
      <c r="G278" s="302" t="s">
        <v>183</v>
      </c>
      <c r="H278" s="309">
        <v>44.3</v>
      </c>
      <c r="I278" s="309">
        <v>1777.404099905767</v>
      </c>
      <c r="J278" s="309">
        <f t="shared" si="9"/>
        <v>78739.001625825476</v>
      </c>
    </row>
    <row r="279" spans="1:10" x14ac:dyDescent="0.3">
      <c r="A279" s="303">
        <v>2018</v>
      </c>
      <c r="B279" s="302"/>
      <c r="C279" s="298" t="s">
        <v>208</v>
      </c>
      <c r="D279" s="317" t="str">
        <f t="shared" si="8"/>
        <v>SPRFK12018</v>
      </c>
      <c r="E279" s="298" t="s">
        <v>210</v>
      </c>
      <c r="F279" s="298" t="s">
        <v>202</v>
      </c>
      <c r="G279" s="302" t="s">
        <v>183</v>
      </c>
      <c r="H279" s="309">
        <v>44.3</v>
      </c>
      <c r="I279" s="309">
        <v>1778.4515010141849</v>
      </c>
      <c r="J279" s="309">
        <f t="shared" si="9"/>
        <v>78785.401494928388</v>
      </c>
    </row>
    <row r="280" spans="1:10" x14ac:dyDescent="0.3">
      <c r="A280" s="303">
        <v>2018</v>
      </c>
      <c r="B280" s="302"/>
      <c r="C280" s="298" t="s">
        <v>166</v>
      </c>
      <c r="D280" s="317" t="str">
        <f t="shared" si="8"/>
        <v>MGRK2018</v>
      </c>
      <c r="E280" s="298" t="s">
        <v>211</v>
      </c>
      <c r="F280" s="298" t="s">
        <v>184</v>
      </c>
      <c r="G280" s="302" t="s">
        <v>183</v>
      </c>
      <c r="H280" s="309">
        <v>112.47</v>
      </c>
      <c r="I280" s="309">
        <v>1730.61679653684</v>
      </c>
      <c r="J280" s="309">
        <f t="shared" si="9"/>
        <v>194642.47110649839</v>
      </c>
    </row>
    <row r="281" spans="1:10" x14ac:dyDescent="0.3">
      <c r="A281" s="303">
        <v>2018</v>
      </c>
      <c r="B281" s="302"/>
      <c r="C281" s="298" t="s">
        <v>212</v>
      </c>
      <c r="D281" s="317" t="str">
        <f t="shared" si="8"/>
        <v>OGRK2018</v>
      </c>
      <c r="E281" s="298" t="s">
        <v>211</v>
      </c>
      <c r="F281" s="298" t="s">
        <v>213</v>
      </c>
      <c r="G281" s="302" t="s">
        <v>183</v>
      </c>
      <c r="H281" s="309">
        <v>100.82</v>
      </c>
      <c r="I281" s="309">
        <v>2080</v>
      </c>
      <c r="J281" s="309">
        <f t="shared" si="9"/>
        <v>209705.59999999998</v>
      </c>
    </row>
    <row r="282" spans="1:10" x14ac:dyDescent="0.3">
      <c r="A282" s="303">
        <v>2018</v>
      </c>
      <c r="B282" s="302"/>
      <c r="C282" s="298" t="s">
        <v>214</v>
      </c>
      <c r="D282" s="317" t="str">
        <f t="shared" si="8"/>
        <v>OPRFK22018</v>
      </c>
      <c r="E282" s="298" t="s">
        <v>211</v>
      </c>
      <c r="F282" s="298" t="s">
        <v>194</v>
      </c>
      <c r="G282" s="302" t="s">
        <v>183</v>
      </c>
      <c r="H282" s="309">
        <v>59.21</v>
      </c>
      <c r="I282" s="309">
        <v>2080</v>
      </c>
      <c r="J282" s="309">
        <f t="shared" si="9"/>
        <v>123156.8</v>
      </c>
    </row>
    <row r="283" spans="1:10" x14ac:dyDescent="0.3">
      <c r="A283" s="303">
        <v>2018</v>
      </c>
      <c r="B283" s="302"/>
      <c r="C283" s="298" t="s">
        <v>170</v>
      </c>
      <c r="D283" s="317" t="str">
        <f t="shared" si="8"/>
        <v>SPRFK22018</v>
      </c>
      <c r="E283" s="298" t="s">
        <v>211</v>
      </c>
      <c r="F283" s="298" t="s">
        <v>204</v>
      </c>
      <c r="G283" s="302" t="s">
        <v>183</v>
      </c>
      <c r="H283" s="309">
        <v>63.71</v>
      </c>
      <c r="I283" s="309">
        <v>1754.6748717948753</v>
      </c>
      <c r="J283" s="309">
        <f t="shared" si="9"/>
        <v>111790.33608205151</v>
      </c>
    </row>
    <row r="284" spans="1:10" x14ac:dyDescent="0.3">
      <c r="A284" s="303">
        <v>2018</v>
      </c>
      <c r="B284" s="302"/>
      <c r="C284" s="298" t="s">
        <v>166</v>
      </c>
      <c r="D284" s="317" t="str">
        <f t="shared" si="8"/>
        <v>MGRK2018</v>
      </c>
      <c r="E284" s="298" t="s">
        <v>215</v>
      </c>
      <c r="F284" s="298" t="s">
        <v>184</v>
      </c>
      <c r="G284" s="302" t="s">
        <v>183</v>
      </c>
      <c r="H284" s="309">
        <v>119.77</v>
      </c>
      <c r="I284" s="309">
        <v>1730.61679653684</v>
      </c>
      <c r="J284" s="309">
        <f t="shared" si="9"/>
        <v>207275.97372121731</v>
      </c>
    </row>
    <row r="285" spans="1:10" x14ac:dyDescent="0.3">
      <c r="A285" s="303">
        <v>2018</v>
      </c>
      <c r="B285" s="302"/>
      <c r="C285" s="298" t="s">
        <v>212</v>
      </c>
      <c r="D285" s="317" t="str">
        <f t="shared" si="8"/>
        <v>OGRK2018</v>
      </c>
      <c r="E285" s="298" t="s">
        <v>215</v>
      </c>
      <c r="F285" s="298" t="s">
        <v>213</v>
      </c>
      <c r="G285" s="302" t="s">
        <v>183</v>
      </c>
      <c r="H285" s="309">
        <v>111.31</v>
      </c>
      <c r="I285" s="309">
        <v>2080</v>
      </c>
      <c r="J285" s="309">
        <f t="shared" si="9"/>
        <v>231524.80000000002</v>
      </c>
    </row>
    <row r="286" spans="1:10" x14ac:dyDescent="0.3">
      <c r="A286" s="303">
        <v>2018</v>
      </c>
      <c r="B286" s="302"/>
      <c r="C286" s="298" t="s">
        <v>166</v>
      </c>
      <c r="D286" s="317" t="str">
        <f t="shared" si="8"/>
        <v>MGRK2018</v>
      </c>
      <c r="E286" s="298" t="s">
        <v>218</v>
      </c>
      <c r="F286" s="298" t="s">
        <v>184</v>
      </c>
      <c r="G286" s="302" t="s">
        <v>183</v>
      </c>
      <c r="H286" s="309">
        <v>131.43</v>
      </c>
      <c r="I286" s="309">
        <v>1730.61679653684</v>
      </c>
      <c r="J286" s="309">
        <f t="shared" si="9"/>
        <v>227454.96556883689</v>
      </c>
    </row>
    <row r="287" spans="1:10" x14ac:dyDescent="0.3">
      <c r="A287" s="303">
        <v>2018</v>
      </c>
      <c r="B287" s="302"/>
      <c r="C287" s="298" t="s">
        <v>212</v>
      </c>
      <c r="D287" s="317" t="str">
        <f t="shared" si="8"/>
        <v>OGRK2018</v>
      </c>
      <c r="E287" s="298" t="s">
        <v>218</v>
      </c>
      <c r="F287" s="298" t="s">
        <v>213</v>
      </c>
      <c r="G287" s="302" t="s">
        <v>183</v>
      </c>
      <c r="H287" s="309">
        <v>122.15</v>
      </c>
      <c r="I287" s="309">
        <v>2080</v>
      </c>
      <c r="J287" s="309">
        <f t="shared" si="9"/>
        <v>254072</v>
      </c>
    </row>
    <row r="288" spans="1:10" x14ac:dyDescent="0.3">
      <c r="A288" s="303">
        <v>2018</v>
      </c>
      <c r="B288" s="302"/>
      <c r="C288" s="298" t="s">
        <v>166</v>
      </c>
      <c r="D288" s="317" t="str">
        <f t="shared" si="8"/>
        <v>MGRK2018</v>
      </c>
      <c r="E288" s="298" t="s">
        <v>219</v>
      </c>
      <c r="F288" s="298" t="s">
        <v>184</v>
      </c>
      <c r="G288" s="302" t="s">
        <v>183</v>
      </c>
      <c r="H288" s="309">
        <v>137.91</v>
      </c>
      <c r="I288" s="309">
        <v>1730.61679653684</v>
      </c>
      <c r="J288" s="309">
        <f t="shared" si="9"/>
        <v>238669.36241039558</v>
      </c>
    </row>
    <row r="289" spans="1:10" x14ac:dyDescent="0.3">
      <c r="A289" s="303">
        <v>2018</v>
      </c>
      <c r="B289" s="302"/>
      <c r="C289" s="298" t="s">
        <v>212</v>
      </c>
      <c r="D289" s="317" t="str">
        <f t="shared" si="8"/>
        <v>OGRK2018</v>
      </c>
      <c r="E289" s="298" t="s">
        <v>219</v>
      </c>
      <c r="F289" s="298" t="s">
        <v>213</v>
      </c>
      <c r="G289" s="302" t="s">
        <v>183</v>
      </c>
      <c r="H289" s="309">
        <v>125.28</v>
      </c>
      <c r="I289" s="309">
        <v>2080</v>
      </c>
      <c r="J289" s="309">
        <f t="shared" si="9"/>
        <v>260582.39999999999</v>
      </c>
    </row>
    <row r="290" spans="1:10" x14ac:dyDescent="0.3">
      <c r="A290" s="303">
        <v>2018</v>
      </c>
      <c r="B290" s="302"/>
      <c r="C290" s="298" t="s">
        <v>166</v>
      </c>
      <c r="D290" s="317" t="str">
        <f t="shared" si="8"/>
        <v>MGRK2018</v>
      </c>
      <c r="E290" s="298" t="s">
        <v>220</v>
      </c>
      <c r="F290" s="298" t="s">
        <v>184</v>
      </c>
      <c r="G290" s="302" t="s">
        <v>183</v>
      </c>
      <c r="H290" s="309">
        <v>136.6</v>
      </c>
      <c r="I290" s="309">
        <v>1730.61679653684</v>
      </c>
      <c r="J290" s="309">
        <f t="shared" si="9"/>
        <v>236402.25440693233</v>
      </c>
    </row>
    <row r="291" spans="1:10" x14ac:dyDescent="0.3">
      <c r="A291" s="303">
        <v>2018</v>
      </c>
      <c r="B291" s="302"/>
      <c r="C291" s="298" t="s">
        <v>216</v>
      </c>
      <c r="D291" s="317" t="str">
        <f t="shared" si="8"/>
        <v>OADMK2018</v>
      </c>
      <c r="E291" s="298" t="s">
        <v>220</v>
      </c>
      <c r="F291" s="298" t="s">
        <v>186</v>
      </c>
      <c r="G291" s="302" t="s">
        <v>183</v>
      </c>
      <c r="H291" s="309">
        <v>48.48</v>
      </c>
      <c r="I291" s="309">
        <v>2080</v>
      </c>
      <c r="J291" s="309">
        <f t="shared" si="9"/>
        <v>100838.39999999999</v>
      </c>
    </row>
    <row r="292" spans="1:10" x14ac:dyDescent="0.3">
      <c r="A292" s="303">
        <v>2018</v>
      </c>
      <c r="B292" s="302"/>
      <c r="C292" s="298" t="s">
        <v>212</v>
      </c>
      <c r="D292" s="317" t="str">
        <f t="shared" si="8"/>
        <v>OGRK2018</v>
      </c>
      <c r="E292" s="298" t="s">
        <v>220</v>
      </c>
      <c r="F292" s="298" t="s">
        <v>213</v>
      </c>
      <c r="G292" s="302" t="s">
        <v>183</v>
      </c>
      <c r="H292" s="309">
        <v>124.09</v>
      </c>
      <c r="I292" s="309">
        <v>2080</v>
      </c>
      <c r="J292" s="309">
        <f t="shared" si="9"/>
        <v>258107.2</v>
      </c>
    </row>
    <row r="293" spans="1:10" x14ac:dyDescent="0.3">
      <c r="A293" s="303">
        <v>2018</v>
      </c>
      <c r="B293" s="302"/>
      <c r="C293" s="298" t="s">
        <v>217</v>
      </c>
      <c r="D293" s="317" t="str">
        <f t="shared" si="8"/>
        <v>SADMK2018</v>
      </c>
      <c r="E293" s="298" t="s">
        <v>220</v>
      </c>
      <c r="F293" s="298" t="s">
        <v>198</v>
      </c>
      <c r="G293" s="302" t="s">
        <v>183</v>
      </c>
      <c r="H293" s="309">
        <v>48.31</v>
      </c>
      <c r="I293" s="309">
        <v>1777.404099905767</v>
      </c>
      <c r="J293" s="309">
        <f t="shared" si="9"/>
        <v>85866.392066447603</v>
      </c>
    </row>
    <row r="294" spans="1:10" x14ac:dyDescent="0.3">
      <c r="A294" s="303">
        <v>2018</v>
      </c>
      <c r="B294" s="302"/>
      <c r="C294" s="298" t="s">
        <v>167</v>
      </c>
      <c r="D294" s="317" t="str">
        <f t="shared" si="8"/>
        <v>EXECK2018</v>
      </c>
      <c r="E294" s="298" t="s">
        <v>221</v>
      </c>
      <c r="F294" s="298" t="s">
        <v>182</v>
      </c>
      <c r="G294" s="302" t="s">
        <v>183</v>
      </c>
      <c r="H294" s="309">
        <v>205.25</v>
      </c>
      <c r="I294" s="309">
        <v>1716.3733333333346</v>
      </c>
      <c r="J294" s="309">
        <f t="shared" si="9"/>
        <v>352285.62666666694</v>
      </c>
    </row>
    <row r="295" spans="1:10" x14ac:dyDescent="0.3">
      <c r="A295" s="303">
        <v>2018</v>
      </c>
      <c r="B295" s="302"/>
      <c r="C295" s="298" t="s">
        <v>166</v>
      </c>
      <c r="D295" s="317" t="str">
        <f t="shared" si="8"/>
        <v>MGRK2018</v>
      </c>
      <c r="E295" s="298" t="s">
        <v>221</v>
      </c>
      <c r="F295" s="298" t="s">
        <v>184</v>
      </c>
      <c r="G295" s="302" t="s">
        <v>183</v>
      </c>
      <c r="H295" s="309">
        <v>95.07</v>
      </c>
      <c r="I295" s="309">
        <v>1730.61679653684</v>
      </c>
      <c r="J295" s="309">
        <f t="shared" si="9"/>
        <v>164529.73884675736</v>
      </c>
    </row>
    <row r="296" spans="1:10" x14ac:dyDescent="0.3">
      <c r="A296" s="303">
        <v>2018</v>
      </c>
      <c r="B296" s="302"/>
      <c r="C296" s="298" t="s">
        <v>212</v>
      </c>
      <c r="D296" s="317" t="str">
        <f t="shared" si="8"/>
        <v>OGRK2018</v>
      </c>
      <c r="E296" s="298" t="s">
        <v>221</v>
      </c>
      <c r="F296" s="298" t="s">
        <v>213</v>
      </c>
      <c r="G296" s="302" t="s">
        <v>183</v>
      </c>
      <c r="H296" s="309">
        <v>86.37</v>
      </c>
      <c r="I296" s="309">
        <v>2080</v>
      </c>
      <c r="J296" s="309">
        <f t="shared" si="9"/>
        <v>179649.6</v>
      </c>
    </row>
    <row r="297" spans="1:10" x14ac:dyDescent="0.3">
      <c r="A297" s="303">
        <v>2018</v>
      </c>
      <c r="B297" s="302"/>
      <c r="C297" s="298" t="s">
        <v>214</v>
      </c>
      <c r="D297" s="317" t="str">
        <f t="shared" si="8"/>
        <v>OPRFK22018</v>
      </c>
      <c r="E297" s="298" t="s">
        <v>221</v>
      </c>
      <c r="F297" s="298" t="s">
        <v>194</v>
      </c>
      <c r="G297" s="302" t="s">
        <v>183</v>
      </c>
      <c r="H297" s="309">
        <v>61.14</v>
      </c>
      <c r="I297" s="309">
        <v>2080</v>
      </c>
      <c r="J297" s="309">
        <f t="shared" si="9"/>
        <v>127171.2</v>
      </c>
    </row>
    <row r="298" spans="1:10" x14ac:dyDescent="0.3">
      <c r="A298" s="303">
        <v>2018</v>
      </c>
      <c r="B298" s="302"/>
      <c r="C298" s="298" t="s">
        <v>170</v>
      </c>
      <c r="D298" s="317" t="str">
        <f t="shared" si="8"/>
        <v>SPRFK22018</v>
      </c>
      <c r="E298" s="298" t="s">
        <v>221</v>
      </c>
      <c r="F298" s="298" t="s">
        <v>204</v>
      </c>
      <c r="G298" s="302" t="s">
        <v>183</v>
      </c>
      <c r="H298" s="309">
        <v>65.790000000000006</v>
      </c>
      <c r="I298" s="309">
        <v>1754.6748717948753</v>
      </c>
      <c r="J298" s="309">
        <f t="shared" si="9"/>
        <v>115440.05981538486</v>
      </c>
    </row>
    <row r="299" spans="1:10" x14ac:dyDescent="0.3">
      <c r="A299" s="303">
        <v>2018</v>
      </c>
      <c r="B299" s="302"/>
      <c r="C299" s="298" t="s">
        <v>167</v>
      </c>
      <c r="D299" s="317" t="str">
        <f t="shared" si="8"/>
        <v>EXECK2018</v>
      </c>
      <c r="E299" s="298" t="s">
        <v>222</v>
      </c>
      <c r="F299" s="298" t="s">
        <v>182</v>
      </c>
      <c r="G299" s="302" t="s">
        <v>183</v>
      </c>
      <c r="H299" s="309">
        <v>201.53</v>
      </c>
      <c r="I299" s="309">
        <v>1716.3733333333346</v>
      </c>
      <c r="J299" s="309">
        <f t="shared" si="9"/>
        <v>345900.71786666691</v>
      </c>
    </row>
    <row r="300" spans="1:10" x14ac:dyDescent="0.3">
      <c r="A300" s="303">
        <v>2018</v>
      </c>
      <c r="B300" s="302"/>
      <c r="C300" s="298" t="s">
        <v>166</v>
      </c>
      <c r="D300" s="317" t="str">
        <f t="shared" si="8"/>
        <v>MGRK2018</v>
      </c>
      <c r="E300" s="298" t="s">
        <v>222</v>
      </c>
      <c r="F300" s="298" t="s">
        <v>184</v>
      </c>
      <c r="G300" s="302" t="s">
        <v>183</v>
      </c>
      <c r="H300" s="309">
        <v>112.16</v>
      </c>
      <c r="I300" s="309">
        <v>1730.61679653684</v>
      </c>
      <c r="J300" s="309">
        <f t="shared" si="9"/>
        <v>194105.97989957198</v>
      </c>
    </row>
    <row r="301" spans="1:10" x14ac:dyDescent="0.3">
      <c r="A301" s="303">
        <v>2018</v>
      </c>
      <c r="B301" s="302"/>
      <c r="C301" s="298" t="s">
        <v>216</v>
      </c>
      <c r="D301" s="317" t="str">
        <f t="shared" si="8"/>
        <v>OADMK2018</v>
      </c>
      <c r="E301" s="298" t="s">
        <v>222</v>
      </c>
      <c r="F301" s="298" t="s">
        <v>186</v>
      </c>
      <c r="G301" s="302" t="s">
        <v>183</v>
      </c>
      <c r="H301" s="309">
        <v>44.24</v>
      </c>
      <c r="I301" s="309">
        <v>2080</v>
      </c>
      <c r="J301" s="309">
        <f t="shared" si="9"/>
        <v>92019.199999999997</v>
      </c>
    </row>
    <row r="302" spans="1:10" x14ac:dyDescent="0.3">
      <c r="A302" s="303">
        <v>2018</v>
      </c>
      <c r="B302" s="302"/>
      <c r="C302" s="298" t="s">
        <v>212</v>
      </c>
      <c r="D302" s="317" t="str">
        <f t="shared" si="8"/>
        <v>OGRK2018</v>
      </c>
      <c r="E302" s="298" t="s">
        <v>222</v>
      </c>
      <c r="F302" s="298" t="s">
        <v>213</v>
      </c>
      <c r="G302" s="302" t="s">
        <v>183</v>
      </c>
      <c r="H302" s="309">
        <v>99.54</v>
      </c>
      <c r="I302" s="309">
        <v>2080</v>
      </c>
      <c r="J302" s="309">
        <f t="shared" si="9"/>
        <v>207043.20000000001</v>
      </c>
    </row>
    <row r="303" spans="1:10" x14ac:dyDescent="0.3">
      <c r="A303" s="303">
        <v>2018</v>
      </c>
      <c r="B303" s="302"/>
      <c r="C303" s="298" t="s">
        <v>207</v>
      </c>
      <c r="D303" s="317" t="str">
        <f t="shared" si="8"/>
        <v>OPRFK12018</v>
      </c>
      <c r="E303" s="298" t="s">
        <v>222</v>
      </c>
      <c r="F303" s="298" t="s">
        <v>192</v>
      </c>
      <c r="G303" s="302" t="s">
        <v>183</v>
      </c>
      <c r="H303" s="309">
        <v>40.06</v>
      </c>
      <c r="I303" s="309">
        <v>2080</v>
      </c>
      <c r="J303" s="309">
        <f t="shared" si="9"/>
        <v>83324.800000000003</v>
      </c>
    </row>
    <row r="304" spans="1:10" x14ac:dyDescent="0.3">
      <c r="A304" s="303">
        <v>2018</v>
      </c>
      <c r="B304" s="302"/>
      <c r="C304" s="298" t="s">
        <v>214</v>
      </c>
      <c r="D304" s="317" t="str">
        <f t="shared" si="8"/>
        <v>OPRFK22018</v>
      </c>
      <c r="E304" s="298" t="s">
        <v>222</v>
      </c>
      <c r="F304" s="298" t="s">
        <v>194</v>
      </c>
      <c r="G304" s="302" t="s">
        <v>183</v>
      </c>
      <c r="H304" s="309">
        <v>56.84</v>
      </c>
      <c r="I304" s="309">
        <v>2080</v>
      </c>
      <c r="J304" s="309">
        <f t="shared" si="9"/>
        <v>118227.20000000001</v>
      </c>
    </row>
    <row r="305" spans="1:10" x14ac:dyDescent="0.3">
      <c r="A305" s="303">
        <v>2018</v>
      </c>
      <c r="B305" s="302"/>
      <c r="C305" s="298" t="s">
        <v>217</v>
      </c>
      <c r="D305" s="317" t="str">
        <f t="shared" si="8"/>
        <v>SADMK2018</v>
      </c>
      <c r="E305" s="298" t="s">
        <v>222</v>
      </c>
      <c r="F305" s="298" t="s">
        <v>198</v>
      </c>
      <c r="G305" s="302" t="s">
        <v>183</v>
      </c>
      <c r="H305" s="309">
        <v>43.11</v>
      </c>
      <c r="I305" s="309">
        <v>1777.404099905767</v>
      </c>
      <c r="J305" s="309">
        <f t="shared" si="9"/>
        <v>76623.890746937614</v>
      </c>
    </row>
    <row r="306" spans="1:10" x14ac:dyDescent="0.3">
      <c r="A306" s="303">
        <v>2018</v>
      </c>
      <c r="B306" s="302"/>
      <c r="C306" s="298" t="s">
        <v>208</v>
      </c>
      <c r="D306" s="317" t="str">
        <f t="shared" si="8"/>
        <v>SPRFK12018</v>
      </c>
      <c r="E306" s="298" t="s">
        <v>222</v>
      </c>
      <c r="F306" s="298" t="s">
        <v>202</v>
      </c>
      <c r="G306" s="302" t="s">
        <v>183</v>
      </c>
      <c r="H306" s="309">
        <v>43.11</v>
      </c>
      <c r="I306" s="309">
        <v>1778.4515010141849</v>
      </c>
      <c r="J306" s="309">
        <f t="shared" si="9"/>
        <v>76669.044208721505</v>
      </c>
    </row>
    <row r="307" spans="1:10" x14ac:dyDescent="0.3">
      <c r="A307" s="303">
        <v>2018</v>
      </c>
      <c r="B307" s="302"/>
      <c r="C307" s="298" t="s">
        <v>170</v>
      </c>
      <c r="D307" s="317" t="str">
        <f t="shared" si="8"/>
        <v>SPRFK22018</v>
      </c>
      <c r="E307" s="298" t="s">
        <v>222</v>
      </c>
      <c r="F307" s="298" t="s">
        <v>204</v>
      </c>
      <c r="G307" s="302" t="s">
        <v>183</v>
      </c>
      <c r="H307" s="309">
        <v>61.16</v>
      </c>
      <c r="I307" s="309">
        <v>1754.6748717948753</v>
      </c>
      <c r="J307" s="309">
        <f t="shared" si="9"/>
        <v>107315.91515897457</v>
      </c>
    </row>
    <row r="308" spans="1:10" x14ac:dyDescent="0.3">
      <c r="A308" s="303">
        <v>2018</v>
      </c>
      <c r="B308" s="302"/>
      <c r="C308" s="298" t="s">
        <v>166</v>
      </c>
      <c r="D308" s="317" t="str">
        <f t="shared" si="8"/>
        <v>MGRK2018</v>
      </c>
      <c r="E308" s="298" t="s">
        <v>223</v>
      </c>
      <c r="F308" s="298" t="s">
        <v>184</v>
      </c>
      <c r="G308" s="302" t="s">
        <v>183</v>
      </c>
      <c r="H308" s="309">
        <v>136.93</v>
      </c>
      <c r="I308" s="309">
        <v>1730.61679653684</v>
      </c>
      <c r="J308" s="309">
        <f t="shared" si="9"/>
        <v>236973.3579497895</v>
      </c>
    </row>
    <row r="309" spans="1:10" x14ac:dyDescent="0.3">
      <c r="A309" s="303">
        <v>2018</v>
      </c>
      <c r="B309" s="302"/>
      <c r="C309" s="298" t="s">
        <v>216</v>
      </c>
      <c r="D309" s="317" t="str">
        <f t="shared" si="8"/>
        <v>OADMK2018</v>
      </c>
      <c r="E309" s="298" t="s">
        <v>223</v>
      </c>
      <c r="F309" s="298" t="s">
        <v>186</v>
      </c>
      <c r="G309" s="302" t="s">
        <v>183</v>
      </c>
      <c r="H309" s="309">
        <v>38.29</v>
      </c>
      <c r="I309" s="309">
        <v>2080</v>
      </c>
      <c r="J309" s="309">
        <f t="shared" si="9"/>
        <v>79643.199999999997</v>
      </c>
    </row>
    <row r="310" spans="1:10" x14ac:dyDescent="0.3">
      <c r="A310" s="303">
        <v>2018</v>
      </c>
      <c r="B310" s="302"/>
      <c r="C310" s="298" t="s">
        <v>212</v>
      </c>
      <c r="D310" s="317" t="str">
        <f t="shared" si="8"/>
        <v>OGRK2018</v>
      </c>
      <c r="E310" s="298" t="s">
        <v>223</v>
      </c>
      <c r="F310" s="298" t="s">
        <v>213</v>
      </c>
      <c r="G310" s="302" t="s">
        <v>183</v>
      </c>
      <c r="H310" s="309">
        <v>127.26</v>
      </c>
      <c r="I310" s="309">
        <v>2080</v>
      </c>
      <c r="J310" s="309">
        <f t="shared" si="9"/>
        <v>264700.79999999999</v>
      </c>
    </row>
    <row r="311" spans="1:10" x14ac:dyDescent="0.3">
      <c r="A311" s="303">
        <v>2018</v>
      </c>
      <c r="B311" s="302"/>
      <c r="C311" s="298" t="s">
        <v>217</v>
      </c>
      <c r="D311" s="317" t="str">
        <f t="shared" si="8"/>
        <v>SADMK2018</v>
      </c>
      <c r="E311" s="298" t="s">
        <v>223</v>
      </c>
      <c r="F311" s="298" t="s">
        <v>198</v>
      </c>
      <c r="G311" s="302" t="s">
        <v>183</v>
      </c>
      <c r="H311" s="309">
        <v>36.479999999999997</v>
      </c>
      <c r="I311" s="309">
        <v>1777.404099905767</v>
      </c>
      <c r="J311" s="309">
        <f t="shared" si="9"/>
        <v>64839.701564562376</v>
      </c>
    </row>
    <row r="312" spans="1:10" x14ac:dyDescent="0.3">
      <c r="A312" s="303">
        <v>2018</v>
      </c>
      <c r="B312" s="302"/>
      <c r="C312" s="298" t="s">
        <v>166</v>
      </c>
      <c r="D312" s="317" t="str">
        <f t="shared" si="8"/>
        <v>MGRK2018</v>
      </c>
      <c r="E312" s="298" t="s">
        <v>224</v>
      </c>
      <c r="F312" s="298" t="s">
        <v>184</v>
      </c>
      <c r="G312" s="302" t="s">
        <v>183</v>
      </c>
      <c r="H312" s="309">
        <v>144.56</v>
      </c>
      <c r="I312" s="309">
        <v>1730.61679653684</v>
      </c>
      <c r="J312" s="309">
        <f t="shared" si="9"/>
        <v>250177.96410736558</v>
      </c>
    </row>
    <row r="313" spans="1:10" x14ac:dyDescent="0.3">
      <c r="A313" s="303">
        <v>2018</v>
      </c>
      <c r="B313" s="302"/>
      <c r="C313" s="298" t="s">
        <v>216</v>
      </c>
      <c r="D313" s="317" t="str">
        <f t="shared" si="8"/>
        <v>OADMK2018</v>
      </c>
      <c r="E313" s="298" t="s">
        <v>224</v>
      </c>
      <c r="F313" s="298" t="s">
        <v>186</v>
      </c>
      <c r="G313" s="302" t="s">
        <v>183</v>
      </c>
      <c r="H313" s="309">
        <v>43.87</v>
      </c>
      <c r="I313" s="309">
        <v>2080</v>
      </c>
      <c r="J313" s="309">
        <f t="shared" si="9"/>
        <v>91249.599999999991</v>
      </c>
    </row>
    <row r="314" spans="1:10" x14ac:dyDescent="0.3">
      <c r="A314" s="303">
        <v>2018</v>
      </c>
      <c r="B314" s="302"/>
      <c r="C314" s="298" t="s">
        <v>212</v>
      </c>
      <c r="D314" s="317" t="str">
        <f t="shared" si="8"/>
        <v>OGRK2018</v>
      </c>
      <c r="E314" s="298" t="s">
        <v>224</v>
      </c>
      <c r="F314" s="298" t="s">
        <v>213</v>
      </c>
      <c r="G314" s="302" t="s">
        <v>183</v>
      </c>
      <c r="H314" s="309">
        <v>131.32</v>
      </c>
      <c r="I314" s="309">
        <v>2080</v>
      </c>
      <c r="J314" s="309">
        <f t="shared" si="9"/>
        <v>273145.59999999998</v>
      </c>
    </row>
    <row r="315" spans="1:10" x14ac:dyDescent="0.3">
      <c r="A315" s="303">
        <v>2018</v>
      </c>
      <c r="B315" s="302"/>
      <c r="C315" s="298" t="s">
        <v>217</v>
      </c>
      <c r="D315" s="317" t="str">
        <f t="shared" si="8"/>
        <v>SADMK2018</v>
      </c>
      <c r="E315" s="298" t="s">
        <v>224</v>
      </c>
      <c r="F315" s="298" t="s">
        <v>198</v>
      </c>
      <c r="G315" s="302" t="s">
        <v>183</v>
      </c>
      <c r="H315" s="309">
        <v>42.73</v>
      </c>
      <c r="I315" s="309">
        <v>1777.404099905767</v>
      </c>
      <c r="J315" s="309">
        <f t="shared" si="9"/>
        <v>75948.477188973411</v>
      </c>
    </row>
    <row r="316" spans="1:10" x14ac:dyDescent="0.3">
      <c r="A316" s="303">
        <v>2018</v>
      </c>
      <c r="B316" s="302"/>
      <c r="C316" s="298" t="s">
        <v>166</v>
      </c>
      <c r="D316" s="317" t="str">
        <f t="shared" si="8"/>
        <v>MGRK2018</v>
      </c>
      <c r="E316" s="298" t="s">
        <v>225</v>
      </c>
      <c r="F316" s="298" t="s">
        <v>184</v>
      </c>
      <c r="G316" s="302" t="s">
        <v>183</v>
      </c>
      <c r="H316" s="309">
        <v>139.63999999999999</v>
      </c>
      <c r="I316" s="309">
        <v>1730.61679653684</v>
      </c>
      <c r="J316" s="309">
        <f t="shared" si="9"/>
        <v>241663.32946840432</v>
      </c>
    </row>
    <row r="317" spans="1:10" x14ac:dyDescent="0.3">
      <c r="A317" s="303">
        <v>2018</v>
      </c>
      <c r="B317" s="302"/>
      <c r="C317" s="298" t="s">
        <v>216</v>
      </c>
      <c r="D317" s="317" t="str">
        <f t="shared" si="8"/>
        <v>OADMK2018</v>
      </c>
      <c r="E317" s="298" t="s">
        <v>225</v>
      </c>
      <c r="F317" s="298" t="s">
        <v>186</v>
      </c>
      <c r="G317" s="302" t="s">
        <v>183</v>
      </c>
      <c r="H317" s="309">
        <v>48.01</v>
      </c>
      <c r="I317" s="309">
        <v>2080</v>
      </c>
      <c r="J317" s="309">
        <f t="shared" si="9"/>
        <v>99860.800000000003</v>
      </c>
    </row>
    <row r="318" spans="1:10" x14ac:dyDescent="0.3">
      <c r="A318" s="303">
        <v>2018</v>
      </c>
      <c r="B318" s="302"/>
      <c r="C318" s="298" t="s">
        <v>212</v>
      </c>
      <c r="D318" s="317" t="str">
        <f t="shared" si="8"/>
        <v>OGRK2018</v>
      </c>
      <c r="E318" s="298" t="s">
        <v>225</v>
      </c>
      <c r="F318" s="298" t="s">
        <v>213</v>
      </c>
      <c r="G318" s="302" t="s">
        <v>183</v>
      </c>
      <c r="H318" s="309">
        <v>129.78</v>
      </c>
      <c r="I318" s="309">
        <v>2080</v>
      </c>
      <c r="J318" s="309">
        <f t="shared" si="9"/>
        <v>269942.40000000002</v>
      </c>
    </row>
    <row r="319" spans="1:10" x14ac:dyDescent="0.3">
      <c r="A319" s="303">
        <v>2018</v>
      </c>
      <c r="B319" s="302"/>
      <c r="C319" s="298" t="s">
        <v>217</v>
      </c>
      <c r="D319" s="317" t="str">
        <f t="shared" si="8"/>
        <v>SADMK2018</v>
      </c>
      <c r="E319" s="298" t="s">
        <v>225</v>
      </c>
      <c r="F319" s="298" t="s">
        <v>198</v>
      </c>
      <c r="G319" s="302" t="s">
        <v>183</v>
      </c>
      <c r="H319" s="309">
        <v>48.97</v>
      </c>
      <c r="I319" s="309">
        <v>1777.404099905767</v>
      </c>
      <c r="J319" s="309">
        <f t="shared" si="9"/>
        <v>87039.47877238541</v>
      </c>
    </row>
    <row r="320" spans="1:10" x14ac:dyDescent="0.3">
      <c r="A320" s="303">
        <v>2018</v>
      </c>
      <c r="B320" s="302"/>
      <c r="C320" s="298" t="s">
        <v>166</v>
      </c>
      <c r="D320" s="317" t="str">
        <f t="shared" si="8"/>
        <v>MGRK2018</v>
      </c>
      <c r="E320" s="298" t="s">
        <v>226</v>
      </c>
      <c r="F320" s="298" t="s">
        <v>184</v>
      </c>
      <c r="G320" s="302" t="s">
        <v>183</v>
      </c>
      <c r="H320" s="309">
        <v>130.66999999999999</v>
      </c>
      <c r="I320" s="309">
        <v>1730.61679653684</v>
      </c>
      <c r="J320" s="309">
        <f t="shared" si="9"/>
        <v>226139.69680346886</v>
      </c>
    </row>
    <row r="321" spans="1:10" x14ac:dyDescent="0.3">
      <c r="A321" s="303">
        <v>2018</v>
      </c>
      <c r="B321" s="302"/>
      <c r="C321" s="298" t="s">
        <v>212</v>
      </c>
      <c r="D321" s="317" t="str">
        <f t="shared" si="8"/>
        <v>OGRK2018</v>
      </c>
      <c r="E321" s="298" t="s">
        <v>226</v>
      </c>
      <c r="F321" s="298" t="s">
        <v>213</v>
      </c>
      <c r="G321" s="302" t="s">
        <v>183</v>
      </c>
      <c r="H321" s="309">
        <v>118.7</v>
      </c>
      <c r="I321" s="309">
        <v>2080</v>
      </c>
      <c r="J321" s="309">
        <f t="shared" si="9"/>
        <v>246896</v>
      </c>
    </row>
    <row r="322" spans="1:10" x14ac:dyDescent="0.3">
      <c r="A322" s="303">
        <v>2018</v>
      </c>
      <c r="B322" s="302"/>
      <c r="C322" s="298" t="s">
        <v>167</v>
      </c>
      <c r="D322" s="317" t="str">
        <f t="shared" si="8"/>
        <v>EXECK2018</v>
      </c>
      <c r="E322" s="298" t="s">
        <v>227</v>
      </c>
      <c r="F322" s="298" t="s">
        <v>182</v>
      </c>
      <c r="G322" s="302" t="s">
        <v>183</v>
      </c>
      <c r="H322" s="309">
        <v>179.87</v>
      </c>
      <c r="I322" s="309">
        <v>1716.3733333333346</v>
      </c>
      <c r="J322" s="309">
        <f t="shared" si="9"/>
        <v>308724.07146666688</v>
      </c>
    </row>
    <row r="323" spans="1:10" x14ac:dyDescent="0.3">
      <c r="A323" s="303">
        <v>2018</v>
      </c>
      <c r="B323" s="302"/>
      <c r="C323" s="298" t="s">
        <v>166</v>
      </c>
      <c r="D323" s="317" t="str">
        <f t="shared" si="8"/>
        <v>MGRK2018</v>
      </c>
      <c r="E323" s="298" t="s">
        <v>229</v>
      </c>
      <c r="F323" s="298" t="s">
        <v>184</v>
      </c>
      <c r="G323" s="302" t="s">
        <v>183</v>
      </c>
      <c r="H323" s="309">
        <v>143.54</v>
      </c>
      <c r="I323" s="309">
        <v>1730.61679653684</v>
      </c>
      <c r="J323" s="309">
        <f t="shared" si="9"/>
        <v>248412.73497489799</v>
      </c>
    </row>
    <row r="324" spans="1:10" x14ac:dyDescent="0.3">
      <c r="A324" s="303">
        <v>2018</v>
      </c>
      <c r="B324" s="302"/>
      <c r="C324" s="298" t="s">
        <v>212</v>
      </c>
      <c r="D324" s="317" t="str">
        <f t="shared" si="8"/>
        <v>OGRK2018</v>
      </c>
      <c r="E324" s="298" t="s">
        <v>229</v>
      </c>
      <c r="F324" s="298" t="s">
        <v>213</v>
      </c>
      <c r="G324" s="302" t="s">
        <v>183</v>
      </c>
      <c r="H324" s="309">
        <v>127.39</v>
      </c>
      <c r="I324" s="309">
        <v>2080</v>
      </c>
      <c r="J324" s="309">
        <f t="shared" si="9"/>
        <v>264971.2</v>
      </c>
    </row>
    <row r="325" spans="1:10" x14ac:dyDescent="0.3">
      <c r="A325" s="303">
        <v>2018</v>
      </c>
      <c r="B325" s="302"/>
      <c r="C325" s="298" t="s">
        <v>166</v>
      </c>
      <c r="D325" s="317" t="str">
        <f t="shared" si="8"/>
        <v>MGRK2018</v>
      </c>
      <c r="E325" s="298" t="s">
        <v>230</v>
      </c>
      <c r="F325" s="298" t="s">
        <v>184</v>
      </c>
      <c r="G325" s="302" t="s">
        <v>183</v>
      </c>
      <c r="H325" s="309">
        <v>101.59</v>
      </c>
      <c r="I325" s="309">
        <v>1730.61679653684</v>
      </c>
      <c r="J325" s="309">
        <f t="shared" si="9"/>
        <v>175813.36036017758</v>
      </c>
    </row>
    <row r="326" spans="1:10" x14ac:dyDescent="0.3">
      <c r="A326" s="303">
        <v>2018</v>
      </c>
      <c r="B326" s="302"/>
      <c r="C326" s="298" t="s">
        <v>216</v>
      </c>
      <c r="D326" s="317" t="str">
        <f t="shared" si="8"/>
        <v>OADMK2018</v>
      </c>
      <c r="E326" s="298" t="s">
        <v>230</v>
      </c>
      <c r="F326" s="298" t="s">
        <v>186</v>
      </c>
      <c r="G326" s="302" t="s">
        <v>183</v>
      </c>
      <c r="H326" s="309">
        <v>40.270000000000003</v>
      </c>
      <c r="I326" s="309">
        <v>2080</v>
      </c>
      <c r="J326" s="309">
        <f t="shared" si="9"/>
        <v>83761.600000000006</v>
      </c>
    </row>
    <row r="327" spans="1:10" x14ac:dyDescent="0.3">
      <c r="A327" s="303">
        <v>2018</v>
      </c>
      <c r="B327" s="302"/>
      <c r="C327" s="298" t="s">
        <v>212</v>
      </c>
      <c r="D327" s="317" t="str">
        <f t="shared" si="8"/>
        <v>OGRK2018</v>
      </c>
      <c r="E327" s="298" t="s">
        <v>230</v>
      </c>
      <c r="F327" s="298" t="s">
        <v>213</v>
      </c>
      <c r="G327" s="302" t="s">
        <v>183</v>
      </c>
      <c r="H327" s="309">
        <v>90.16</v>
      </c>
      <c r="I327" s="309">
        <v>2080</v>
      </c>
      <c r="J327" s="309">
        <f t="shared" si="9"/>
        <v>187532.79999999999</v>
      </c>
    </row>
    <row r="328" spans="1:10" x14ac:dyDescent="0.3">
      <c r="A328" s="303">
        <v>2018</v>
      </c>
      <c r="B328" s="302"/>
      <c r="C328" s="298" t="s">
        <v>217</v>
      </c>
      <c r="D328" s="317" t="str">
        <f t="shared" si="8"/>
        <v>SADMK2018</v>
      </c>
      <c r="E328" s="298" t="s">
        <v>230</v>
      </c>
      <c r="F328" s="298" t="s">
        <v>198</v>
      </c>
      <c r="G328" s="302" t="s">
        <v>183</v>
      </c>
      <c r="H328" s="309">
        <v>41.08</v>
      </c>
      <c r="I328" s="309">
        <v>1777.404099905767</v>
      </c>
      <c r="J328" s="309">
        <f t="shared" si="9"/>
        <v>73015.760424128908</v>
      </c>
    </row>
    <row r="329" spans="1:10" x14ac:dyDescent="0.3">
      <c r="A329" s="303">
        <v>2018</v>
      </c>
      <c r="B329" s="302"/>
      <c r="C329" s="298" t="s">
        <v>166</v>
      </c>
      <c r="D329" s="317" t="str">
        <f t="shared" si="8"/>
        <v>MGRK2018</v>
      </c>
      <c r="E329" s="298" t="s">
        <v>231</v>
      </c>
      <c r="F329" s="298" t="s">
        <v>184</v>
      </c>
      <c r="G329" s="302" t="s">
        <v>183</v>
      </c>
      <c r="H329" s="309">
        <v>119.59</v>
      </c>
      <c r="I329" s="309">
        <v>1730.61679653684</v>
      </c>
      <c r="J329" s="309">
        <f t="shared" si="9"/>
        <v>206964.4626978407</v>
      </c>
    </row>
    <row r="330" spans="1:10" x14ac:dyDescent="0.3">
      <c r="A330" s="303">
        <v>2018</v>
      </c>
      <c r="B330" s="302"/>
      <c r="C330" s="298" t="s">
        <v>212</v>
      </c>
      <c r="D330" s="317" t="str">
        <f t="shared" si="8"/>
        <v>OGRK2018</v>
      </c>
      <c r="E330" s="298" t="s">
        <v>231</v>
      </c>
      <c r="F330" s="298" t="s">
        <v>213</v>
      </c>
      <c r="G330" s="302" t="s">
        <v>183</v>
      </c>
      <c r="H330" s="309">
        <v>102.91</v>
      </c>
      <c r="I330" s="309">
        <v>2080</v>
      </c>
      <c r="J330" s="309">
        <f t="shared" si="9"/>
        <v>214052.8</v>
      </c>
    </row>
    <row r="331" spans="1:10" x14ac:dyDescent="0.3">
      <c r="A331" s="303">
        <v>2019</v>
      </c>
      <c r="B331" s="302"/>
      <c r="C331" s="298" t="s">
        <v>180</v>
      </c>
      <c r="D331" s="317" t="str">
        <f t="shared" ref="D331:D394" si="10">CONCATENATE(B331,C331,A331)</f>
        <v>EXEC2019</v>
      </c>
      <c r="E331" s="298" t="s">
        <v>181</v>
      </c>
      <c r="F331" s="298" t="s">
        <v>182</v>
      </c>
      <c r="G331" s="302" t="s">
        <v>183</v>
      </c>
      <c r="H331" s="309">
        <v>177.07</v>
      </c>
      <c r="I331" s="309">
        <v>1698.93</v>
      </c>
      <c r="J331" s="309">
        <f t="shared" ref="J331:J394" si="11">H331*I331</f>
        <v>300829.53509999998</v>
      </c>
    </row>
    <row r="332" spans="1:10" x14ac:dyDescent="0.3">
      <c r="A332" s="303">
        <v>2019</v>
      </c>
      <c r="B332" s="302"/>
      <c r="C332" s="298" t="s">
        <v>169</v>
      </c>
      <c r="D332" s="317" t="str">
        <f t="shared" si="10"/>
        <v>MGR2019</v>
      </c>
      <c r="E332" s="298" t="s">
        <v>181</v>
      </c>
      <c r="F332" s="298" t="s">
        <v>184</v>
      </c>
      <c r="G332" s="302" t="s">
        <v>183</v>
      </c>
      <c r="H332" s="309">
        <v>117.37</v>
      </c>
      <c r="I332" s="309">
        <v>1708.0908391608343</v>
      </c>
      <c r="J332" s="309">
        <f t="shared" si="11"/>
        <v>200478.62179230712</v>
      </c>
    </row>
    <row r="333" spans="1:10" x14ac:dyDescent="0.3">
      <c r="A333" s="303">
        <v>2019</v>
      </c>
      <c r="B333" s="302"/>
      <c r="C333" s="298" t="s">
        <v>185</v>
      </c>
      <c r="D333" s="317" t="str">
        <f t="shared" si="10"/>
        <v>OADM2019</v>
      </c>
      <c r="E333" s="298" t="s">
        <v>181</v>
      </c>
      <c r="F333" s="298" t="s">
        <v>186</v>
      </c>
      <c r="G333" s="302" t="s">
        <v>183</v>
      </c>
      <c r="H333" s="309">
        <v>38.299999999999997</v>
      </c>
      <c r="I333" s="309">
        <v>2080</v>
      </c>
      <c r="J333" s="309">
        <f t="shared" si="11"/>
        <v>79664</v>
      </c>
    </row>
    <row r="334" spans="1:10" x14ac:dyDescent="0.3">
      <c r="A334" s="303">
        <v>2019</v>
      </c>
      <c r="B334" s="302"/>
      <c r="C334" s="298" t="s">
        <v>187</v>
      </c>
      <c r="D334" s="317" t="str">
        <f t="shared" si="10"/>
        <v>OGR2019</v>
      </c>
      <c r="E334" s="298" t="s">
        <v>181</v>
      </c>
      <c r="F334" s="298" t="s">
        <v>188</v>
      </c>
      <c r="G334" s="302" t="s">
        <v>183</v>
      </c>
      <c r="H334" s="309">
        <v>107.15</v>
      </c>
      <c r="I334" s="309">
        <v>2080</v>
      </c>
      <c r="J334" s="309">
        <f t="shared" si="11"/>
        <v>222872</v>
      </c>
    </row>
    <row r="335" spans="1:10" x14ac:dyDescent="0.3">
      <c r="A335" s="303">
        <v>2019</v>
      </c>
      <c r="B335" s="302"/>
      <c r="C335" s="298" t="s">
        <v>232</v>
      </c>
      <c r="D335" s="317" t="str">
        <f t="shared" si="10"/>
        <v>OLINE12019</v>
      </c>
      <c r="E335" s="298" t="s">
        <v>181</v>
      </c>
      <c r="F335" s="298" t="s">
        <v>233</v>
      </c>
      <c r="G335" s="302" t="s">
        <v>183</v>
      </c>
      <c r="H335" s="309">
        <v>59.87</v>
      </c>
      <c r="I335" s="309">
        <v>2080</v>
      </c>
      <c r="J335" s="309">
        <f t="shared" si="11"/>
        <v>124529.59999999999</v>
      </c>
    </row>
    <row r="336" spans="1:10" x14ac:dyDescent="0.3">
      <c r="A336" s="303">
        <v>2019</v>
      </c>
      <c r="B336" s="302"/>
      <c r="C336" s="298" t="s">
        <v>189</v>
      </c>
      <c r="D336" s="317" t="str">
        <f t="shared" si="10"/>
        <v>OLINE22019</v>
      </c>
      <c r="E336" s="298" t="s">
        <v>181</v>
      </c>
      <c r="F336" s="298" t="s">
        <v>190</v>
      </c>
      <c r="G336" s="302" t="s">
        <v>183</v>
      </c>
      <c r="H336" s="309">
        <v>71.19</v>
      </c>
      <c r="I336" s="309">
        <v>2080</v>
      </c>
      <c r="J336" s="309">
        <f t="shared" si="11"/>
        <v>148075.19999999998</v>
      </c>
    </row>
    <row r="337" spans="1:10" x14ac:dyDescent="0.3">
      <c r="A337" s="303">
        <v>2019</v>
      </c>
      <c r="B337" s="302"/>
      <c r="C337" s="298" t="s">
        <v>191</v>
      </c>
      <c r="D337" s="317" t="str">
        <f t="shared" si="10"/>
        <v>OPRF12019</v>
      </c>
      <c r="E337" s="298" t="s">
        <v>181</v>
      </c>
      <c r="F337" s="298" t="s">
        <v>192</v>
      </c>
      <c r="G337" s="302" t="s">
        <v>183</v>
      </c>
      <c r="H337" s="309">
        <v>47.86</v>
      </c>
      <c r="I337" s="309">
        <v>2080</v>
      </c>
      <c r="J337" s="309">
        <f t="shared" si="11"/>
        <v>99548.800000000003</v>
      </c>
    </row>
    <row r="338" spans="1:10" x14ac:dyDescent="0.3">
      <c r="A338" s="303">
        <v>2019</v>
      </c>
      <c r="B338" s="302"/>
      <c r="C338" s="298" t="s">
        <v>193</v>
      </c>
      <c r="D338" s="317" t="str">
        <f t="shared" si="10"/>
        <v>OPRF22019</v>
      </c>
      <c r="E338" s="298" t="s">
        <v>181</v>
      </c>
      <c r="F338" s="298" t="s">
        <v>194</v>
      </c>
      <c r="G338" s="302" t="s">
        <v>183</v>
      </c>
      <c r="H338" s="309">
        <v>66.91</v>
      </c>
      <c r="I338" s="309">
        <v>2080</v>
      </c>
      <c r="J338" s="309">
        <f t="shared" si="11"/>
        <v>139172.79999999999</v>
      </c>
    </row>
    <row r="339" spans="1:10" x14ac:dyDescent="0.3">
      <c r="A339" s="303">
        <v>2019</v>
      </c>
      <c r="B339" s="302"/>
      <c r="C339" s="298" t="s">
        <v>234</v>
      </c>
      <c r="D339" s="317" t="str">
        <f t="shared" si="10"/>
        <v>OUCM12019</v>
      </c>
      <c r="E339" s="298" t="s">
        <v>181</v>
      </c>
      <c r="F339" s="298" t="s">
        <v>235</v>
      </c>
      <c r="G339" s="302" t="s">
        <v>183</v>
      </c>
      <c r="H339" s="309">
        <v>60.45</v>
      </c>
      <c r="I339" s="309">
        <v>2080</v>
      </c>
      <c r="J339" s="309">
        <f t="shared" si="11"/>
        <v>125736</v>
      </c>
    </row>
    <row r="340" spans="1:10" x14ac:dyDescent="0.3">
      <c r="A340" s="303">
        <v>2019</v>
      </c>
      <c r="B340" s="302"/>
      <c r="C340" s="298" t="s">
        <v>195</v>
      </c>
      <c r="D340" s="317" t="str">
        <f t="shared" si="10"/>
        <v>OXEC2019</v>
      </c>
      <c r="E340" s="298" t="s">
        <v>181</v>
      </c>
      <c r="F340" s="298" t="s">
        <v>196</v>
      </c>
      <c r="G340" s="302" t="s">
        <v>183</v>
      </c>
      <c r="H340" s="309">
        <v>161.33000000000001</v>
      </c>
      <c r="I340" s="309">
        <v>2080</v>
      </c>
      <c r="J340" s="309">
        <f t="shared" si="11"/>
        <v>335566.4</v>
      </c>
    </row>
    <row r="341" spans="1:10" x14ac:dyDescent="0.3">
      <c r="A341" s="303">
        <v>2019</v>
      </c>
      <c r="B341" s="302"/>
      <c r="C341" s="298" t="s">
        <v>197</v>
      </c>
      <c r="D341" s="317" t="str">
        <f t="shared" si="10"/>
        <v>SADM2019</v>
      </c>
      <c r="E341" s="298" t="s">
        <v>181</v>
      </c>
      <c r="F341" s="298" t="s">
        <v>198</v>
      </c>
      <c r="G341" s="302" t="s">
        <v>183</v>
      </c>
      <c r="H341" s="309">
        <v>36.130000000000003</v>
      </c>
      <c r="I341" s="309">
        <v>1718.5026495726452</v>
      </c>
      <c r="J341" s="309">
        <f t="shared" si="11"/>
        <v>62089.500729059677</v>
      </c>
    </row>
    <row r="342" spans="1:10" x14ac:dyDescent="0.3">
      <c r="A342" s="303">
        <v>2019</v>
      </c>
      <c r="B342" s="302"/>
      <c r="C342" s="298" t="s">
        <v>236</v>
      </c>
      <c r="D342" s="317" t="str">
        <f t="shared" si="10"/>
        <v>SLINE2019</v>
      </c>
      <c r="E342" s="298" t="s">
        <v>181</v>
      </c>
      <c r="F342" s="298" t="s">
        <v>237</v>
      </c>
      <c r="G342" s="302" t="s">
        <v>183</v>
      </c>
      <c r="H342" s="309">
        <v>65.48</v>
      </c>
      <c r="I342" s="309">
        <v>2080</v>
      </c>
      <c r="J342" s="309">
        <f t="shared" si="11"/>
        <v>136198.39999999999</v>
      </c>
    </row>
    <row r="343" spans="1:10" x14ac:dyDescent="0.3">
      <c r="A343" s="303">
        <v>2019</v>
      </c>
      <c r="B343" s="302"/>
      <c r="C343" s="298" t="s">
        <v>199</v>
      </c>
      <c r="D343" s="317" t="str">
        <f t="shared" si="10"/>
        <v>SLINE22019</v>
      </c>
      <c r="E343" s="298" t="s">
        <v>181</v>
      </c>
      <c r="F343" s="298" t="s">
        <v>200</v>
      </c>
      <c r="G343" s="302" t="s">
        <v>183</v>
      </c>
      <c r="H343" s="309">
        <v>65.84</v>
      </c>
      <c r="I343" s="309">
        <v>1723.6812213740386</v>
      </c>
      <c r="J343" s="309">
        <f t="shared" si="11"/>
        <v>113487.17161526671</v>
      </c>
    </row>
    <row r="344" spans="1:10" x14ac:dyDescent="0.3">
      <c r="A344" s="303">
        <v>2019</v>
      </c>
      <c r="B344" s="302"/>
      <c r="C344" s="298" t="s">
        <v>201</v>
      </c>
      <c r="D344" s="317" t="str">
        <f t="shared" si="10"/>
        <v>SPRF12019</v>
      </c>
      <c r="E344" s="298" t="s">
        <v>181</v>
      </c>
      <c r="F344" s="298" t="s">
        <v>202</v>
      </c>
      <c r="G344" s="302" t="s">
        <v>183</v>
      </c>
      <c r="H344" s="309">
        <v>49.63</v>
      </c>
      <c r="I344" s="309">
        <v>1716.9299999999998</v>
      </c>
      <c r="J344" s="309">
        <f t="shared" si="11"/>
        <v>85211.2359</v>
      </c>
    </row>
    <row r="345" spans="1:10" x14ac:dyDescent="0.3">
      <c r="A345" s="303">
        <v>2019</v>
      </c>
      <c r="B345" s="302"/>
      <c r="C345" s="298" t="s">
        <v>203</v>
      </c>
      <c r="D345" s="317" t="str">
        <f t="shared" si="10"/>
        <v>SPRF22019</v>
      </c>
      <c r="E345" s="298" t="s">
        <v>181</v>
      </c>
      <c r="F345" s="298" t="s">
        <v>204</v>
      </c>
      <c r="G345" s="302" t="s">
        <v>183</v>
      </c>
      <c r="H345" s="309">
        <v>74.760000000000005</v>
      </c>
      <c r="I345" s="309">
        <v>1737.7672093023248</v>
      </c>
      <c r="J345" s="309">
        <f t="shared" si="11"/>
        <v>129915.47656744182</v>
      </c>
    </row>
    <row r="346" spans="1:10" x14ac:dyDescent="0.3">
      <c r="A346" s="303">
        <v>2019</v>
      </c>
      <c r="B346" s="302"/>
      <c r="C346" s="298" t="s">
        <v>169</v>
      </c>
      <c r="D346" s="317" t="str">
        <f t="shared" si="10"/>
        <v>MGR2019</v>
      </c>
      <c r="E346" s="298" t="s">
        <v>205</v>
      </c>
      <c r="F346" s="298" t="s">
        <v>184</v>
      </c>
      <c r="G346" s="302" t="s">
        <v>183</v>
      </c>
      <c r="H346" s="309">
        <v>110.03</v>
      </c>
      <c r="I346" s="309">
        <v>1699.4951351351274</v>
      </c>
      <c r="J346" s="309">
        <f t="shared" si="11"/>
        <v>186995.44971891807</v>
      </c>
    </row>
    <row r="347" spans="1:10" x14ac:dyDescent="0.3">
      <c r="A347" s="303">
        <v>2019</v>
      </c>
      <c r="B347" s="302"/>
      <c r="C347" s="298" t="s">
        <v>187</v>
      </c>
      <c r="D347" s="317" t="str">
        <f t="shared" si="10"/>
        <v>OGR2019</v>
      </c>
      <c r="E347" s="298" t="s">
        <v>205</v>
      </c>
      <c r="F347" s="298" t="s">
        <v>188</v>
      </c>
      <c r="G347" s="302" t="s">
        <v>183</v>
      </c>
      <c r="H347" s="309">
        <v>96.99</v>
      </c>
      <c r="I347" s="309">
        <v>2080</v>
      </c>
      <c r="J347" s="309">
        <f t="shared" si="11"/>
        <v>201739.19999999998</v>
      </c>
    </row>
    <row r="348" spans="1:10" x14ac:dyDescent="0.3">
      <c r="A348" s="303">
        <v>2019</v>
      </c>
      <c r="B348" s="302"/>
      <c r="C348" s="298" t="s">
        <v>191</v>
      </c>
      <c r="D348" s="317" t="str">
        <f t="shared" si="10"/>
        <v>OPRF12019</v>
      </c>
      <c r="E348" s="298" t="s">
        <v>205</v>
      </c>
      <c r="F348" s="298" t="s">
        <v>192</v>
      </c>
      <c r="G348" s="302" t="s">
        <v>183</v>
      </c>
      <c r="H348" s="309">
        <v>56.63</v>
      </c>
      <c r="I348" s="309">
        <v>2080</v>
      </c>
      <c r="J348" s="309">
        <f t="shared" si="11"/>
        <v>117790.40000000001</v>
      </c>
    </row>
    <row r="349" spans="1:10" x14ac:dyDescent="0.3">
      <c r="A349" s="303">
        <v>2019</v>
      </c>
      <c r="B349" s="302"/>
      <c r="C349" s="298" t="s">
        <v>201</v>
      </c>
      <c r="D349" s="317" t="str">
        <f t="shared" si="10"/>
        <v>SPRF12019</v>
      </c>
      <c r="E349" s="298" t="s">
        <v>205</v>
      </c>
      <c r="F349" s="298" t="s">
        <v>202</v>
      </c>
      <c r="G349" s="302" t="s">
        <v>183</v>
      </c>
      <c r="H349" s="309">
        <v>60.07</v>
      </c>
      <c r="I349" s="309">
        <v>1774.36</v>
      </c>
      <c r="J349" s="309">
        <f t="shared" si="11"/>
        <v>106585.80519999999</v>
      </c>
    </row>
    <row r="350" spans="1:10" x14ac:dyDescent="0.3">
      <c r="A350" s="303">
        <v>2019</v>
      </c>
      <c r="B350" s="302"/>
      <c r="C350" s="298" t="s">
        <v>167</v>
      </c>
      <c r="D350" s="317" t="str">
        <f t="shared" si="10"/>
        <v>EXECK2019</v>
      </c>
      <c r="E350" s="298" t="s">
        <v>206</v>
      </c>
      <c r="F350" s="298" t="s">
        <v>182</v>
      </c>
      <c r="G350" s="302" t="s">
        <v>183</v>
      </c>
      <c r="H350" s="309">
        <v>345.38</v>
      </c>
      <c r="I350" s="309">
        <v>1706.9692753623196</v>
      </c>
      <c r="J350" s="309">
        <f t="shared" si="11"/>
        <v>589553.04832463793</v>
      </c>
    </row>
    <row r="351" spans="1:10" x14ac:dyDescent="0.3">
      <c r="A351" s="303">
        <v>2019</v>
      </c>
      <c r="B351" s="302"/>
      <c r="C351" s="298" t="s">
        <v>216</v>
      </c>
      <c r="D351" s="317" t="str">
        <f t="shared" si="10"/>
        <v>OADMK2019</v>
      </c>
      <c r="E351" s="298" t="s">
        <v>206</v>
      </c>
      <c r="F351" s="298" t="s">
        <v>186</v>
      </c>
      <c r="G351" s="302" t="s">
        <v>183</v>
      </c>
      <c r="H351" s="309">
        <v>47.38</v>
      </c>
      <c r="I351" s="309">
        <v>2080</v>
      </c>
      <c r="J351" s="309">
        <f t="shared" si="11"/>
        <v>98550.400000000009</v>
      </c>
    </row>
    <row r="352" spans="1:10" x14ac:dyDescent="0.3">
      <c r="A352" s="303">
        <v>2019</v>
      </c>
      <c r="B352" s="302"/>
      <c r="C352" s="298" t="s">
        <v>212</v>
      </c>
      <c r="D352" s="317" t="str">
        <f t="shared" si="10"/>
        <v>OGRK2019</v>
      </c>
      <c r="E352" s="298" t="s">
        <v>206</v>
      </c>
      <c r="F352" s="298" t="s">
        <v>213</v>
      </c>
      <c r="G352" s="302" t="s">
        <v>183</v>
      </c>
      <c r="H352" s="309">
        <v>112.82</v>
      </c>
      <c r="I352" s="309">
        <v>2080</v>
      </c>
      <c r="J352" s="309">
        <f t="shared" si="11"/>
        <v>234665.59999999998</v>
      </c>
    </row>
    <row r="353" spans="1:10" x14ac:dyDescent="0.3">
      <c r="A353" s="303">
        <v>2019</v>
      </c>
      <c r="B353" s="302"/>
      <c r="C353" s="298" t="s">
        <v>207</v>
      </c>
      <c r="D353" s="317" t="str">
        <f t="shared" si="10"/>
        <v>OPRFK12019</v>
      </c>
      <c r="E353" s="298" t="s">
        <v>206</v>
      </c>
      <c r="F353" s="298" t="s">
        <v>192</v>
      </c>
      <c r="G353" s="302" t="s">
        <v>183</v>
      </c>
      <c r="H353" s="309">
        <v>42.31</v>
      </c>
      <c r="I353" s="309">
        <v>2080</v>
      </c>
      <c r="J353" s="309">
        <f t="shared" si="11"/>
        <v>88004.800000000003</v>
      </c>
    </row>
    <row r="354" spans="1:10" x14ac:dyDescent="0.3">
      <c r="A354" s="303">
        <v>2019</v>
      </c>
      <c r="B354" s="302"/>
      <c r="C354" s="298" t="s">
        <v>238</v>
      </c>
      <c r="D354" s="317" t="str">
        <f t="shared" si="10"/>
        <v>OSDNTK2019</v>
      </c>
      <c r="E354" s="298" t="s">
        <v>206</v>
      </c>
      <c r="F354" s="298" t="s">
        <v>239</v>
      </c>
      <c r="G354" s="302" t="s">
        <v>183</v>
      </c>
      <c r="H354" s="309">
        <v>18.559999999999999</v>
      </c>
      <c r="I354" s="309">
        <v>2080</v>
      </c>
      <c r="J354" s="309">
        <f t="shared" si="11"/>
        <v>38604.799999999996</v>
      </c>
    </row>
    <row r="355" spans="1:10" x14ac:dyDescent="0.3">
      <c r="A355" s="303">
        <v>2019</v>
      </c>
      <c r="B355" s="302"/>
      <c r="C355" s="298" t="s">
        <v>217</v>
      </c>
      <c r="D355" s="317" t="str">
        <f t="shared" si="10"/>
        <v>SADMK2019</v>
      </c>
      <c r="E355" s="298" t="s">
        <v>206</v>
      </c>
      <c r="F355" s="298" t="s">
        <v>198</v>
      </c>
      <c r="G355" s="302" t="s">
        <v>183</v>
      </c>
      <c r="H355" s="309">
        <v>48.81</v>
      </c>
      <c r="I355" s="309">
        <v>1767.3594100856478</v>
      </c>
      <c r="J355" s="309">
        <f t="shared" si="11"/>
        <v>86264.812806280475</v>
      </c>
    </row>
    <row r="356" spans="1:10" x14ac:dyDescent="0.3">
      <c r="A356" s="303">
        <v>2019</v>
      </c>
      <c r="B356" s="302"/>
      <c r="C356" s="298" t="s">
        <v>208</v>
      </c>
      <c r="D356" s="317" t="str">
        <f t="shared" si="10"/>
        <v>SPRFK12019</v>
      </c>
      <c r="E356" s="298" t="s">
        <v>206</v>
      </c>
      <c r="F356" s="298" t="s">
        <v>202</v>
      </c>
      <c r="G356" s="302" t="s">
        <v>183</v>
      </c>
      <c r="H356" s="309">
        <v>46.38</v>
      </c>
      <c r="I356" s="309">
        <v>1766.6519911504531</v>
      </c>
      <c r="J356" s="309">
        <f t="shared" si="11"/>
        <v>81937.31934955802</v>
      </c>
    </row>
    <row r="357" spans="1:10" x14ac:dyDescent="0.3">
      <c r="A357" s="303">
        <v>2019</v>
      </c>
      <c r="B357" s="302"/>
      <c r="C357" s="298" t="s">
        <v>167</v>
      </c>
      <c r="D357" s="317" t="str">
        <f t="shared" si="10"/>
        <v>EXECK2019</v>
      </c>
      <c r="E357" s="298" t="s">
        <v>209</v>
      </c>
      <c r="F357" s="298" t="s">
        <v>182</v>
      </c>
      <c r="G357" s="302" t="s">
        <v>183</v>
      </c>
      <c r="H357" s="309">
        <v>147.65</v>
      </c>
      <c r="I357" s="309">
        <v>1706.9692753623196</v>
      </c>
      <c r="J357" s="309">
        <f t="shared" si="11"/>
        <v>252034.01350724651</v>
      </c>
    </row>
    <row r="358" spans="1:10" x14ac:dyDescent="0.3">
      <c r="A358" s="303">
        <v>2019</v>
      </c>
      <c r="B358" s="302"/>
      <c r="C358" s="298" t="s">
        <v>216</v>
      </c>
      <c r="D358" s="317" t="str">
        <f t="shared" si="10"/>
        <v>OADMK2019</v>
      </c>
      <c r="E358" s="298" t="s">
        <v>209</v>
      </c>
      <c r="F358" s="298" t="s">
        <v>186</v>
      </c>
      <c r="G358" s="302" t="s">
        <v>183</v>
      </c>
      <c r="H358" s="309">
        <v>45.29</v>
      </c>
      <c r="I358" s="309">
        <v>2080</v>
      </c>
      <c r="J358" s="309">
        <f t="shared" si="11"/>
        <v>94203.199999999997</v>
      </c>
    </row>
    <row r="359" spans="1:10" x14ac:dyDescent="0.3">
      <c r="A359" s="303">
        <v>2019</v>
      </c>
      <c r="B359" s="302"/>
      <c r="C359" s="298" t="s">
        <v>207</v>
      </c>
      <c r="D359" s="317" t="str">
        <f t="shared" si="10"/>
        <v>OPRFK12019</v>
      </c>
      <c r="E359" s="298" t="s">
        <v>209</v>
      </c>
      <c r="F359" s="298" t="s">
        <v>192</v>
      </c>
      <c r="G359" s="302" t="s">
        <v>183</v>
      </c>
      <c r="H359" s="309">
        <v>40.85</v>
      </c>
      <c r="I359" s="309">
        <v>2080</v>
      </c>
      <c r="J359" s="309">
        <f t="shared" si="11"/>
        <v>84968</v>
      </c>
    </row>
    <row r="360" spans="1:10" x14ac:dyDescent="0.3">
      <c r="A360" s="303">
        <v>2019</v>
      </c>
      <c r="B360" s="302"/>
      <c r="C360" s="298" t="s">
        <v>217</v>
      </c>
      <c r="D360" s="317" t="str">
        <f t="shared" si="10"/>
        <v>SADMK2019</v>
      </c>
      <c r="E360" s="298" t="s">
        <v>209</v>
      </c>
      <c r="F360" s="298" t="s">
        <v>198</v>
      </c>
      <c r="G360" s="302" t="s">
        <v>183</v>
      </c>
      <c r="H360" s="309">
        <v>45.59</v>
      </c>
      <c r="I360" s="309">
        <v>1767.3594100856478</v>
      </c>
      <c r="J360" s="309">
        <f t="shared" si="11"/>
        <v>80573.915505804689</v>
      </c>
    </row>
    <row r="361" spans="1:10" x14ac:dyDescent="0.3">
      <c r="A361" s="303">
        <v>2019</v>
      </c>
      <c r="B361" s="302"/>
      <c r="C361" s="298" t="s">
        <v>208</v>
      </c>
      <c r="D361" s="317" t="str">
        <f t="shared" si="10"/>
        <v>SPRFK12019</v>
      </c>
      <c r="E361" s="298" t="s">
        <v>209</v>
      </c>
      <c r="F361" s="298" t="s">
        <v>202</v>
      </c>
      <c r="G361" s="302" t="s">
        <v>183</v>
      </c>
      <c r="H361" s="309">
        <v>43.76</v>
      </c>
      <c r="I361" s="309">
        <v>1766.6519911504531</v>
      </c>
      <c r="J361" s="309">
        <f t="shared" si="11"/>
        <v>77308.691132743828</v>
      </c>
    </row>
    <row r="362" spans="1:10" x14ac:dyDescent="0.3">
      <c r="A362" s="303">
        <v>2019</v>
      </c>
      <c r="B362" s="302"/>
      <c r="C362" s="298" t="s">
        <v>167</v>
      </c>
      <c r="D362" s="317" t="str">
        <f t="shared" si="10"/>
        <v>EXECK2019</v>
      </c>
      <c r="E362" s="298" t="s">
        <v>210</v>
      </c>
      <c r="F362" s="298" t="s">
        <v>182</v>
      </c>
      <c r="G362" s="302" t="s">
        <v>183</v>
      </c>
      <c r="H362" s="309">
        <v>164.04</v>
      </c>
      <c r="I362" s="309">
        <v>1706.9692753623196</v>
      </c>
      <c r="J362" s="309">
        <f t="shared" si="11"/>
        <v>280011.23993043491</v>
      </c>
    </row>
    <row r="363" spans="1:10" x14ac:dyDescent="0.3">
      <c r="A363" s="303">
        <v>2019</v>
      </c>
      <c r="B363" s="302"/>
      <c r="C363" s="298" t="s">
        <v>216</v>
      </c>
      <c r="D363" s="317" t="str">
        <f t="shared" si="10"/>
        <v>OADMK2019</v>
      </c>
      <c r="E363" s="298" t="s">
        <v>210</v>
      </c>
      <c r="F363" s="298" t="s">
        <v>186</v>
      </c>
      <c r="G363" s="302" t="s">
        <v>183</v>
      </c>
      <c r="H363" s="309">
        <v>46.35</v>
      </c>
      <c r="I363" s="309">
        <v>2080</v>
      </c>
      <c r="J363" s="309">
        <f t="shared" si="11"/>
        <v>96408</v>
      </c>
    </row>
    <row r="364" spans="1:10" x14ac:dyDescent="0.3">
      <c r="A364" s="303">
        <v>2019</v>
      </c>
      <c r="B364" s="302"/>
      <c r="C364" s="298" t="s">
        <v>207</v>
      </c>
      <c r="D364" s="317" t="str">
        <f t="shared" si="10"/>
        <v>OPRFK12019</v>
      </c>
      <c r="E364" s="298" t="s">
        <v>210</v>
      </c>
      <c r="F364" s="298" t="s">
        <v>192</v>
      </c>
      <c r="G364" s="302" t="s">
        <v>183</v>
      </c>
      <c r="H364" s="309">
        <v>42.41</v>
      </c>
      <c r="I364" s="309">
        <v>2080</v>
      </c>
      <c r="J364" s="309">
        <f t="shared" si="11"/>
        <v>88212.799999999988</v>
      </c>
    </row>
    <row r="365" spans="1:10" x14ac:dyDescent="0.3">
      <c r="A365" s="303">
        <v>2019</v>
      </c>
      <c r="B365" s="302"/>
      <c r="C365" s="298" t="s">
        <v>214</v>
      </c>
      <c r="D365" s="317" t="str">
        <f t="shared" si="10"/>
        <v>OPRFK22019</v>
      </c>
      <c r="E365" s="298" t="s">
        <v>210</v>
      </c>
      <c r="F365" s="298" t="s">
        <v>194</v>
      </c>
      <c r="G365" s="302" t="s">
        <v>183</v>
      </c>
      <c r="H365" s="309">
        <v>56.46</v>
      </c>
      <c r="I365" s="309">
        <v>2080</v>
      </c>
      <c r="J365" s="309">
        <f t="shared" si="11"/>
        <v>117436.8</v>
      </c>
    </row>
    <row r="366" spans="1:10" x14ac:dyDescent="0.3">
      <c r="A366" s="303">
        <v>2019</v>
      </c>
      <c r="B366" s="302"/>
      <c r="C366" s="298" t="s">
        <v>217</v>
      </c>
      <c r="D366" s="317" t="str">
        <f t="shared" si="10"/>
        <v>SADMK2019</v>
      </c>
      <c r="E366" s="298" t="s">
        <v>210</v>
      </c>
      <c r="F366" s="298" t="s">
        <v>198</v>
      </c>
      <c r="G366" s="302" t="s">
        <v>183</v>
      </c>
      <c r="H366" s="309">
        <v>46.66</v>
      </c>
      <c r="I366" s="309">
        <v>1767.3594100856478</v>
      </c>
      <c r="J366" s="309">
        <f t="shared" si="11"/>
        <v>82464.990074596324</v>
      </c>
    </row>
    <row r="367" spans="1:10" x14ac:dyDescent="0.3">
      <c r="A367" s="303">
        <v>2019</v>
      </c>
      <c r="B367" s="302"/>
      <c r="C367" s="298" t="s">
        <v>208</v>
      </c>
      <c r="D367" s="317" t="str">
        <f t="shared" si="10"/>
        <v>SPRFK12019</v>
      </c>
      <c r="E367" s="298" t="s">
        <v>210</v>
      </c>
      <c r="F367" s="298" t="s">
        <v>202</v>
      </c>
      <c r="G367" s="302" t="s">
        <v>183</v>
      </c>
      <c r="H367" s="309">
        <v>45.43</v>
      </c>
      <c r="I367" s="309">
        <v>1766.6519911504531</v>
      </c>
      <c r="J367" s="309">
        <f t="shared" si="11"/>
        <v>80258.99995796509</v>
      </c>
    </row>
    <row r="368" spans="1:10" x14ac:dyDescent="0.3">
      <c r="A368" s="303">
        <v>2019</v>
      </c>
      <c r="B368" s="302"/>
      <c r="C368" s="298" t="s">
        <v>170</v>
      </c>
      <c r="D368" s="317" t="str">
        <f t="shared" si="10"/>
        <v>SPRFK22019</v>
      </c>
      <c r="E368" s="298" t="s">
        <v>210</v>
      </c>
      <c r="F368" s="298" t="s">
        <v>204</v>
      </c>
      <c r="G368" s="302" t="s">
        <v>183</v>
      </c>
      <c r="H368" s="309">
        <v>61.87</v>
      </c>
      <c r="I368" s="309">
        <v>1747.7103448275998</v>
      </c>
      <c r="J368" s="309">
        <f t="shared" si="11"/>
        <v>108130.83903448359</v>
      </c>
    </row>
    <row r="369" spans="1:10" x14ac:dyDescent="0.3">
      <c r="A369" s="303">
        <v>2019</v>
      </c>
      <c r="B369" s="302"/>
      <c r="C369" s="298" t="s">
        <v>167</v>
      </c>
      <c r="D369" s="317" t="str">
        <f t="shared" si="10"/>
        <v>EXECK2019</v>
      </c>
      <c r="E369" s="298" t="s">
        <v>240</v>
      </c>
      <c r="F369" s="298" t="s">
        <v>182</v>
      </c>
      <c r="G369" s="302" t="s">
        <v>183</v>
      </c>
      <c r="H369" s="309">
        <v>226.29</v>
      </c>
      <c r="I369" s="309">
        <v>1706.9692753623196</v>
      </c>
      <c r="J369" s="309">
        <f t="shared" si="11"/>
        <v>386270.07732173929</v>
      </c>
    </row>
    <row r="370" spans="1:10" x14ac:dyDescent="0.3">
      <c r="A370" s="303">
        <v>2019</v>
      </c>
      <c r="B370" s="302"/>
      <c r="C370" s="298" t="s">
        <v>166</v>
      </c>
      <c r="D370" s="317" t="str">
        <f t="shared" si="10"/>
        <v>MGRK2019</v>
      </c>
      <c r="E370" s="298" t="s">
        <v>211</v>
      </c>
      <c r="F370" s="298" t="s">
        <v>184</v>
      </c>
      <c r="G370" s="302" t="s">
        <v>183</v>
      </c>
      <c r="H370" s="309">
        <v>121.17</v>
      </c>
      <c r="I370" s="309">
        <v>1721.1275563680847</v>
      </c>
      <c r="J370" s="309">
        <f t="shared" si="11"/>
        <v>208549.02600512083</v>
      </c>
    </row>
    <row r="371" spans="1:10" x14ac:dyDescent="0.3">
      <c r="A371" s="303">
        <v>2019</v>
      </c>
      <c r="B371" s="302"/>
      <c r="C371" s="298" t="s">
        <v>216</v>
      </c>
      <c r="D371" s="317" t="str">
        <f t="shared" si="10"/>
        <v>OADMK2019</v>
      </c>
      <c r="E371" s="298" t="s">
        <v>211</v>
      </c>
      <c r="F371" s="298" t="s">
        <v>186</v>
      </c>
      <c r="G371" s="302" t="s">
        <v>183</v>
      </c>
      <c r="H371" s="309">
        <v>39.14</v>
      </c>
      <c r="I371" s="309">
        <v>2080</v>
      </c>
      <c r="J371" s="309">
        <f t="shared" si="11"/>
        <v>81411.199999999997</v>
      </c>
    </row>
    <row r="372" spans="1:10" x14ac:dyDescent="0.3">
      <c r="A372" s="303">
        <v>2019</v>
      </c>
      <c r="B372" s="302"/>
      <c r="C372" s="298" t="s">
        <v>212</v>
      </c>
      <c r="D372" s="317" t="str">
        <f t="shared" si="10"/>
        <v>OGRK2019</v>
      </c>
      <c r="E372" s="298" t="s">
        <v>211</v>
      </c>
      <c r="F372" s="298" t="s">
        <v>213</v>
      </c>
      <c r="G372" s="302" t="s">
        <v>183</v>
      </c>
      <c r="H372" s="309">
        <v>103.68</v>
      </c>
      <c r="I372" s="309">
        <v>2080</v>
      </c>
      <c r="J372" s="309">
        <f t="shared" si="11"/>
        <v>215654.40000000002</v>
      </c>
    </row>
    <row r="373" spans="1:10" x14ac:dyDescent="0.3">
      <c r="A373" s="303">
        <v>2019</v>
      </c>
      <c r="B373" s="302"/>
      <c r="C373" s="298" t="s">
        <v>214</v>
      </c>
      <c r="D373" s="317" t="str">
        <f t="shared" si="10"/>
        <v>OPRFK22019</v>
      </c>
      <c r="E373" s="298" t="s">
        <v>211</v>
      </c>
      <c r="F373" s="298" t="s">
        <v>194</v>
      </c>
      <c r="G373" s="302" t="s">
        <v>183</v>
      </c>
      <c r="H373" s="309">
        <v>58.18</v>
      </c>
      <c r="I373" s="309">
        <v>2080</v>
      </c>
      <c r="J373" s="309">
        <f t="shared" si="11"/>
        <v>121014.39999999999</v>
      </c>
    </row>
    <row r="374" spans="1:10" x14ac:dyDescent="0.3">
      <c r="A374" s="303">
        <v>2019</v>
      </c>
      <c r="B374" s="302"/>
      <c r="C374" s="298" t="s">
        <v>170</v>
      </c>
      <c r="D374" s="317" t="str">
        <f t="shared" si="10"/>
        <v>SPRFK22019</v>
      </c>
      <c r="E374" s="298" t="s">
        <v>211</v>
      </c>
      <c r="F374" s="298" t="s">
        <v>204</v>
      </c>
      <c r="G374" s="302" t="s">
        <v>183</v>
      </c>
      <c r="H374" s="309">
        <v>64.48</v>
      </c>
      <c r="I374" s="309">
        <v>1747.7103448275998</v>
      </c>
      <c r="J374" s="309">
        <f t="shared" si="11"/>
        <v>112692.36303448364</v>
      </c>
    </row>
    <row r="375" spans="1:10" x14ac:dyDescent="0.3">
      <c r="A375" s="303">
        <v>2019</v>
      </c>
      <c r="B375" s="302"/>
      <c r="C375" s="298" t="s">
        <v>166</v>
      </c>
      <c r="D375" s="317" t="str">
        <f t="shared" si="10"/>
        <v>MGRK2019</v>
      </c>
      <c r="E375" s="298" t="s">
        <v>215</v>
      </c>
      <c r="F375" s="298" t="s">
        <v>184</v>
      </c>
      <c r="G375" s="302" t="s">
        <v>183</v>
      </c>
      <c r="H375" s="309">
        <v>140.94999999999999</v>
      </c>
      <c r="I375" s="309">
        <v>1721.1275563680847</v>
      </c>
      <c r="J375" s="309">
        <f t="shared" si="11"/>
        <v>242592.92907008153</v>
      </c>
    </row>
    <row r="376" spans="1:10" x14ac:dyDescent="0.3">
      <c r="A376" s="303">
        <v>2019</v>
      </c>
      <c r="B376" s="302"/>
      <c r="C376" s="298" t="s">
        <v>216</v>
      </c>
      <c r="D376" s="317" t="str">
        <f t="shared" si="10"/>
        <v>OADMK2019</v>
      </c>
      <c r="E376" s="298" t="s">
        <v>215</v>
      </c>
      <c r="F376" s="298" t="s">
        <v>186</v>
      </c>
      <c r="G376" s="302" t="s">
        <v>183</v>
      </c>
      <c r="H376" s="309">
        <v>43.02</v>
      </c>
      <c r="I376" s="309">
        <v>2080</v>
      </c>
      <c r="J376" s="309">
        <f t="shared" si="11"/>
        <v>89481.600000000006</v>
      </c>
    </row>
    <row r="377" spans="1:10" x14ac:dyDescent="0.3">
      <c r="A377" s="303">
        <v>2019</v>
      </c>
      <c r="B377" s="302"/>
      <c r="C377" s="298" t="s">
        <v>212</v>
      </c>
      <c r="D377" s="317" t="str">
        <f t="shared" si="10"/>
        <v>OGRK2019</v>
      </c>
      <c r="E377" s="298" t="s">
        <v>215</v>
      </c>
      <c r="F377" s="298" t="s">
        <v>213</v>
      </c>
      <c r="G377" s="302" t="s">
        <v>183</v>
      </c>
      <c r="H377" s="309">
        <v>124.33</v>
      </c>
      <c r="I377" s="309">
        <v>2080</v>
      </c>
      <c r="J377" s="309">
        <f t="shared" si="11"/>
        <v>258606.4</v>
      </c>
    </row>
    <row r="378" spans="1:10" x14ac:dyDescent="0.3">
      <c r="A378" s="303">
        <v>2019</v>
      </c>
      <c r="B378" s="302"/>
      <c r="C378" s="298" t="s">
        <v>166</v>
      </c>
      <c r="D378" s="317" t="str">
        <f t="shared" si="10"/>
        <v>MGRK2019</v>
      </c>
      <c r="E378" s="298" t="s">
        <v>218</v>
      </c>
      <c r="F378" s="298" t="s">
        <v>184</v>
      </c>
      <c r="G378" s="302" t="s">
        <v>183</v>
      </c>
      <c r="H378" s="309">
        <v>139.72</v>
      </c>
      <c r="I378" s="309">
        <v>1721.1275563680847</v>
      </c>
      <c r="J378" s="309">
        <f t="shared" si="11"/>
        <v>240475.94217574879</v>
      </c>
    </row>
    <row r="379" spans="1:10" x14ac:dyDescent="0.3">
      <c r="A379" s="303">
        <v>2019</v>
      </c>
      <c r="B379" s="302"/>
      <c r="C379" s="298" t="s">
        <v>216</v>
      </c>
      <c r="D379" s="317" t="str">
        <f t="shared" si="10"/>
        <v>OADMK2019</v>
      </c>
      <c r="E379" s="298" t="s">
        <v>218</v>
      </c>
      <c r="F379" s="298" t="s">
        <v>186</v>
      </c>
      <c r="G379" s="302" t="s">
        <v>183</v>
      </c>
      <c r="H379" s="309">
        <v>42.89</v>
      </c>
      <c r="I379" s="309">
        <v>2080</v>
      </c>
      <c r="J379" s="309">
        <f t="shared" si="11"/>
        <v>89211.199999999997</v>
      </c>
    </row>
    <row r="380" spans="1:10" x14ac:dyDescent="0.3">
      <c r="A380" s="303">
        <v>2019</v>
      </c>
      <c r="B380" s="302"/>
      <c r="C380" s="298" t="s">
        <v>212</v>
      </c>
      <c r="D380" s="317" t="str">
        <f t="shared" si="10"/>
        <v>OGRK2019</v>
      </c>
      <c r="E380" s="298" t="s">
        <v>218</v>
      </c>
      <c r="F380" s="298" t="s">
        <v>213</v>
      </c>
      <c r="G380" s="302" t="s">
        <v>183</v>
      </c>
      <c r="H380" s="309">
        <v>124.66</v>
      </c>
      <c r="I380" s="309">
        <v>2080</v>
      </c>
      <c r="J380" s="309">
        <f t="shared" si="11"/>
        <v>259292.79999999999</v>
      </c>
    </row>
    <row r="381" spans="1:10" x14ac:dyDescent="0.3">
      <c r="A381" s="303">
        <v>2019</v>
      </c>
      <c r="B381" s="302"/>
      <c r="C381" s="298" t="s">
        <v>166</v>
      </c>
      <c r="D381" s="317" t="str">
        <f t="shared" si="10"/>
        <v>MGRK2019</v>
      </c>
      <c r="E381" s="298" t="s">
        <v>219</v>
      </c>
      <c r="F381" s="298" t="s">
        <v>184</v>
      </c>
      <c r="G381" s="302" t="s">
        <v>183</v>
      </c>
      <c r="H381" s="309">
        <v>146.80000000000001</v>
      </c>
      <c r="I381" s="309">
        <v>1721.1275563680847</v>
      </c>
      <c r="J381" s="309">
        <f t="shared" si="11"/>
        <v>252661.52527483486</v>
      </c>
    </row>
    <row r="382" spans="1:10" x14ac:dyDescent="0.3">
      <c r="A382" s="303">
        <v>2019</v>
      </c>
      <c r="B382" s="302"/>
      <c r="C382" s="298" t="s">
        <v>216</v>
      </c>
      <c r="D382" s="317" t="str">
        <f t="shared" si="10"/>
        <v>OADMK2019</v>
      </c>
      <c r="E382" s="298" t="s">
        <v>219</v>
      </c>
      <c r="F382" s="298" t="s">
        <v>186</v>
      </c>
      <c r="G382" s="302" t="s">
        <v>183</v>
      </c>
      <c r="H382" s="309">
        <v>46.51</v>
      </c>
      <c r="I382" s="309">
        <v>2080</v>
      </c>
      <c r="J382" s="309">
        <f t="shared" si="11"/>
        <v>96740.800000000003</v>
      </c>
    </row>
    <row r="383" spans="1:10" x14ac:dyDescent="0.3">
      <c r="A383" s="303">
        <v>2019</v>
      </c>
      <c r="B383" s="302"/>
      <c r="C383" s="298" t="s">
        <v>212</v>
      </c>
      <c r="D383" s="317" t="str">
        <f t="shared" si="10"/>
        <v>OGRK2019</v>
      </c>
      <c r="E383" s="298" t="s">
        <v>219</v>
      </c>
      <c r="F383" s="298" t="s">
        <v>213</v>
      </c>
      <c r="G383" s="302" t="s">
        <v>183</v>
      </c>
      <c r="H383" s="309">
        <v>128</v>
      </c>
      <c r="I383" s="309">
        <v>2080</v>
      </c>
      <c r="J383" s="309">
        <f t="shared" si="11"/>
        <v>266240</v>
      </c>
    </row>
    <row r="384" spans="1:10" x14ac:dyDescent="0.3">
      <c r="A384" s="303">
        <v>2019</v>
      </c>
      <c r="B384" s="302"/>
      <c r="C384" s="298" t="s">
        <v>166</v>
      </c>
      <c r="D384" s="317" t="str">
        <f t="shared" si="10"/>
        <v>MGRK2019</v>
      </c>
      <c r="E384" s="298" t="s">
        <v>220</v>
      </c>
      <c r="F384" s="298" t="s">
        <v>184</v>
      </c>
      <c r="G384" s="302" t="s">
        <v>183</v>
      </c>
      <c r="H384" s="309">
        <v>76.67</v>
      </c>
      <c r="I384" s="309">
        <v>1721.1275563680847</v>
      </c>
      <c r="J384" s="309">
        <f t="shared" si="11"/>
        <v>131958.84974674106</v>
      </c>
    </row>
    <row r="385" spans="1:10" x14ac:dyDescent="0.3">
      <c r="A385" s="303">
        <v>2019</v>
      </c>
      <c r="B385" s="302"/>
      <c r="C385" s="298" t="s">
        <v>216</v>
      </c>
      <c r="D385" s="317" t="str">
        <f t="shared" si="10"/>
        <v>OADMK2019</v>
      </c>
      <c r="E385" s="298" t="s">
        <v>220</v>
      </c>
      <c r="F385" s="298" t="s">
        <v>186</v>
      </c>
      <c r="G385" s="302" t="s">
        <v>183</v>
      </c>
      <c r="H385" s="309">
        <v>44.16</v>
      </c>
      <c r="I385" s="309">
        <v>2080</v>
      </c>
      <c r="J385" s="309">
        <f t="shared" si="11"/>
        <v>91852.799999999988</v>
      </c>
    </row>
    <row r="386" spans="1:10" x14ac:dyDescent="0.3">
      <c r="A386" s="303">
        <v>2019</v>
      </c>
      <c r="B386" s="302"/>
      <c r="C386" s="298" t="s">
        <v>212</v>
      </c>
      <c r="D386" s="317" t="str">
        <f t="shared" si="10"/>
        <v>OGRK2019</v>
      </c>
      <c r="E386" s="298" t="s">
        <v>220</v>
      </c>
      <c r="F386" s="298" t="s">
        <v>213</v>
      </c>
      <c r="G386" s="302" t="s">
        <v>183</v>
      </c>
      <c r="H386" s="309">
        <v>69.45</v>
      </c>
      <c r="I386" s="309">
        <v>2080</v>
      </c>
      <c r="J386" s="309">
        <f t="shared" si="11"/>
        <v>144456</v>
      </c>
    </row>
    <row r="387" spans="1:10" x14ac:dyDescent="0.3">
      <c r="A387" s="303">
        <v>2019</v>
      </c>
      <c r="B387" s="302"/>
      <c r="C387" s="298" t="s">
        <v>207</v>
      </c>
      <c r="D387" s="317" t="str">
        <f t="shared" si="10"/>
        <v>OPRFK12019</v>
      </c>
      <c r="E387" s="298" t="s">
        <v>220</v>
      </c>
      <c r="F387" s="298" t="s">
        <v>192</v>
      </c>
      <c r="G387" s="302" t="s">
        <v>183</v>
      </c>
      <c r="H387" s="309">
        <v>49.61</v>
      </c>
      <c r="I387" s="309">
        <v>2080</v>
      </c>
      <c r="J387" s="309">
        <f t="shared" si="11"/>
        <v>103188.8</v>
      </c>
    </row>
    <row r="388" spans="1:10" x14ac:dyDescent="0.3">
      <c r="A388" s="303">
        <v>2019</v>
      </c>
      <c r="B388" s="302"/>
      <c r="C388" s="298" t="s">
        <v>214</v>
      </c>
      <c r="D388" s="317" t="str">
        <f t="shared" si="10"/>
        <v>OPRFK22019</v>
      </c>
      <c r="E388" s="298" t="s">
        <v>220</v>
      </c>
      <c r="F388" s="298" t="s">
        <v>194</v>
      </c>
      <c r="G388" s="302" t="s">
        <v>183</v>
      </c>
      <c r="H388" s="309">
        <v>69.97</v>
      </c>
      <c r="I388" s="309">
        <v>2080</v>
      </c>
      <c r="J388" s="309">
        <f t="shared" si="11"/>
        <v>145537.60000000001</v>
      </c>
    </row>
    <row r="389" spans="1:10" x14ac:dyDescent="0.3">
      <c r="A389" s="303">
        <v>2019</v>
      </c>
      <c r="B389" s="302"/>
      <c r="C389" s="298" t="s">
        <v>217</v>
      </c>
      <c r="D389" s="317" t="str">
        <f t="shared" si="10"/>
        <v>SADMK2019</v>
      </c>
      <c r="E389" s="298" t="s">
        <v>220</v>
      </c>
      <c r="F389" s="298" t="s">
        <v>198</v>
      </c>
      <c r="G389" s="302" t="s">
        <v>183</v>
      </c>
      <c r="H389" s="309">
        <v>48.39</v>
      </c>
      <c r="I389" s="309">
        <v>1767.3594100856478</v>
      </c>
      <c r="J389" s="309">
        <f t="shared" si="11"/>
        <v>85522.521854044506</v>
      </c>
    </row>
    <row r="390" spans="1:10" x14ac:dyDescent="0.3">
      <c r="A390" s="303">
        <v>2019</v>
      </c>
      <c r="B390" s="302"/>
      <c r="C390" s="298" t="s">
        <v>170</v>
      </c>
      <c r="D390" s="317" t="str">
        <f t="shared" si="10"/>
        <v>SPRFK22019</v>
      </c>
      <c r="E390" s="298" t="s">
        <v>220</v>
      </c>
      <c r="F390" s="298" t="s">
        <v>204</v>
      </c>
      <c r="G390" s="302" t="s">
        <v>183</v>
      </c>
      <c r="H390" s="309">
        <v>74.3</v>
      </c>
      <c r="I390" s="309">
        <v>1747.7103448275998</v>
      </c>
      <c r="J390" s="309">
        <f t="shared" si="11"/>
        <v>129854.87862069067</v>
      </c>
    </row>
    <row r="391" spans="1:10" x14ac:dyDescent="0.3">
      <c r="A391" s="303">
        <v>2019</v>
      </c>
      <c r="B391" s="302"/>
      <c r="C391" s="298" t="s">
        <v>167</v>
      </c>
      <c r="D391" s="317" t="str">
        <f t="shared" si="10"/>
        <v>EXECK2019</v>
      </c>
      <c r="E391" s="298" t="s">
        <v>221</v>
      </c>
      <c r="F391" s="298" t="s">
        <v>182</v>
      </c>
      <c r="G391" s="302" t="s">
        <v>183</v>
      </c>
      <c r="H391" s="309">
        <v>212.15</v>
      </c>
      <c r="I391" s="309">
        <v>1706.9692753623196</v>
      </c>
      <c r="J391" s="309">
        <f t="shared" si="11"/>
        <v>362133.53176811611</v>
      </c>
    </row>
    <row r="392" spans="1:10" x14ac:dyDescent="0.3">
      <c r="A392" s="303">
        <v>2019</v>
      </c>
      <c r="B392" s="302"/>
      <c r="C392" s="298" t="s">
        <v>166</v>
      </c>
      <c r="D392" s="317" t="str">
        <f t="shared" si="10"/>
        <v>MGRK2019</v>
      </c>
      <c r="E392" s="298" t="s">
        <v>221</v>
      </c>
      <c r="F392" s="298" t="s">
        <v>184</v>
      </c>
      <c r="G392" s="302" t="s">
        <v>183</v>
      </c>
      <c r="H392" s="309">
        <v>97.5</v>
      </c>
      <c r="I392" s="309">
        <v>1721.1275563680847</v>
      </c>
      <c r="J392" s="309">
        <f t="shared" si="11"/>
        <v>167809.93674588826</v>
      </c>
    </row>
    <row r="393" spans="1:10" x14ac:dyDescent="0.3">
      <c r="A393" s="303">
        <v>2019</v>
      </c>
      <c r="B393" s="302"/>
      <c r="C393" s="298" t="s">
        <v>216</v>
      </c>
      <c r="D393" s="317" t="str">
        <f t="shared" si="10"/>
        <v>OADMK2019</v>
      </c>
      <c r="E393" s="298" t="s">
        <v>221</v>
      </c>
      <c r="F393" s="298" t="s">
        <v>186</v>
      </c>
      <c r="G393" s="302" t="s">
        <v>183</v>
      </c>
      <c r="H393" s="309">
        <v>46.87</v>
      </c>
      <c r="I393" s="309">
        <v>2080</v>
      </c>
      <c r="J393" s="309">
        <f t="shared" si="11"/>
        <v>97489.599999999991</v>
      </c>
    </row>
    <row r="394" spans="1:10" x14ac:dyDescent="0.3">
      <c r="A394" s="303">
        <v>2019</v>
      </c>
      <c r="B394" s="302"/>
      <c r="C394" s="298" t="s">
        <v>212</v>
      </c>
      <c r="D394" s="317" t="str">
        <f t="shared" si="10"/>
        <v>OGRK2019</v>
      </c>
      <c r="E394" s="298" t="s">
        <v>221</v>
      </c>
      <c r="F394" s="298" t="s">
        <v>213</v>
      </c>
      <c r="G394" s="302" t="s">
        <v>183</v>
      </c>
      <c r="H394" s="309">
        <v>88.96</v>
      </c>
      <c r="I394" s="309">
        <v>2080</v>
      </c>
      <c r="J394" s="309">
        <f t="shared" si="11"/>
        <v>185036.79999999999</v>
      </c>
    </row>
    <row r="395" spans="1:10" x14ac:dyDescent="0.3">
      <c r="A395" s="303">
        <v>2019</v>
      </c>
      <c r="B395" s="302"/>
      <c r="C395" s="298" t="s">
        <v>207</v>
      </c>
      <c r="D395" s="317" t="str">
        <f t="shared" ref="D395:D458" si="12">CONCATENATE(B395,C395,A395)</f>
        <v>OPRFK12019</v>
      </c>
      <c r="E395" s="298" t="s">
        <v>221</v>
      </c>
      <c r="F395" s="298" t="s">
        <v>192</v>
      </c>
      <c r="G395" s="302" t="s">
        <v>183</v>
      </c>
      <c r="H395" s="309">
        <v>51.45</v>
      </c>
      <c r="I395" s="309">
        <v>2080</v>
      </c>
      <c r="J395" s="309">
        <f t="shared" ref="J395:J458" si="13">H395*I395</f>
        <v>107016</v>
      </c>
    </row>
    <row r="396" spans="1:10" x14ac:dyDescent="0.3">
      <c r="A396" s="303">
        <v>2019</v>
      </c>
      <c r="B396" s="302"/>
      <c r="C396" s="298" t="s">
        <v>214</v>
      </c>
      <c r="D396" s="317" t="str">
        <f t="shared" si="12"/>
        <v>OPRFK22019</v>
      </c>
      <c r="E396" s="298" t="s">
        <v>221</v>
      </c>
      <c r="F396" s="298" t="s">
        <v>194</v>
      </c>
      <c r="G396" s="302" t="s">
        <v>183</v>
      </c>
      <c r="H396" s="309">
        <v>62.98</v>
      </c>
      <c r="I396" s="309">
        <v>2080</v>
      </c>
      <c r="J396" s="309">
        <f t="shared" si="13"/>
        <v>130998.39999999999</v>
      </c>
    </row>
    <row r="397" spans="1:10" x14ac:dyDescent="0.3">
      <c r="A397" s="303">
        <v>2019</v>
      </c>
      <c r="B397" s="302"/>
      <c r="C397" s="298" t="s">
        <v>170</v>
      </c>
      <c r="D397" s="317" t="str">
        <f t="shared" si="12"/>
        <v>SPRFK22019</v>
      </c>
      <c r="E397" s="298" t="s">
        <v>221</v>
      </c>
      <c r="F397" s="298" t="s">
        <v>204</v>
      </c>
      <c r="G397" s="302" t="s">
        <v>183</v>
      </c>
      <c r="H397" s="309">
        <v>67.459999999999994</v>
      </c>
      <c r="I397" s="309">
        <v>1747.7103448275998</v>
      </c>
      <c r="J397" s="309">
        <f t="shared" si="13"/>
        <v>117900.53986206987</v>
      </c>
    </row>
    <row r="398" spans="1:10" x14ac:dyDescent="0.3">
      <c r="A398" s="303">
        <v>2019</v>
      </c>
      <c r="B398" s="302"/>
      <c r="C398" s="298" t="s">
        <v>167</v>
      </c>
      <c r="D398" s="317" t="str">
        <f t="shared" si="12"/>
        <v>EXECK2019</v>
      </c>
      <c r="E398" s="298" t="s">
        <v>222</v>
      </c>
      <c r="F398" s="298" t="s">
        <v>182</v>
      </c>
      <c r="G398" s="302" t="s">
        <v>183</v>
      </c>
      <c r="H398" s="309">
        <v>211.52</v>
      </c>
      <c r="I398" s="309">
        <v>1706.9692753623196</v>
      </c>
      <c r="J398" s="309">
        <f t="shared" si="13"/>
        <v>361058.14112463786</v>
      </c>
    </row>
    <row r="399" spans="1:10" x14ac:dyDescent="0.3">
      <c r="A399" s="303">
        <v>2019</v>
      </c>
      <c r="B399" s="302"/>
      <c r="C399" s="298" t="s">
        <v>166</v>
      </c>
      <c r="D399" s="317" t="str">
        <f t="shared" si="12"/>
        <v>MGRK2019</v>
      </c>
      <c r="E399" s="298" t="s">
        <v>222</v>
      </c>
      <c r="F399" s="298" t="s">
        <v>184</v>
      </c>
      <c r="G399" s="302" t="s">
        <v>183</v>
      </c>
      <c r="H399" s="309">
        <v>154.11000000000001</v>
      </c>
      <c r="I399" s="309">
        <v>1721.1275563680847</v>
      </c>
      <c r="J399" s="309">
        <f t="shared" si="13"/>
        <v>265242.96771188558</v>
      </c>
    </row>
    <row r="400" spans="1:10" x14ac:dyDescent="0.3">
      <c r="A400" s="303">
        <v>2019</v>
      </c>
      <c r="B400" s="302"/>
      <c r="C400" s="298" t="s">
        <v>216</v>
      </c>
      <c r="D400" s="317" t="str">
        <f t="shared" si="12"/>
        <v>OADMK2019</v>
      </c>
      <c r="E400" s="298" t="s">
        <v>222</v>
      </c>
      <c r="F400" s="298" t="s">
        <v>186</v>
      </c>
      <c r="G400" s="302" t="s">
        <v>183</v>
      </c>
      <c r="H400" s="309">
        <v>45.74</v>
      </c>
      <c r="I400" s="309">
        <v>2080</v>
      </c>
      <c r="J400" s="309">
        <f t="shared" si="13"/>
        <v>95139.199999999997</v>
      </c>
    </row>
    <row r="401" spans="1:10" x14ac:dyDescent="0.3">
      <c r="A401" s="303">
        <v>2019</v>
      </c>
      <c r="B401" s="302"/>
      <c r="C401" s="298" t="s">
        <v>212</v>
      </c>
      <c r="D401" s="317" t="str">
        <f t="shared" si="12"/>
        <v>OGRK2019</v>
      </c>
      <c r="E401" s="298" t="s">
        <v>222</v>
      </c>
      <c r="F401" s="298" t="s">
        <v>213</v>
      </c>
      <c r="G401" s="302" t="s">
        <v>183</v>
      </c>
      <c r="H401" s="309">
        <v>134.38</v>
      </c>
      <c r="I401" s="309">
        <v>2080</v>
      </c>
      <c r="J401" s="309">
        <f t="shared" si="13"/>
        <v>279510.39999999997</v>
      </c>
    </row>
    <row r="402" spans="1:10" x14ac:dyDescent="0.3">
      <c r="A402" s="303">
        <v>2019</v>
      </c>
      <c r="B402" s="302"/>
      <c r="C402" s="298" t="s">
        <v>207</v>
      </c>
      <c r="D402" s="317" t="str">
        <f t="shared" si="12"/>
        <v>OPRFK12019</v>
      </c>
      <c r="E402" s="298" t="s">
        <v>222</v>
      </c>
      <c r="F402" s="298" t="s">
        <v>192</v>
      </c>
      <c r="G402" s="302" t="s">
        <v>183</v>
      </c>
      <c r="H402" s="309">
        <v>41.26</v>
      </c>
      <c r="I402" s="309">
        <v>2080</v>
      </c>
      <c r="J402" s="309">
        <f t="shared" si="13"/>
        <v>85820.800000000003</v>
      </c>
    </row>
    <row r="403" spans="1:10" x14ac:dyDescent="0.3">
      <c r="A403" s="303">
        <v>2019</v>
      </c>
      <c r="B403" s="302"/>
      <c r="C403" s="298" t="s">
        <v>214</v>
      </c>
      <c r="D403" s="317" t="str">
        <f t="shared" si="12"/>
        <v>OPRFK22019</v>
      </c>
      <c r="E403" s="298" t="s">
        <v>222</v>
      </c>
      <c r="F403" s="298" t="s">
        <v>194</v>
      </c>
      <c r="G403" s="302" t="s">
        <v>183</v>
      </c>
      <c r="H403" s="309">
        <v>58.55</v>
      </c>
      <c r="I403" s="309">
        <v>2080</v>
      </c>
      <c r="J403" s="309">
        <f t="shared" si="13"/>
        <v>121784</v>
      </c>
    </row>
    <row r="404" spans="1:10" x14ac:dyDescent="0.3">
      <c r="A404" s="303">
        <v>2019</v>
      </c>
      <c r="B404" s="302"/>
      <c r="C404" s="298" t="s">
        <v>217</v>
      </c>
      <c r="D404" s="317" t="str">
        <f t="shared" si="12"/>
        <v>SADMK2019</v>
      </c>
      <c r="E404" s="298" t="s">
        <v>222</v>
      </c>
      <c r="F404" s="298" t="s">
        <v>198</v>
      </c>
      <c r="G404" s="302" t="s">
        <v>183</v>
      </c>
      <c r="H404" s="309">
        <v>46.05</v>
      </c>
      <c r="I404" s="309">
        <v>1767.3594100856478</v>
      </c>
      <c r="J404" s="309">
        <f t="shared" si="13"/>
        <v>81386.900834444081</v>
      </c>
    </row>
    <row r="405" spans="1:10" x14ac:dyDescent="0.3">
      <c r="A405" s="303">
        <v>2019</v>
      </c>
      <c r="B405" s="302"/>
      <c r="C405" s="298" t="s">
        <v>208</v>
      </c>
      <c r="D405" s="317" t="str">
        <f t="shared" si="12"/>
        <v>SPRFK12019</v>
      </c>
      <c r="E405" s="298" t="s">
        <v>222</v>
      </c>
      <c r="F405" s="298" t="s">
        <v>202</v>
      </c>
      <c r="G405" s="302" t="s">
        <v>183</v>
      </c>
      <c r="H405" s="309">
        <v>44.2</v>
      </c>
      <c r="I405" s="309">
        <v>1766.6519911504531</v>
      </c>
      <c r="J405" s="309">
        <f t="shared" si="13"/>
        <v>78086.018008850035</v>
      </c>
    </row>
    <row r="406" spans="1:10" x14ac:dyDescent="0.3">
      <c r="A406" s="303">
        <v>2019</v>
      </c>
      <c r="B406" s="302"/>
      <c r="C406" s="298" t="s">
        <v>170</v>
      </c>
      <c r="D406" s="317" t="str">
        <f t="shared" si="12"/>
        <v>SPRFK22019</v>
      </c>
      <c r="E406" s="298" t="s">
        <v>222</v>
      </c>
      <c r="F406" s="298" t="s">
        <v>204</v>
      </c>
      <c r="G406" s="302" t="s">
        <v>183</v>
      </c>
      <c r="H406" s="309">
        <v>62.72</v>
      </c>
      <c r="I406" s="309">
        <v>1747.7103448275998</v>
      </c>
      <c r="J406" s="309">
        <f t="shared" si="13"/>
        <v>109616.39282758706</v>
      </c>
    </row>
    <row r="407" spans="1:10" x14ac:dyDescent="0.3">
      <c r="A407" s="303">
        <v>2019</v>
      </c>
      <c r="B407" s="302"/>
      <c r="C407" s="298" t="s">
        <v>166</v>
      </c>
      <c r="D407" s="317" t="str">
        <f t="shared" si="12"/>
        <v>MGRK2019</v>
      </c>
      <c r="E407" s="298" t="s">
        <v>223</v>
      </c>
      <c r="F407" s="298" t="s">
        <v>184</v>
      </c>
      <c r="G407" s="302" t="s">
        <v>183</v>
      </c>
      <c r="H407" s="309">
        <v>147.53</v>
      </c>
      <c r="I407" s="309">
        <v>1721.1275563680847</v>
      </c>
      <c r="J407" s="309">
        <f t="shared" si="13"/>
        <v>253917.94839098354</v>
      </c>
    </row>
    <row r="408" spans="1:10" x14ac:dyDescent="0.3">
      <c r="A408" s="303">
        <v>2019</v>
      </c>
      <c r="B408" s="302"/>
      <c r="C408" s="298" t="s">
        <v>216</v>
      </c>
      <c r="D408" s="317" t="str">
        <f t="shared" si="12"/>
        <v>OADMK2019</v>
      </c>
      <c r="E408" s="298" t="s">
        <v>223</v>
      </c>
      <c r="F408" s="298" t="s">
        <v>186</v>
      </c>
      <c r="G408" s="302" t="s">
        <v>183</v>
      </c>
      <c r="H408" s="309">
        <v>38.049999999999997</v>
      </c>
      <c r="I408" s="309">
        <v>2080</v>
      </c>
      <c r="J408" s="309">
        <f t="shared" si="13"/>
        <v>79144</v>
      </c>
    </row>
    <row r="409" spans="1:10" x14ac:dyDescent="0.3">
      <c r="A409" s="303">
        <v>2019</v>
      </c>
      <c r="B409" s="302"/>
      <c r="C409" s="298" t="s">
        <v>212</v>
      </c>
      <c r="D409" s="317" t="str">
        <f t="shared" si="12"/>
        <v>OGRK2019</v>
      </c>
      <c r="E409" s="298" t="s">
        <v>223</v>
      </c>
      <c r="F409" s="298" t="s">
        <v>213</v>
      </c>
      <c r="G409" s="302" t="s">
        <v>183</v>
      </c>
      <c r="H409" s="309">
        <v>128.63</v>
      </c>
      <c r="I409" s="309">
        <v>2080</v>
      </c>
      <c r="J409" s="309">
        <f t="shared" si="13"/>
        <v>267550.39999999997</v>
      </c>
    </row>
    <row r="410" spans="1:10" x14ac:dyDescent="0.3">
      <c r="A410" s="303">
        <v>2019</v>
      </c>
      <c r="B410" s="302"/>
      <c r="C410" s="298" t="s">
        <v>217</v>
      </c>
      <c r="D410" s="317" t="str">
        <f t="shared" si="12"/>
        <v>SADMK2019</v>
      </c>
      <c r="E410" s="298" t="s">
        <v>223</v>
      </c>
      <c r="F410" s="298" t="s">
        <v>198</v>
      </c>
      <c r="G410" s="302" t="s">
        <v>183</v>
      </c>
      <c r="H410" s="309">
        <v>37.46</v>
      </c>
      <c r="I410" s="309">
        <v>1767.3594100856478</v>
      </c>
      <c r="J410" s="309">
        <f t="shared" si="13"/>
        <v>66205.283501808372</v>
      </c>
    </row>
    <row r="411" spans="1:10" x14ac:dyDescent="0.3">
      <c r="A411" s="303">
        <v>2019</v>
      </c>
      <c r="B411" s="302"/>
      <c r="C411" s="298" t="s">
        <v>166</v>
      </c>
      <c r="D411" s="317" t="str">
        <f t="shared" si="12"/>
        <v>MGRK2019</v>
      </c>
      <c r="E411" s="298" t="s">
        <v>224</v>
      </c>
      <c r="F411" s="298" t="s">
        <v>184</v>
      </c>
      <c r="G411" s="302" t="s">
        <v>183</v>
      </c>
      <c r="H411" s="309">
        <v>153.13999999999999</v>
      </c>
      <c r="I411" s="309">
        <v>1721.1275563680847</v>
      </c>
      <c r="J411" s="309">
        <f t="shared" si="13"/>
        <v>263573.47398220847</v>
      </c>
    </row>
    <row r="412" spans="1:10" x14ac:dyDescent="0.3">
      <c r="A412" s="303">
        <v>2019</v>
      </c>
      <c r="B412" s="302"/>
      <c r="C412" s="298" t="s">
        <v>216</v>
      </c>
      <c r="D412" s="317" t="str">
        <f t="shared" si="12"/>
        <v>OADMK2019</v>
      </c>
      <c r="E412" s="298" t="s">
        <v>224</v>
      </c>
      <c r="F412" s="298" t="s">
        <v>186</v>
      </c>
      <c r="G412" s="302" t="s">
        <v>183</v>
      </c>
      <c r="H412" s="309">
        <v>45.02</v>
      </c>
      <c r="I412" s="309">
        <v>2080</v>
      </c>
      <c r="J412" s="309">
        <f t="shared" si="13"/>
        <v>93641.600000000006</v>
      </c>
    </row>
    <row r="413" spans="1:10" x14ac:dyDescent="0.3">
      <c r="A413" s="303">
        <v>2019</v>
      </c>
      <c r="B413" s="302"/>
      <c r="C413" s="298" t="s">
        <v>212</v>
      </c>
      <c r="D413" s="317" t="str">
        <f t="shared" si="12"/>
        <v>OGRK2019</v>
      </c>
      <c r="E413" s="298" t="s">
        <v>224</v>
      </c>
      <c r="F413" s="298" t="s">
        <v>213</v>
      </c>
      <c r="G413" s="302" t="s">
        <v>183</v>
      </c>
      <c r="H413" s="309">
        <v>133.53</v>
      </c>
      <c r="I413" s="309">
        <v>2080</v>
      </c>
      <c r="J413" s="309">
        <f t="shared" si="13"/>
        <v>277742.40000000002</v>
      </c>
    </row>
    <row r="414" spans="1:10" x14ac:dyDescent="0.3">
      <c r="A414" s="303">
        <v>2019</v>
      </c>
      <c r="B414" s="302"/>
      <c r="C414" s="298" t="s">
        <v>217</v>
      </c>
      <c r="D414" s="317" t="str">
        <f t="shared" si="12"/>
        <v>SADMK2019</v>
      </c>
      <c r="E414" s="298" t="s">
        <v>224</v>
      </c>
      <c r="F414" s="298" t="s">
        <v>198</v>
      </c>
      <c r="G414" s="302" t="s">
        <v>183</v>
      </c>
      <c r="H414" s="309">
        <v>43.82</v>
      </c>
      <c r="I414" s="309">
        <v>1767.3594100856478</v>
      </c>
      <c r="J414" s="309">
        <f t="shared" si="13"/>
        <v>77445.689349953085</v>
      </c>
    </row>
    <row r="415" spans="1:10" x14ac:dyDescent="0.3">
      <c r="A415" s="303">
        <v>2019</v>
      </c>
      <c r="B415" s="302"/>
      <c r="C415" s="298" t="s">
        <v>166</v>
      </c>
      <c r="D415" s="317" t="str">
        <f t="shared" si="12"/>
        <v>MGRK2019</v>
      </c>
      <c r="E415" s="298" t="s">
        <v>225</v>
      </c>
      <c r="F415" s="298" t="s">
        <v>184</v>
      </c>
      <c r="G415" s="302" t="s">
        <v>183</v>
      </c>
      <c r="H415" s="309">
        <v>128.25</v>
      </c>
      <c r="I415" s="309">
        <v>1721.1275563680847</v>
      </c>
      <c r="J415" s="309">
        <f t="shared" si="13"/>
        <v>220734.60910420687</v>
      </c>
    </row>
    <row r="416" spans="1:10" x14ac:dyDescent="0.3">
      <c r="A416" s="303">
        <v>2019</v>
      </c>
      <c r="B416" s="302"/>
      <c r="C416" s="298" t="s">
        <v>216</v>
      </c>
      <c r="D416" s="317" t="str">
        <f t="shared" si="12"/>
        <v>OADMK2019</v>
      </c>
      <c r="E416" s="298" t="s">
        <v>225</v>
      </c>
      <c r="F416" s="298" t="s">
        <v>186</v>
      </c>
      <c r="G416" s="302" t="s">
        <v>183</v>
      </c>
      <c r="H416" s="309">
        <v>49.27</v>
      </c>
      <c r="I416" s="309">
        <v>2080</v>
      </c>
      <c r="J416" s="309">
        <f t="shared" si="13"/>
        <v>102481.60000000001</v>
      </c>
    </row>
    <row r="417" spans="1:10" x14ac:dyDescent="0.3">
      <c r="A417" s="303">
        <v>2019</v>
      </c>
      <c r="B417" s="302"/>
      <c r="C417" s="298" t="s">
        <v>212</v>
      </c>
      <c r="D417" s="317" t="str">
        <f t="shared" si="12"/>
        <v>OGRK2019</v>
      </c>
      <c r="E417" s="298" t="s">
        <v>225</v>
      </c>
      <c r="F417" s="298" t="s">
        <v>213</v>
      </c>
      <c r="G417" s="302" t="s">
        <v>183</v>
      </c>
      <c r="H417" s="309">
        <v>114.43</v>
      </c>
      <c r="I417" s="309">
        <v>2080</v>
      </c>
      <c r="J417" s="309">
        <f t="shared" si="13"/>
        <v>238014.40000000002</v>
      </c>
    </row>
    <row r="418" spans="1:10" x14ac:dyDescent="0.3">
      <c r="A418" s="303">
        <v>2019</v>
      </c>
      <c r="B418" s="302"/>
      <c r="C418" s="298" t="s">
        <v>217</v>
      </c>
      <c r="D418" s="317" t="str">
        <f t="shared" si="12"/>
        <v>SADMK2019</v>
      </c>
      <c r="E418" s="298" t="s">
        <v>225</v>
      </c>
      <c r="F418" s="298" t="s">
        <v>198</v>
      </c>
      <c r="G418" s="302" t="s">
        <v>183</v>
      </c>
      <c r="H418" s="309">
        <v>50.23</v>
      </c>
      <c r="I418" s="309">
        <v>1767.3594100856478</v>
      </c>
      <c r="J418" s="309">
        <f t="shared" si="13"/>
        <v>88774.463168602088</v>
      </c>
    </row>
    <row r="419" spans="1:10" x14ac:dyDescent="0.3">
      <c r="A419" s="303">
        <v>2019</v>
      </c>
      <c r="B419" s="302"/>
      <c r="C419" s="298" t="s">
        <v>166</v>
      </c>
      <c r="D419" s="317" t="str">
        <f t="shared" si="12"/>
        <v>MGRK2019</v>
      </c>
      <c r="E419" s="298" t="s">
        <v>226</v>
      </c>
      <c r="F419" s="298" t="s">
        <v>184</v>
      </c>
      <c r="G419" s="302" t="s">
        <v>183</v>
      </c>
      <c r="H419" s="309">
        <v>137.6</v>
      </c>
      <c r="I419" s="309">
        <v>1721.1275563680847</v>
      </c>
      <c r="J419" s="309">
        <f t="shared" si="13"/>
        <v>236827.15175624844</v>
      </c>
    </row>
    <row r="420" spans="1:10" x14ac:dyDescent="0.3">
      <c r="A420" s="303">
        <v>2019</v>
      </c>
      <c r="B420" s="302"/>
      <c r="C420" s="298" t="s">
        <v>212</v>
      </c>
      <c r="D420" s="317" t="str">
        <f t="shared" si="12"/>
        <v>OGRK2019</v>
      </c>
      <c r="E420" s="298" t="s">
        <v>226</v>
      </c>
      <c r="F420" s="298" t="s">
        <v>213</v>
      </c>
      <c r="G420" s="302" t="s">
        <v>183</v>
      </c>
      <c r="H420" s="309">
        <v>119.98</v>
      </c>
      <c r="I420" s="309">
        <v>2080</v>
      </c>
      <c r="J420" s="309">
        <f t="shared" si="13"/>
        <v>249558.39999999999</v>
      </c>
    </row>
    <row r="421" spans="1:10" x14ac:dyDescent="0.3">
      <c r="A421" s="303">
        <v>2019</v>
      </c>
      <c r="B421" s="302"/>
      <c r="C421" s="298" t="s">
        <v>167</v>
      </c>
      <c r="D421" s="317" t="str">
        <f t="shared" si="12"/>
        <v>EXECK2019</v>
      </c>
      <c r="E421" s="298" t="s">
        <v>227</v>
      </c>
      <c r="F421" s="298" t="s">
        <v>182</v>
      </c>
      <c r="G421" s="302" t="s">
        <v>183</v>
      </c>
      <c r="H421" s="309">
        <v>185.26</v>
      </c>
      <c r="I421" s="309">
        <v>1706.9692753623196</v>
      </c>
      <c r="J421" s="309">
        <f t="shared" si="13"/>
        <v>316233.12795362331</v>
      </c>
    </row>
    <row r="422" spans="1:10" x14ac:dyDescent="0.3">
      <c r="A422" s="303">
        <v>2019</v>
      </c>
      <c r="B422" s="302"/>
      <c r="C422" s="298" t="s">
        <v>166</v>
      </c>
      <c r="D422" s="317" t="str">
        <f t="shared" si="12"/>
        <v>MGRK2019</v>
      </c>
      <c r="E422" s="298" t="s">
        <v>227</v>
      </c>
      <c r="F422" s="298" t="s">
        <v>184</v>
      </c>
      <c r="G422" s="302" t="s">
        <v>183</v>
      </c>
      <c r="H422" s="309">
        <v>129.28</v>
      </c>
      <c r="I422" s="309">
        <v>1721.1275563680847</v>
      </c>
      <c r="J422" s="309">
        <f t="shared" si="13"/>
        <v>222507.37048726599</v>
      </c>
    </row>
    <row r="423" spans="1:10" x14ac:dyDescent="0.3">
      <c r="A423" s="303">
        <v>2019</v>
      </c>
      <c r="B423" s="302"/>
      <c r="C423" s="298" t="s">
        <v>212</v>
      </c>
      <c r="D423" s="317" t="str">
        <f t="shared" si="12"/>
        <v>OGRK2019</v>
      </c>
      <c r="E423" s="298" t="s">
        <v>227</v>
      </c>
      <c r="F423" s="298" t="s">
        <v>213</v>
      </c>
      <c r="G423" s="302" t="s">
        <v>183</v>
      </c>
      <c r="H423" s="309">
        <v>118.98</v>
      </c>
      <c r="I423" s="309">
        <v>2080</v>
      </c>
      <c r="J423" s="309">
        <f t="shared" si="13"/>
        <v>247478.39999999999</v>
      </c>
    </row>
    <row r="424" spans="1:10" x14ac:dyDescent="0.3">
      <c r="A424" s="303">
        <v>2019</v>
      </c>
      <c r="B424" s="302"/>
      <c r="C424" s="298" t="s">
        <v>167</v>
      </c>
      <c r="D424" s="317" t="str">
        <f t="shared" si="12"/>
        <v>EXECK2019</v>
      </c>
      <c r="E424" s="298" t="s">
        <v>228</v>
      </c>
      <c r="F424" s="298" t="s">
        <v>182</v>
      </c>
      <c r="G424" s="302" t="s">
        <v>183</v>
      </c>
      <c r="H424" s="309">
        <v>196.31</v>
      </c>
      <c r="I424" s="309">
        <v>1706.9692753623196</v>
      </c>
      <c r="J424" s="309">
        <f t="shared" si="13"/>
        <v>335095.13844637695</v>
      </c>
    </row>
    <row r="425" spans="1:10" x14ac:dyDescent="0.3">
      <c r="A425" s="303">
        <v>2019</v>
      </c>
      <c r="B425" s="302"/>
      <c r="C425" s="298" t="s">
        <v>167</v>
      </c>
      <c r="D425" s="317" t="str">
        <f t="shared" si="12"/>
        <v>EXECK2019</v>
      </c>
      <c r="E425" s="298" t="s">
        <v>230</v>
      </c>
      <c r="F425" s="298" t="s">
        <v>182</v>
      </c>
      <c r="G425" s="302" t="s">
        <v>183</v>
      </c>
      <c r="H425" s="309">
        <v>116.06</v>
      </c>
      <c r="I425" s="309">
        <v>1706.9692753623196</v>
      </c>
      <c r="J425" s="309">
        <f t="shared" si="13"/>
        <v>198110.85409855083</v>
      </c>
    </row>
    <row r="426" spans="1:10" x14ac:dyDescent="0.3">
      <c r="A426" s="303">
        <v>2019</v>
      </c>
      <c r="B426" s="302"/>
      <c r="C426" s="298" t="s">
        <v>166</v>
      </c>
      <c r="D426" s="317" t="str">
        <f t="shared" si="12"/>
        <v>MGRK2019</v>
      </c>
      <c r="E426" s="298" t="s">
        <v>230</v>
      </c>
      <c r="F426" s="298" t="s">
        <v>184</v>
      </c>
      <c r="G426" s="302" t="s">
        <v>183</v>
      </c>
      <c r="H426" s="309">
        <v>95.54</v>
      </c>
      <c r="I426" s="309">
        <v>1721.1275563680847</v>
      </c>
      <c r="J426" s="309">
        <f t="shared" si="13"/>
        <v>164436.52673540683</v>
      </c>
    </row>
    <row r="427" spans="1:10" x14ac:dyDescent="0.3">
      <c r="A427" s="303">
        <v>2019</v>
      </c>
      <c r="B427" s="302"/>
      <c r="C427" s="298" t="s">
        <v>216</v>
      </c>
      <c r="D427" s="317" t="str">
        <f t="shared" si="12"/>
        <v>OADMK2019</v>
      </c>
      <c r="E427" s="298" t="s">
        <v>230</v>
      </c>
      <c r="F427" s="298" t="s">
        <v>186</v>
      </c>
      <c r="G427" s="302" t="s">
        <v>183</v>
      </c>
      <c r="H427" s="309">
        <v>41.33</v>
      </c>
      <c r="I427" s="309">
        <v>2080</v>
      </c>
      <c r="J427" s="309">
        <f t="shared" si="13"/>
        <v>85966.399999999994</v>
      </c>
    </row>
    <row r="428" spans="1:10" x14ac:dyDescent="0.3">
      <c r="A428" s="303">
        <v>2019</v>
      </c>
      <c r="B428" s="302"/>
      <c r="C428" s="298" t="s">
        <v>212</v>
      </c>
      <c r="D428" s="317" t="str">
        <f t="shared" si="12"/>
        <v>OGRK2019</v>
      </c>
      <c r="E428" s="298" t="s">
        <v>230</v>
      </c>
      <c r="F428" s="298" t="s">
        <v>213</v>
      </c>
      <c r="G428" s="302" t="s">
        <v>183</v>
      </c>
      <c r="H428" s="309">
        <v>82.52</v>
      </c>
      <c r="I428" s="309">
        <v>2080</v>
      </c>
      <c r="J428" s="309">
        <f t="shared" si="13"/>
        <v>171641.60000000001</v>
      </c>
    </row>
    <row r="429" spans="1:10" x14ac:dyDescent="0.3">
      <c r="A429" s="303">
        <v>2019</v>
      </c>
      <c r="B429" s="302"/>
      <c r="C429" s="298" t="s">
        <v>217</v>
      </c>
      <c r="D429" s="317" t="str">
        <f t="shared" si="12"/>
        <v>SADMK2019</v>
      </c>
      <c r="E429" s="298" t="s">
        <v>230</v>
      </c>
      <c r="F429" s="298" t="s">
        <v>198</v>
      </c>
      <c r="G429" s="302" t="s">
        <v>183</v>
      </c>
      <c r="H429" s="309">
        <v>42.13</v>
      </c>
      <c r="I429" s="309">
        <v>1767.3594100856478</v>
      </c>
      <c r="J429" s="309">
        <f t="shared" si="13"/>
        <v>74458.85194690834</v>
      </c>
    </row>
    <row r="430" spans="1:10" x14ac:dyDescent="0.3">
      <c r="A430" s="303">
        <v>2019</v>
      </c>
      <c r="B430" s="302"/>
      <c r="C430" s="298" t="s">
        <v>166</v>
      </c>
      <c r="D430" s="317" t="str">
        <f t="shared" si="12"/>
        <v>MGRK2019</v>
      </c>
      <c r="E430" s="298" t="s">
        <v>231</v>
      </c>
      <c r="F430" s="298" t="s">
        <v>184</v>
      </c>
      <c r="G430" s="302" t="s">
        <v>183</v>
      </c>
      <c r="H430" s="309">
        <v>104.23</v>
      </c>
      <c r="I430" s="309">
        <v>1721.1275563680847</v>
      </c>
      <c r="J430" s="309">
        <f t="shared" si="13"/>
        <v>179393.12520024547</v>
      </c>
    </row>
    <row r="431" spans="1:10" x14ac:dyDescent="0.3">
      <c r="A431" s="303">
        <v>2019</v>
      </c>
      <c r="B431" s="302"/>
      <c r="C431" s="298" t="s">
        <v>216</v>
      </c>
      <c r="D431" s="317" t="str">
        <f t="shared" si="12"/>
        <v>OADMK2019</v>
      </c>
      <c r="E431" s="298" t="s">
        <v>231</v>
      </c>
      <c r="F431" s="298" t="s">
        <v>186</v>
      </c>
      <c r="G431" s="302" t="s">
        <v>183</v>
      </c>
      <c r="H431" s="309">
        <v>43.26</v>
      </c>
      <c r="I431" s="309">
        <v>2080</v>
      </c>
      <c r="J431" s="309">
        <f t="shared" si="13"/>
        <v>89980.800000000003</v>
      </c>
    </row>
    <row r="432" spans="1:10" x14ac:dyDescent="0.3">
      <c r="A432" s="303">
        <v>2019</v>
      </c>
      <c r="B432" s="302"/>
      <c r="C432" s="298" t="s">
        <v>212</v>
      </c>
      <c r="D432" s="317" t="str">
        <f t="shared" si="12"/>
        <v>OGRK2019</v>
      </c>
      <c r="E432" s="298" t="s">
        <v>231</v>
      </c>
      <c r="F432" s="298" t="s">
        <v>213</v>
      </c>
      <c r="G432" s="302" t="s">
        <v>183</v>
      </c>
      <c r="H432" s="309">
        <v>91.59</v>
      </c>
      <c r="I432" s="309">
        <v>2080</v>
      </c>
      <c r="J432" s="309">
        <f t="shared" si="13"/>
        <v>190507.2</v>
      </c>
    </row>
    <row r="433" spans="1:10" x14ac:dyDescent="0.3">
      <c r="A433" s="303">
        <v>2019</v>
      </c>
      <c r="B433" s="302"/>
      <c r="C433" s="298" t="s">
        <v>214</v>
      </c>
      <c r="D433" s="317" t="str">
        <f t="shared" si="12"/>
        <v>OPRFK22019</v>
      </c>
      <c r="E433" s="298" t="s">
        <v>231</v>
      </c>
      <c r="F433" s="298" t="s">
        <v>194</v>
      </c>
      <c r="G433" s="302" t="s">
        <v>183</v>
      </c>
      <c r="H433" s="309">
        <v>56.46</v>
      </c>
      <c r="I433" s="309">
        <v>2080</v>
      </c>
      <c r="J433" s="309">
        <f t="shared" si="13"/>
        <v>117436.8</v>
      </c>
    </row>
    <row r="434" spans="1:10" x14ac:dyDescent="0.3">
      <c r="A434" s="303">
        <v>2019</v>
      </c>
      <c r="B434" s="302"/>
      <c r="C434" s="298" t="s">
        <v>170</v>
      </c>
      <c r="D434" s="317" t="str">
        <f t="shared" si="12"/>
        <v>SPRFK22019</v>
      </c>
      <c r="E434" s="298" t="s">
        <v>231</v>
      </c>
      <c r="F434" s="298" t="s">
        <v>204</v>
      </c>
      <c r="G434" s="302" t="s">
        <v>183</v>
      </c>
      <c r="H434" s="309">
        <v>61.87</v>
      </c>
      <c r="I434" s="309">
        <v>1747.7103448275998</v>
      </c>
      <c r="J434" s="309">
        <f t="shared" si="13"/>
        <v>108130.83903448359</v>
      </c>
    </row>
    <row r="435" spans="1:10" x14ac:dyDescent="0.3">
      <c r="A435" s="303">
        <v>2020</v>
      </c>
      <c r="B435" s="302"/>
      <c r="C435" s="298" t="s">
        <v>180</v>
      </c>
      <c r="D435" s="317" t="str">
        <f t="shared" si="12"/>
        <v>EXEC2020</v>
      </c>
      <c r="E435" s="298" t="s">
        <v>181</v>
      </c>
      <c r="F435" s="298" t="s">
        <v>182</v>
      </c>
      <c r="G435" s="302" t="s">
        <v>183</v>
      </c>
      <c r="H435" s="309">
        <v>187.14</v>
      </c>
      <c r="I435" s="309">
        <v>1694.5324980400001</v>
      </c>
      <c r="J435" s="309">
        <f t="shared" si="13"/>
        <v>317114.8116832056</v>
      </c>
    </row>
    <row r="436" spans="1:10" x14ac:dyDescent="0.3">
      <c r="A436" s="303">
        <v>2020</v>
      </c>
      <c r="B436" s="302"/>
      <c r="C436" s="298" t="s">
        <v>169</v>
      </c>
      <c r="D436" s="317" t="str">
        <f t="shared" si="12"/>
        <v>MGR2020</v>
      </c>
      <c r="E436" s="298" t="s">
        <v>181</v>
      </c>
      <c r="F436" s="298" t="s">
        <v>184</v>
      </c>
      <c r="G436" s="302" t="s">
        <v>183</v>
      </c>
      <c r="H436" s="309">
        <v>140.6</v>
      </c>
      <c r="I436" s="309">
        <v>1714.2622277697328</v>
      </c>
      <c r="J436" s="309">
        <f t="shared" si="13"/>
        <v>241025.26922442441</v>
      </c>
    </row>
    <row r="437" spans="1:10" x14ac:dyDescent="0.3">
      <c r="A437" s="303">
        <v>2020</v>
      </c>
      <c r="B437" s="302"/>
      <c r="C437" s="298" t="s">
        <v>185</v>
      </c>
      <c r="D437" s="317" t="str">
        <f t="shared" si="12"/>
        <v>OADM2020</v>
      </c>
      <c r="E437" s="298" t="s">
        <v>181</v>
      </c>
      <c r="F437" s="298" t="s">
        <v>186</v>
      </c>
      <c r="G437" s="302" t="s">
        <v>183</v>
      </c>
      <c r="H437" s="309">
        <v>42.71</v>
      </c>
      <c r="I437" s="309">
        <v>2080</v>
      </c>
      <c r="J437" s="309">
        <f t="shared" si="13"/>
        <v>88836.800000000003</v>
      </c>
    </row>
    <row r="438" spans="1:10" x14ac:dyDescent="0.3">
      <c r="A438" s="303">
        <v>2020</v>
      </c>
      <c r="B438" s="302"/>
      <c r="C438" s="298" t="s">
        <v>187</v>
      </c>
      <c r="D438" s="317" t="str">
        <f t="shared" si="12"/>
        <v>OGR2020</v>
      </c>
      <c r="E438" s="298" t="s">
        <v>181</v>
      </c>
      <c r="F438" s="298" t="s">
        <v>188</v>
      </c>
      <c r="G438" s="302" t="s">
        <v>183</v>
      </c>
      <c r="H438" s="309">
        <v>125.48</v>
      </c>
      <c r="I438" s="309">
        <v>2080</v>
      </c>
      <c r="J438" s="309">
        <f t="shared" si="13"/>
        <v>260998.39999999999</v>
      </c>
    </row>
    <row r="439" spans="1:10" x14ac:dyDescent="0.3">
      <c r="A439" s="303">
        <v>2020</v>
      </c>
      <c r="B439" s="302"/>
      <c r="C439" s="298" t="s">
        <v>189</v>
      </c>
      <c r="D439" s="317" t="str">
        <f t="shared" si="12"/>
        <v>OLINE22020</v>
      </c>
      <c r="E439" s="298" t="s">
        <v>181</v>
      </c>
      <c r="F439" s="298" t="s">
        <v>190</v>
      </c>
      <c r="G439" s="302" t="s">
        <v>183</v>
      </c>
      <c r="H439" s="309">
        <v>72.97</v>
      </c>
      <c r="I439" s="309">
        <v>2080</v>
      </c>
      <c r="J439" s="309">
        <f t="shared" si="13"/>
        <v>151777.60000000001</v>
      </c>
    </row>
    <row r="440" spans="1:10" x14ac:dyDescent="0.3">
      <c r="A440" s="303">
        <v>2020</v>
      </c>
      <c r="B440" s="302"/>
      <c r="C440" s="298" t="s">
        <v>191</v>
      </c>
      <c r="D440" s="317" t="str">
        <f t="shared" si="12"/>
        <v>OPRF12020</v>
      </c>
      <c r="E440" s="298" t="s">
        <v>181</v>
      </c>
      <c r="F440" s="298" t="s">
        <v>192</v>
      </c>
      <c r="G440" s="302" t="s">
        <v>183</v>
      </c>
      <c r="H440" s="309">
        <v>43.22</v>
      </c>
      <c r="I440" s="309">
        <v>2080</v>
      </c>
      <c r="J440" s="309">
        <f t="shared" si="13"/>
        <v>89897.599999999991</v>
      </c>
    </row>
    <row r="441" spans="1:10" x14ac:dyDescent="0.3">
      <c r="A441" s="303">
        <v>2020</v>
      </c>
      <c r="B441" s="302"/>
      <c r="C441" s="298" t="s">
        <v>193</v>
      </c>
      <c r="D441" s="317" t="str">
        <f t="shared" si="12"/>
        <v>OPRF22020</v>
      </c>
      <c r="E441" s="298" t="s">
        <v>181</v>
      </c>
      <c r="F441" s="298" t="s">
        <v>194</v>
      </c>
      <c r="G441" s="302" t="s">
        <v>183</v>
      </c>
      <c r="H441" s="309">
        <v>69.37</v>
      </c>
      <c r="I441" s="309">
        <v>2080</v>
      </c>
      <c r="J441" s="309">
        <f t="shared" si="13"/>
        <v>144289.60000000001</v>
      </c>
    </row>
    <row r="442" spans="1:10" x14ac:dyDescent="0.3">
      <c r="A442" s="303">
        <v>2020</v>
      </c>
      <c r="B442" s="302"/>
      <c r="C442" s="298" t="s">
        <v>195</v>
      </c>
      <c r="D442" s="317" t="str">
        <f t="shared" si="12"/>
        <v>OXEC2020</v>
      </c>
      <c r="E442" s="298" t="s">
        <v>181</v>
      </c>
      <c r="F442" s="298" t="s">
        <v>196</v>
      </c>
      <c r="G442" s="302" t="s">
        <v>183</v>
      </c>
      <c r="H442" s="309">
        <v>166.62</v>
      </c>
      <c r="I442" s="309">
        <v>2080</v>
      </c>
      <c r="J442" s="309">
        <f t="shared" si="13"/>
        <v>346569.60000000003</v>
      </c>
    </row>
    <row r="443" spans="1:10" x14ac:dyDescent="0.3">
      <c r="A443" s="303">
        <v>2020</v>
      </c>
      <c r="B443" s="302"/>
      <c r="C443" s="298" t="s">
        <v>197</v>
      </c>
      <c r="D443" s="317" t="str">
        <f t="shared" si="12"/>
        <v>SADM2020</v>
      </c>
      <c r="E443" s="298" t="s">
        <v>181</v>
      </c>
      <c r="F443" s="298" t="s">
        <v>198</v>
      </c>
      <c r="G443" s="302" t="s">
        <v>183</v>
      </c>
      <c r="H443" s="309">
        <v>40.28</v>
      </c>
      <c r="I443" s="309">
        <v>1725.1991647066695</v>
      </c>
      <c r="J443" s="309">
        <f t="shared" si="13"/>
        <v>69491.022354384651</v>
      </c>
    </row>
    <row r="444" spans="1:10" x14ac:dyDescent="0.3">
      <c r="A444" s="303">
        <v>2020</v>
      </c>
      <c r="B444" s="302"/>
      <c r="C444" s="298" t="s">
        <v>199</v>
      </c>
      <c r="D444" s="317" t="str">
        <f t="shared" si="12"/>
        <v>SLINE22020</v>
      </c>
      <c r="E444" s="298" t="s">
        <v>181</v>
      </c>
      <c r="F444" s="298" t="s">
        <v>200</v>
      </c>
      <c r="G444" s="302" t="s">
        <v>183</v>
      </c>
      <c r="H444" s="309">
        <v>67.569999999999993</v>
      </c>
      <c r="I444" s="309">
        <v>1703.9081562480644</v>
      </c>
      <c r="J444" s="309">
        <f t="shared" si="13"/>
        <v>115133.0741176817</v>
      </c>
    </row>
    <row r="445" spans="1:10" x14ac:dyDescent="0.3">
      <c r="A445" s="303">
        <v>2020</v>
      </c>
      <c r="B445" s="302"/>
      <c r="C445" s="298" t="s">
        <v>201</v>
      </c>
      <c r="D445" s="317" t="str">
        <f t="shared" si="12"/>
        <v>SPRF12020</v>
      </c>
      <c r="E445" s="298" t="s">
        <v>181</v>
      </c>
      <c r="F445" s="298" t="s">
        <v>202</v>
      </c>
      <c r="G445" s="302" t="s">
        <v>183</v>
      </c>
      <c r="H445" s="309">
        <v>46.89</v>
      </c>
      <c r="I445" s="309">
        <v>1729.5324980400001</v>
      </c>
      <c r="J445" s="309">
        <f t="shared" si="13"/>
        <v>81097.77883309561</v>
      </c>
    </row>
    <row r="446" spans="1:10" x14ac:dyDescent="0.3">
      <c r="A446" s="303">
        <v>2020</v>
      </c>
      <c r="B446" s="302"/>
      <c r="C446" s="298" t="s">
        <v>203</v>
      </c>
      <c r="D446" s="317" t="str">
        <f t="shared" si="12"/>
        <v>SPRF22020</v>
      </c>
      <c r="E446" s="298" t="s">
        <v>181</v>
      </c>
      <c r="F446" s="298" t="s">
        <v>204</v>
      </c>
      <c r="G446" s="302" t="s">
        <v>183</v>
      </c>
      <c r="H446" s="309">
        <v>78.849999999999994</v>
      </c>
      <c r="I446" s="309">
        <v>1736.1541196616233</v>
      </c>
      <c r="J446" s="309">
        <f t="shared" si="13"/>
        <v>136895.75233531898</v>
      </c>
    </row>
    <row r="447" spans="1:10" x14ac:dyDescent="0.3">
      <c r="A447" s="303">
        <v>2020</v>
      </c>
      <c r="B447" s="302"/>
      <c r="C447" s="298" t="s">
        <v>169</v>
      </c>
      <c r="D447" s="317" t="str">
        <f t="shared" si="12"/>
        <v>MGR2020</v>
      </c>
      <c r="E447" s="298" t="s">
        <v>205</v>
      </c>
      <c r="F447" s="298" t="s">
        <v>184</v>
      </c>
      <c r="G447" s="302" t="s">
        <v>183</v>
      </c>
      <c r="H447" s="309">
        <v>114</v>
      </c>
      <c r="I447" s="309">
        <v>1680.2925553415159</v>
      </c>
      <c r="J447" s="309">
        <f t="shared" si="13"/>
        <v>191553.35130893282</v>
      </c>
    </row>
    <row r="448" spans="1:10" x14ac:dyDescent="0.3">
      <c r="A448" s="303">
        <v>2020</v>
      </c>
      <c r="B448" s="302"/>
      <c r="C448" s="298" t="s">
        <v>187</v>
      </c>
      <c r="D448" s="317" t="str">
        <f t="shared" si="12"/>
        <v>OGR2020</v>
      </c>
      <c r="E448" s="298" t="s">
        <v>205</v>
      </c>
      <c r="F448" s="298" t="s">
        <v>188</v>
      </c>
      <c r="G448" s="302" t="s">
        <v>183</v>
      </c>
      <c r="H448" s="309">
        <v>98.18</v>
      </c>
      <c r="I448" s="309">
        <v>2080</v>
      </c>
      <c r="J448" s="309">
        <f t="shared" si="13"/>
        <v>204214.40000000002</v>
      </c>
    </row>
    <row r="449" spans="1:10" x14ac:dyDescent="0.3">
      <c r="A449" s="303">
        <v>2020</v>
      </c>
      <c r="B449" s="302"/>
      <c r="C449" s="298" t="s">
        <v>191</v>
      </c>
      <c r="D449" s="317" t="str">
        <f t="shared" si="12"/>
        <v>OPRF12020</v>
      </c>
      <c r="E449" s="298" t="s">
        <v>205</v>
      </c>
      <c r="F449" s="298" t="s">
        <v>192</v>
      </c>
      <c r="G449" s="302" t="s">
        <v>183</v>
      </c>
      <c r="H449" s="309">
        <v>58.33</v>
      </c>
      <c r="I449" s="309">
        <v>2080</v>
      </c>
      <c r="J449" s="309">
        <f t="shared" si="13"/>
        <v>121326.39999999999</v>
      </c>
    </row>
    <row r="450" spans="1:10" x14ac:dyDescent="0.3">
      <c r="A450" s="303">
        <v>2020</v>
      </c>
      <c r="B450" s="302"/>
      <c r="C450" s="298" t="s">
        <v>201</v>
      </c>
      <c r="D450" s="317" t="str">
        <f t="shared" si="12"/>
        <v>SPRF12020</v>
      </c>
      <c r="E450" s="298" t="s">
        <v>205</v>
      </c>
      <c r="F450" s="298" t="s">
        <v>202</v>
      </c>
      <c r="G450" s="302" t="s">
        <v>183</v>
      </c>
      <c r="H450" s="309">
        <v>61.64</v>
      </c>
      <c r="I450" s="309">
        <v>1754.7637595299998</v>
      </c>
      <c r="J450" s="309">
        <f t="shared" si="13"/>
        <v>108163.63813742918</v>
      </c>
    </row>
    <row r="451" spans="1:10" x14ac:dyDescent="0.3">
      <c r="A451" s="303">
        <v>2020</v>
      </c>
      <c r="B451" s="302"/>
      <c r="C451" s="298" t="s">
        <v>167</v>
      </c>
      <c r="D451" s="317" t="str">
        <f t="shared" si="12"/>
        <v>EXECK2020</v>
      </c>
      <c r="E451" s="298" t="s">
        <v>206</v>
      </c>
      <c r="F451" s="298" t="s">
        <v>182</v>
      </c>
      <c r="G451" s="302" t="s">
        <v>183</v>
      </c>
      <c r="H451" s="309">
        <v>367.68</v>
      </c>
      <c r="I451" s="309">
        <v>1708.7565697930768</v>
      </c>
      <c r="J451" s="309">
        <f t="shared" si="13"/>
        <v>628275.6155815185</v>
      </c>
    </row>
    <row r="452" spans="1:10" x14ac:dyDescent="0.3">
      <c r="A452" s="303">
        <v>2020</v>
      </c>
      <c r="B452" s="302"/>
      <c r="C452" s="298" t="s">
        <v>216</v>
      </c>
      <c r="D452" s="317" t="str">
        <f t="shared" si="12"/>
        <v>OADMK2020</v>
      </c>
      <c r="E452" s="298" t="s">
        <v>206</v>
      </c>
      <c r="F452" s="298" t="s">
        <v>186</v>
      </c>
      <c r="G452" s="302" t="s">
        <v>183</v>
      </c>
      <c r="H452" s="309">
        <v>50.71</v>
      </c>
      <c r="I452" s="309">
        <v>2080</v>
      </c>
      <c r="J452" s="309">
        <f t="shared" si="13"/>
        <v>105476.8</v>
      </c>
    </row>
    <row r="453" spans="1:10" x14ac:dyDescent="0.3">
      <c r="A453" s="303">
        <v>2020</v>
      </c>
      <c r="B453" s="302"/>
      <c r="C453" s="298" t="s">
        <v>207</v>
      </c>
      <c r="D453" s="317" t="str">
        <f t="shared" si="12"/>
        <v>OPRFK12020</v>
      </c>
      <c r="E453" s="298" t="s">
        <v>206</v>
      </c>
      <c r="F453" s="298" t="s">
        <v>192</v>
      </c>
      <c r="G453" s="302" t="s">
        <v>183</v>
      </c>
      <c r="H453" s="309">
        <v>43.58</v>
      </c>
      <c r="I453" s="309">
        <v>2080</v>
      </c>
      <c r="J453" s="309">
        <f t="shared" si="13"/>
        <v>90646.399999999994</v>
      </c>
    </row>
    <row r="454" spans="1:10" x14ac:dyDescent="0.3">
      <c r="A454" s="303">
        <v>2020</v>
      </c>
      <c r="B454" s="302"/>
      <c r="C454" s="298" t="s">
        <v>217</v>
      </c>
      <c r="D454" s="317" t="str">
        <f t="shared" si="12"/>
        <v>SADMK2020</v>
      </c>
      <c r="E454" s="298" t="s">
        <v>206</v>
      </c>
      <c r="F454" s="298" t="s">
        <v>198</v>
      </c>
      <c r="G454" s="302" t="s">
        <v>183</v>
      </c>
      <c r="H454" s="309">
        <v>52.72</v>
      </c>
      <c r="I454" s="309">
        <v>1771.7913721499915</v>
      </c>
      <c r="J454" s="309">
        <f t="shared" si="13"/>
        <v>93408.841139747543</v>
      </c>
    </row>
    <row r="455" spans="1:10" x14ac:dyDescent="0.3">
      <c r="A455" s="303">
        <v>2020</v>
      </c>
      <c r="B455" s="302"/>
      <c r="C455" s="298" t="s">
        <v>208</v>
      </c>
      <c r="D455" s="317" t="str">
        <f t="shared" si="12"/>
        <v>SPRFK12020</v>
      </c>
      <c r="E455" s="298" t="s">
        <v>206</v>
      </c>
      <c r="F455" s="298" t="s">
        <v>202</v>
      </c>
      <c r="G455" s="302" t="s">
        <v>183</v>
      </c>
      <c r="H455" s="309">
        <v>47.56</v>
      </c>
      <c r="I455" s="309">
        <v>1765.4955737652588</v>
      </c>
      <c r="J455" s="309">
        <f t="shared" si="13"/>
        <v>83966.969488275718</v>
      </c>
    </row>
    <row r="456" spans="1:10" x14ac:dyDescent="0.3">
      <c r="A456" s="303">
        <v>2020</v>
      </c>
      <c r="B456" s="302"/>
      <c r="C456" s="298" t="s">
        <v>167</v>
      </c>
      <c r="D456" s="317" t="str">
        <f t="shared" si="12"/>
        <v>EXECK2020</v>
      </c>
      <c r="E456" s="298" t="s">
        <v>209</v>
      </c>
      <c r="F456" s="298" t="s">
        <v>182</v>
      </c>
      <c r="G456" s="302" t="s">
        <v>183</v>
      </c>
      <c r="H456" s="309">
        <v>151.53</v>
      </c>
      <c r="I456" s="309">
        <v>1708.7565697930768</v>
      </c>
      <c r="J456" s="309">
        <f t="shared" si="13"/>
        <v>258927.88302074492</v>
      </c>
    </row>
    <row r="457" spans="1:10" x14ac:dyDescent="0.3">
      <c r="A457" s="303">
        <v>2020</v>
      </c>
      <c r="B457" s="302"/>
      <c r="C457" s="298" t="s">
        <v>216</v>
      </c>
      <c r="D457" s="317" t="str">
        <f t="shared" si="12"/>
        <v>OADMK2020</v>
      </c>
      <c r="E457" s="298" t="s">
        <v>209</v>
      </c>
      <c r="F457" s="298" t="s">
        <v>186</v>
      </c>
      <c r="G457" s="302" t="s">
        <v>183</v>
      </c>
      <c r="H457" s="309">
        <v>46.51</v>
      </c>
      <c r="I457" s="309">
        <v>2080</v>
      </c>
      <c r="J457" s="309">
        <f t="shared" si="13"/>
        <v>96740.800000000003</v>
      </c>
    </row>
    <row r="458" spans="1:10" x14ac:dyDescent="0.3">
      <c r="A458" s="303">
        <v>2020</v>
      </c>
      <c r="B458" s="302"/>
      <c r="C458" s="298" t="s">
        <v>207</v>
      </c>
      <c r="D458" s="317" t="str">
        <f t="shared" si="12"/>
        <v>OPRFK12020</v>
      </c>
      <c r="E458" s="298" t="s">
        <v>209</v>
      </c>
      <c r="F458" s="298" t="s">
        <v>192</v>
      </c>
      <c r="G458" s="302" t="s">
        <v>183</v>
      </c>
      <c r="H458" s="309">
        <v>42.07</v>
      </c>
      <c r="I458" s="309">
        <v>2080</v>
      </c>
      <c r="J458" s="309">
        <f t="shared" si="13"/>
        <v>87505.600000000006</v>
      </c>
    </row>
    <row r="459" spans="1:10" x14ac:dyDescent="0.3">
      <c r="A459" s="303">
        <v>2020</v>
      </c>
      <c r="B459" s="302"/>
      <c r="C459" s="298" t="s">
        <v>217</v>
      </c>
      <c r="D459" s="317" t="str">
        <f t="shared" ref="D459:D522" si="14">CONCATENATE(B459,C459,A459)</f>
        <v>SADMK2020</v>
      </c>
      <c r="E459" s="298" t="s">
        <v>209</v>
      </c>
      <c r="F459" s="298" t="s">
        <v>198</v>
      </c>
      <c r="G459" s="302" t="s">
        <v>183</v>
      </c>
      <c r="H459" s="309">
        <v>46.79</v>
      </c>
      <c r="I459" s="309">
        <v>1771.7913721499915</v>
      </c>
      <c r="J459" s="309">
        <f t="shared" ref="J459:J522" si="15">H459*I459</f>
        <v>82902.118302898103</v>
      </c>
    </row>
    <row r="460" spans="1:10" x14ac:dyDescent="0.3">
      <c r="A460" s="303">
        <v>2020</v>
      </c>
      <c r="B460" s="302"/>
      <c r="C460" s="298" t="s">
        <v>208</v>
      </c>
      <c r="D460" s="317" t="str">
        <f t="shared" si="14"/>
        <v>SPRFK12020</v>
      </c>
      <c r="E460" s="298" t="s">
        <v>209</v>
      </c>
      <c r="F460" s="298" t="s">
        <v>202</v>
      </c>
      <c r="G460" s="302" t="s">
        <v>183</v>
      </c>
      <c r="H460" s="309">
        <v>44.87</v>
      </c>
      <c r="I460" s="309">
        <v>1765.4955737652588</v>
      </c>
      <c r="J460" s="309">
        <f t="shared" si="15"/>
        <v>79217.786394847149</v>
      </c>
    </row>
    <row r="461" spans="1:10" x14ac:dyDescent="0.3">
      <c r="A461" s="303">
        <v>2020</v>
      </c>
      <c r="B461" s="302"/>
      <c r="C461" s="298" t="s">
        <v>167</v>
      </c>
      <c r="D461" s="317" t="str">
        <f t="shared" si="14"/>
        <v>EXECK2020</v>
      </c>
      <c r="E461" s="298" t="s">
        <v>210</v>
      </c>
      <c r="F461" s="298" t="s">
        <v>182</v>
      </c>
      <c r="G461" s="302" t="s">
        <v>183</v>
      </c>
      <c r="H461" s="309">
        <v>171.85</v>
      </c>
      <c r="I461" s="309">
        <v>1708.7565697930768</v>
      </c>
      <c r="J461" s="309">
        <f t="shared" si="15"/>
        <v>293649.81651894021</v>
      </c>
    </row>
    <row r="462" spans="1:10" x14ac:dyDescent="0.3">
      <c r="A462" s="303">
        <v>2020</v>
      </c>
      <c r="B462" s="302"/>
      <c r="C462" s="298" t="s">
        <v>166</v>
      </c>
      <c r="D462" s="317" t="str">
        <f t="shared" si="14"/>
        <v>MGRK2020</v>
      </c>
      <c r="E462" s="298" t="s">
        <v>210</v>
      </c>
      <c r="F462" s="298" t="s">
        <v>184</v>
      </c>
      <c r="G462" s="302" t="s">
        <v>183</v>
      </c>
      <c r="H462" s="309">
        <v>106</v>
      </c>
      <c r="I462" s="309">
        <v>1723.2891829425666</v>
      </c>
      <c r="J462" s="309">
        <f t="shared" si="15"/>
        <v>182668.65339191206</v>
      </c>
    </row>
    <row r="463" spans="1:10" x14ac:dyDescent="0.3">
      <c r="A463" s="303">
        <v>2020</v>
      </c>
      <c r="B463" s="302"/>
      <c r="C463" s="298" t="s">
        <v>216</v>
      </c>
      <c r="D463" s="317" t="str">
        <f t="shared" si="14"/>
        <v>OADMK2020</v>
      </c>
      <c r="E463" s="298" t="s">
        <v>210</v>
      </c>
      <c r="F463" s="298" t="s">
        <v>186</v>
      </c>
      <c r="G463" s="302" t="s">
        <v>183</v>
      </c>
      <c r="H463" s="309">
        <v>48.92</v>
      </c>
      <c r="I463" s="309">
        <v>2080</v>
      </c>
      <c r="J463" s="309">
        <f t="shared" si="15"/>
        <v>101753.60000000001</v>
      </c>
    </row>
    <row r="464" spans="1:10" x14ac:dyDescent="0.3">
      <c r="A464" s="303">
        <v>2020</v>
      </c>
      <c r="B464" s="302"/>
      <c r="C464" s="298" t="s">
        <v>212</v>
      </c>
      <c r="D464" s="317" t="str">
        <f t="shared" si="14"/>
        <v>OGRK2020</v>
      </c>
      <c r="E464" s="298" t="s">
        <v>210</v>
      </c>
      <c r="F464" s="298" t="s">
        <v>213</v>
      </c>
      <c r="G464" s="302" t="s">
        <v>183</v>
      </c>
      <c r="H464" s="309">
        <v>90.26</v>
      </c>
      <c r="I464" s="309">
        <v>2080</v>
      </c>
      <c r="J464" s="309">
        <f t="shared" si="15"/>
        <v>187740.80000000002</v>
      </c>
    </row>
    <row r="465" spans="1:10" x14ac:dyDescent="0.3">
      <c r="A465" s="303">
        <v>2020</v>
      </c>
      <c r="B465" s="302"/>
      <c r="C465" s="298" t="s">
        <v>207</v>
      </c>
      <c r="D465" s="317" t="str">
        <f t="shared" si="14"/>
        <v>OPRFK12020</v>
      </c>
      <c r="E465" s="298" t="s">
        <v>210</v>
      </c>
      <c r="F465" s="298" t="s">
        <v>192</v>
      </c>
      <c r="G465" s="302" t="s">
        <v>183</v>
      </c>
      <c r="H465" s="309">
        <v>43.68</v>
      </c>
      <c r="I465" s="309">
        <v>2080</v>
      </c>
      <c r="J465" s="309">
        <f t="shared" si="15"/>
        <v>90854.399999999994</v>
      </c>
    </row>
    <row r="466" spans="1:10" x14ac:dyDescent="0.3">
      <c r="A466" s="303">
        <v>2020</v>
      </c>
      <c r="B466" s="302"/>
      <c r="C466" s="298" t="s">
        <v>214</v>
      </c>
      <c r="D466" s="317" t="str">
        <f t="shared" si="14"/>
        <v>OPRFK22020</v>
      </c>
      <c r="E466" s="298" t="s">
        <v>210</v>
      </c>
      <c r="F466" s="298" t="s">
        <v>194</v>
      </c>
      <c r="G466" s="302" t="s">
        <v>183</v>
      </c>
      <c r="H466" s="309">
        <v>62.87</v>
      </c>
      <c r="I466" s="309">
        <v>2080</v>
      </c>
      <c r="J466" s="309">
        <f t="shared" si="15"/>
        <v>130769.59999999999</v>
      </c>
    </row>
    <row r="467" spans="1:10" x14ac:dyDescent="0.3">
      <c r="A467" s="303">
        <v>2020</v>
      </c>
      <c r="B467" s="302"/>
      <c r="C467" s="298" t="s">
        <v>217</v>
      </c>
      <c r="D467" s="317" t="str">
        <f t="shared" si="14"/>
        <v>SADMK2020</v>
      </c>
      <c r="E467" s="298" t="s">
        <v>210</v>
      </c>
      <c r="F467" s="298" t="s">
        <v>198</v>
      </c>
      <c r="G467" s="302" t="s">
        <v>183</v>
      </c>
      <c r="H467" s="309">
        <v>49.7</v>
      </c>
      <c r="I467" s="309">
        <v>1771.7913721499915</v>
      </c>
      <c r="J467" s="309">
        <f t="shared" si="15"/>
        <v>88058.031195854579</v>
      </c>
    </row>
    <row r="468" spans="1:10" x14ac:dyDescent="0.3">
      <c r="A468" s="303">
        <v>2020</v>
      </c>
      <c r="B468" s="302"/>
      <c r="C468" s="298" t="s">
        <v>208</v>
      </c>
      <c r="D468" s="317" t="str">
        <f t="shared" si="14"/>
        <v>SPRFK12020</v>
      </c>
      <c r="E468" s="298" t="s">
        <v>210</v>
      </c>
      <c r="F468" s="298" t="s">
        <v>202</v>
      </c>
      <c r="G468" s="302" t="s">
        <v>183</v>
      </c>
      <c r="H468" s="309">
        <v>46.59</v>
      </c>
      <c r="I468" s="309">
        <v>1765.4955737652588</v>
      </c>
      <c r="J468" s="309">
        <f t="shared" si="15"/>
        <v>82254.438781723409</v>
      </c>
    </row>
    <row r="469" spans="1:10" x14ac:dyDescent="0.3">
      <c r="A469" s="303">
        <v>2020</v>
      </c>
      <c r="B469" s="302"/>
      <c r="C469" s="298" t="s">
        <v>170</v>
      </c>
      <c r="D469" s="317" t="str">
        <f t="shared" si="14"/>
        <v>SPRFK22020</v>
      </c>
      <c r="E469" s="298" t="s">
        <v>210</v>
      </c>
      <c r="F469" s="298" t="s">
        <v>204</v>
      </c>
      <c r="G469" s="302" t="s">
        <v>183</v>
      </c>
      <c r="H469" s="309">
        <v>74.05</v>
      </c>
      <c r="I469" s="309">
        <v>1748.8293630764765</v>
      </c>
      <c r="J469" s="309">
        <f t="shared" si="15"/>
        <v>129500.81433581308</v>
      </c>
    </row>
    <row r="470" spans="1:10" x14ac:dyDescent="0.3">
      <c r="A470" s="303">
        <v>2020</v>
      </c>
      <c r="B470" s="302"/>
      <c r="C470" s="298" t="s">
        <v>167</v>
      </c>
      <c r="D470" s="317" t="str">
        <f t="shared" si="14"/>
        <v>EXECK2020</v>
      </c>
      <c r="E470" s="298" t="s">
        <v>240</v>
      </c>
      <c r="F470" s="298" t="s">
        <v>182</v>
      </c>
      <c r="G470" s="302" t="s">
        <v>183</v>
      </c>
      <c r="H470" s="309">
        <v>231.95</v>
      </c>
      <c r="I470" s="309">
        <v>1708.7565697930768</v>
      </c>
      <c r="J470" s="309">
        <f t="shared" si="15"/>
        <v>396346.08636350412</v>
      </c>
    </row>
    <row r="471" spans="1:10" x14ac:dyDescent="0.3">
      <c r="A471" s="303">
        <v>2020</v>
      </c>
      <c r="B471" s="302"/>
      <c r="C471" s="298" t="s">
        <v>166</v>
      </c>
      <c r="D471" s="317" t="str">
        <f t="shared" si="14"/>
        <v>MGRK2020</v>
      </c>
      <c r="E471" s="298" t="s">
        <v>211</v>
      </c>
      <c r="F471" s="298" t="s">
        <v>184</v>
      </c>
      <c r="G471" s="302" t="s">
        <v>183</v>
      </c>
      <c r="H471" s="309">
        <v>123.76</v>
      </c>
      <c r="I471" s="309">
        <v>1723.2891829425666</v>
      </c>
      <c r="J471" s="309">
        <f t="shared" si="15"/>
        <v>213274.26928097205</v>
      </c>
    </row>
    <row r="472" spans="1:10" x14ac:dyDescent="0.3">
      <c r="A472" s="303">
        <v>2020</v>
      </c>
      <c r="B472" s="302"/>
      <c r="C472" s="298" t="s">
        <v>212</v>
      </c>
      <c r="D472" s="317" t="str">
        <f t="shared" si="14"/>
        <v>OGRK2020</v>
      </c>
      <c r="E472" s="298" t="s">
        <v>211</v>
      </c>
      <c r="F472" s="298" t="s">
        <v>213</v>
      </c>
      <c r="G472" s="302" t="s">
        <v>183</v>
      </c>
      <c r="H472" s="309">
        <v>103.44</v>
      </c>
      <c r="I472" s="309">
        <v>2080</v>
      </c>
      <c r="J472" s="309">
        <f t="shared" si="15"/>
        <v>215155.19999999998</v>
      </c>
    </row>
    <row r="473" spans="1:10" x14ac:dyDescent="0.3">
      <c r="A473" s="303">
        <v>2020</v>
      </c>
      <c r="B473" s="302"/>
      <c r="C473" s="298" t="s">
        <v>214</v>
      </c>
      <c r="D473" s="317" t="str">
        <f t="shared" si="14"/>
        <v>OPRFK22020</v>
      </c>
      <c r="E473" s="298" t="s">
        <v>211</v>
      </c>
      <c r="F473" s="298" t="s">
        <v>194</v>
      </c>
      <c r="G473" s="302" t="s">
        <v>183</v>
      </c>
      <c r="H473" s="309">
        <v>61.13</v>
      </c>
      <c r="I473" s="309">
        <v>2080</v>
      </c>
      <c r="J473" s="309">
        <f t="shared" si="15"/>
        <v>127150.40000000001</v>
      </c>
    </row>
    <row r="474" spans="1:10" x14ac:dyDescent="0.3">
      <c r="A474" s="303">
        <v>2020</v>
      </c>
      <c r="B474" s="302"/>
      <c r="C474" s="298" t="s">
        <v>170</v>
      </c>
      <c r="D474" s="317" t="str">
        <f t="shared" si="14"/>
        <v>SPRFK22020</v>
      </c>
      <c r="E474" s="298" t="s">
        <v>211</v>
      </c>
      <c r="F474" s="298" t="s">
        <v>204</v>
      </c>
      <c r="G474" s="302" t="s">
        <v>183</v>
      </c>
      <c r="H474" s="309">
        <v>70.37</v>
      </c>
      <c r="I474" s="309">
        <v>1748.8293630764765</v>
      </c>
      <c r="J474" s="309">
        <f t="shared" si="15"/>
        <v>123065.12227969166</v>
      </c>
    </row>
    <row r="475" spans="1:10" x14ac:dyDescent="0.3">
      <c r="A475" s="303">
        <v>2020</v>
      </c>
      <c r="B475" s="302"/>
      <c r="C475" s="298" t="s">
        <v>167</v>
      </c>
      <c r="D475" s="317" t="str">
        <f t="shared" si="14"/>
        <v>EXECK2020</v>
      </c>
      <c r="E475" s="298" t="s">
        <v>215</v>
      </c>
      <c r="F475" s="298" t="s">
        <v>182</v>
      </c>
      <c r="G475" s="302" t="s">
        <v>183</v>
      </c>
      <c r="H475" s="309">
        <v>161.5</v>
      </c>
      <c r="I475" s="309">
        <v>1708.7565697930768</v>
      </c>
      <c r="J475" s="309">
        <f t="shared" si="15"/>
        <v>275964.18602158187</v>
      </c>
    </row>
    <row r="476" spans="1:10" x14ac:dyDescent="0.3">
      <c r="A476" s="303">
        <v>2020</v>
      </c>
      <c r="B476" s="302"/>
      <c r="C476" s="298" t="s">
        <v>166</v>
      </c>
      <c r="D476" s="317" t="str">
        <f t="shared" si="14"/>
        <v>MGRK2020</v>
      </c>
      <c r="E476" s="298" t="s">
        <v>215</v>
      </c>
      <c r="F476" s="298" t="s">
        <v>184</v>
      </c>
      <c r="G476" s="302" t="s">
        <v>183</v>
      </c>
      <c r="H476" s="309">
        <v>145.94999999999999</v>
      </c>
      <c r="I476" s="309">
        <v>1723.2891829425666</v>
      </c>
      <c r="J476" s="309">
        <f t="shared" si="15"/>
        <v>251514.05625046758</v>
      </c>
    </row>
    <row r="477" spans="1:10" x14ac:dyDescent="0.3">
      <c r="A477" s="303">
        <v>2020</v>
      </c>
      <c r="B477" s="302"/>
      <c r="C477" s="298" t="s">
        <v>212</v>
      </c>
      <c r="D477" s="317" t="str">
        <f t="shared" si="14"/>
        <v>OGRK2020</v>
      </c>
      <c r="E477" s="298" t="s">
        <v>215</v>
      </c>
      <c r="F477" s="298" t="s">
        <v>213</v>
      </c>
      <c r="G477" s="302" t="s">
        <v>183</v>
      </c>
      <c r="H477" s="309">
        <v>125.35</v>
      </c>
      <c r="I477" s="309">
        <v>2080</v>
      </c>
      <c r="J477" s="309">
        <f t="shared" si="15"/>
        <v>260728</v>
      </c>
    </row>
    <row r="478" spans="1:10" x14ac:dyDescent="0.3">
      <c r="A478" s="303">
        <v>2020</v>
      </c>
      <c r="B478" s="302"/>
      <c r="C478" s="298" t="s">
        <v>166</v>
      </c>
      <c r="D478" s="317" t="str">
        <f t="shared" si="14"/>
        <v>MGRK2020</v>
      </c>
      <c r="E478" s="298" t="s">
        <v>218</v>
      </c>
      <c r="F478" s="298" t="s">
        <v>184</v>
      </c>
      <c r="G478" s="302" t="s">
        <v>183</v>
      </c>
      <c r="H478" s="309">
        <v>153.54</v>
      </c>
      <c r="I478" s="309">
        <v>1723.2891829425666</v>
      </c>
      <c r="J478" s="309">
        <f t="shared" si="15"/>
        <v>264593.82114900165</v>
      </c>
    </row>
    <row r="479" spans="1:10" x14ac:dyDescent="0.3">
      <c r="A479" s="303">
        <v>2020</v>
      </c>
      <c r="B479" s="302"/>
      <c r="C479" s="298" t="s">
        <v>212</v>
      </c>
      <c r="D479" s="317" t="str">
        <f t="shared" si="14"/>
        <v>OGRK2020</v>
      </c>
      <c r="E479" s="298" t="s">
        <v>218</v>
      </c>
      <c r="F479" s="298" t="s">
        <v>213</v>
      </c>
      <c r="G479" s="302" t="s">
        <v>183</v>
      </c>
      <c r="H479" s="309">
        <v>133.38999999999999</v>
      </c>
      <c r="I479" s="309">
        <v>2080</v>
      </c>
      <c r="J479" s="309">
        <f t="shared" si="15"/>
        <v>277451.19999999995</v>
      </c>
    </row>
    <row r="480" spans="1:10" x14ac:dyDescent="0.3">
      <c r="A480" s="303">
        <v>2020</v>
      </c>
      <c r="B480" s="302"/>
      <c r="C480" s="298" t="s">
        <v>166</v>
      </c>
      <c r="D480" s="317" t="str">
        <f t="shared" si="14"/>
        <v>MGRK2020</v>
      </c>
      <c r="E480" s="298" t="s">
        <v>219</v>
      </c>
      <c r="F480" s="298" t="s">
        <v>184</v>
      </c>
      <c r="G480" s="302" t="s">
        <v>183</v>
      </c>
      <c r="H480" s="309">
        <v>169.41</v>
      </c>
      <c r="I480" s="309">
        <v>1723.2891829425666</v>
      </c>
      <c r="J480" s="309">
        <f t="shared" si="15"/>
        <v>291942.42048230022</v>
      </c>
    </row>
    <row r="481" spans="1:10" x14ac:dyDescent="0.3">
      <c r="A481" s="303">
        <v>2020</v>
      </c>
      <c r="B481" s="302"/>
      <c r="C481" s="298" t="s">
        <v>212</v>
      </c>
      <c r="D481" s="317" t="str">
        <f t="shared" si="14"/>
        <v>OGRK2020</v>
      </c>
      <c r="E481" s="298" t="s">
        <v>219</v>
      </c>
      <c r="F481" s="298" t="s">
        <v>213</v>
      </c>
      <c r="G481" s="302" t="s">
        <v>183</v>
      </c>
      <c r="H481" s="309">
        <v>147.16999999999999</v>
      </c>
      <c r="I481" s="309">
        <v>2080</v>
      </c>
      <c r="J481" s="309">
        <f t="shared" si="15"/>
        <v>306113.59999999998</v>
      </c>
    </row>
    <row r="482" spans="1:10" x14ac:dyDescent="0.3">
      <c r="A482" s="303">
        <v>2020</v>
      </c>
      <c r="B482" s="302"/>
      <c r="C482" s="298" t="s">
        <v>166</v>
      </c>
      <c r="D482" s="317" t="str">
        <f t="shared" si="14"/>
        <v>MGRK2020</v>
      </c>
      <c r="E482" s="298" t="s">
        <v>220</v>
      </c>
      <c r="F482" s="298" t="s">
        <v>184</v>
      </c>
      <c r="G482" s="302" t="s">
        <v>183</v>
      </c>
      <c r="H482" s="309">
        <v>93.53</v>
      </c>
      <c r="I482" s="309">
        <v>1723.2891829425666</v>
      </c>
      <c r="J482" s="309">
        <f t="shared" si="15"/>
        <v>161179.23728061825</v>
      </c>
    </row>
    <row r="483" spans="1:10" x14ac:dyDescent="0.3">
      <c r="A483" s="303">
        <v>2020</v>
      </c>
      <c r="B483" s="302"/>
      <c r="C483" s="298" t="s">
        <v>216</v>
      </c>
      <c r="D483" s="317" t="str">
        <f t="shared" si="14"/>
        <v>OADMK2020</v>
      </c>
      <c r="E483" s="298" t="s">
        <v>220</v>
      </c>
      <c r="F483" s="298" t="s">
        <v>186</v>
      </c>
      <c r="G483" s="302" t="s">
        <v>183</v>
      </c>
      <c r="H483" s="309">
        <v>45.48</v>
      </c>
      <c r="I483" s="309">
        <v>2080</v>
      </c>
      <c r="J483" s="309">
        <f t="shared" si="15"/>
        <v>94598.399999999994</v>
      </c>
    </row>
    <row r="484" spans="1:10" x14ac:dyDescent="0.3">
      <c r="A484" s="303">
        <v>2020</v>
      </c>
      <c r="B484" s="302"/>
      <c r="C484" s="298" t="s">
        <v>212</v>
      </c>
      <c r="D484" s="317" t="str">
        <f t="shared" si="14"/>
        <v>OGRK2020</v>
      </c>
      <c r="E484" s="298" t="s">
        <v>220</v>
      </c>
      <c r="F484" s="298" t="s">
        <v>213</v>
      </c>
      <c r="G484" s="302" t="s">
        <v>183</v>
      </c>
      <c r="H484" s="309">
        <v>82.49</v>
      </c>
      <c r="I484" s="309">
        <v>2080</v>
      </c>
      <c r="J484" s="309">
        <f t="shared" si="15"/>
        <v>171579.19999999998</v>
      </c>
    </row>
    <row r="485" spans="1:10" x14ac:dyDescent="0.3">
      <c r="A485" s="303">
        <v>2020</v>
      </c>
      <c r="B485" s="302"/>
      <c r="C485" s="298" t="s">
        <v>214</v>
      </c>
      <c r="D485" s="317" t="str">
        <f t="shared" si="14"/>
        <v>OPRFK22020</v>
      </c>
      <c r="E485" s="298" t="s">
        <v>220</v>
      </c>
      <c r="F485" s="298" t="s">
        <v>194</v>
      </c>
      <c r="G485" s="302" t="s">
        <v>183</v>
      </c>
      <c r="H485" s="309">
        <v>72.069999999999993</v>
      </c>
      <c r="I485" s="309">
        <v>2080</v>
      </c>
      <c r="J485" s="309">
        <f t="shared" si="15"/>
        <v>149905.59999999998</v>
      </c>
    </row>
    <row r="486" spans="1:10" x14ac:dyDescent="0.3">
      <c r="A486" s="303">
        <v>2020</v>
      </c>
      <c r="B486" s="302"/>
      <c r="C486" s="298" t="s">
        <v>217</v>
      </c>
      <c r="D486" s="317" t="str">
        <f t="shared" si="14"/>
        <v>SADMK2020</v>
      </c>
      <c r="E486" s="298" t="s">
        <v>220</v>
      </c>
      <c r="F486" s="298" t="s">
        <v>198</v>
      </c>
      <c r="G486" s="302" t="s">
        <v>183</v>
      </c>
      <c r="H486" s="309">
        <v>49.66</v>
      </c>
      <c r="I486" s="309">
        <v>1771.7913721499915</v>
      </c>
      <c r="J486" s="309">
        <f t="shared" si="15"/>
        <v>87987.159540968569</v>
      </c>
    </row>
    <row r="487" spans="1:10" x14ac:dyDescent="0.3">
      <c r="A487" s="303">
        <v>2020</v>
      </c>
      <c r="B487" s="302"/>
      <c r="C487" s="298" t="s">
        <v>170</v>
      </c>
      <c r="D487" s="317" t="str">
        <f t="shared" si="14"/>
        <v>SPRFK22020</v>
      </c>
      <c r="E487" s="298" t="s">
        <v>220</v>
      </c>
      <c r="F487" s="298" t="s">
        <v>204</v>
      </c>
      <c r="G487" s="302" t="s">
        <v>183</v>
      </c>
      <c r="H487" s="309">
        <v>76.239999999999995</v>
      </c>
      <c r="I487" s="309">
        <v>1748.8293630764765</v>
      </c>
      <c r="J487" s="309">
        <f t="shared" si="15"/>
        <v>133330.75064095057</v>
      </c>
    </row>
    <row r="488" spans="1:10" x14ac:dyDescent="0.3">
      <c r="A488" s="303">
        <v>2020</v>
      </c>
      <c r="B488" s="302"/>
      <c r="C488" s="298" t="s">
        <v>167</v>
      </c>
      <c r="D488" s="317" t="str">
        <f t="shared" si="14"/>
        <v>EXECK2020</v>
      </c>
      <c r="E488" s="298" t="s">
        <v>221</v>
      </c>
      <c r="F488" s="298" t="s">
        <v>182</v>
      </c>
      <c r="G488" s="302" t="s">
        <v>183</v>
      </c>
      <c r="H488" s="309">
        <v>227.14</v>
      </c>
      <c r="I488" s="309">
        <v>1708.7565697930768</v>
      </c>
      <c r="J488" s="309">
        <f t="shared" si="15"/>
        <v>388126.96726279944</v>
      </c>
    </row>
    <row r="489" spans="1:10" x14ac:dyDescent="0.3">
      <c r="A489" s="303">
        <v>2020</v>
      </c>
      <c r="B489" s="302"/>
      <c r="C489" s="298" t="s">
        <v>166</v>
      </c>
      <c r="D489" s="317" t="str">
        <f t="shared" si="14"/>
        <v>MGRK2020</v>
      </c>
      <c r="E489" s="298" t="s">
        <v>221</v>
      </c>
      <c r="F489" s="298" t="s">
        <v>184</v>
      </c>
      <c r="G489" s="302" t="s">
        <v>183</v>
      </c>
      <c r="H489" s="309">
        <v>99.99</v>
      </c>
      <c r="I489" s="309">
        <v>1723.2891829425666</v>
      </c>
      <c r="J489" s="309">
        <f t="shared" si="15"/>
        <v>172311.68540242722</v>
      </c>
    </row>
    <row r="490" spans="1:10" x14ac:dyDescent="0.3">
      <c r="A490" s="303">
        <v>2020</v>
      </c>
      <c r="B490" s="302"/>
      <c r="C490" s="298" t="s">
        <v>216</v>
      </c>
      <c r="D490" s="317" t="str">
        <f t="shared" si="14"/>
        <v>OADMK2020</v>
      </c>
      <c r="E490" s="298" t="s">
        <v>221</v>
      </c>
      <c r="F490" s="298" t="s">
        <v>186</v>
      </c>
      <c r="G490" s="302" t="s">
        <v>183</v>
      </c>
      <c r="H490" s="309">
        <v>43.05</v>
      </c>
      <c r="I490" s="309">
        <v>2080</v>
      </c>
      <c r="J490" s="309">
        <f t="shared" si="15"/>
        <v>89544</v>
      </c>
    </row>
    <row r="491" spans="1:10" x14ac:dyDescent="0.3">
      <c r="A491" s="303">
        <v>2020</v>
      </c>
      <c r="B491" s="302"/>
      <c r="C491" s="298" t="s">
        <v>212</v>
      </c>
      <c r="D491" s="317" t="str">
        <f t="shared" si="14"/>
        <v>OGRK2020</v>
      </c>
      <c r="E491" s="298" t="s">
        <v>221</v>
      </c>
      <c r="F491" s="298" t="s">
        <v>213</v>
      </c>
      <c r="G491" s="302" t="s">
        <v>183</v>
      </c>
      <c r="H491" s="309">
        <v>91.62</v>
      </c>
      <c r="I491" s="309">
        <v>2080</v>
      </c>
      <c r="J491" s="309">
        <f t="shared" si="15"/>
        <v>190569.60000000001</v>
      </c>
    </row>
    <row r="492" spans="1:10" x14ac:dyDescent="0.3">
      <c r="A492" s="303">
        <v>2020</v>
      </c>
      <c r="B492" s="302"/>
      <c r="C492" s="298" t="s">
        <v>214</v>
      </c>
      <c r="D492" s="317" t="str">
        <f t="shared" si="14"/>
        <v>OPRFK22020</v>
      </c>
      <c r="E492" s="298" t="s">
        <v>221</v>
      </c>
      <c r="F492" s="298" t="s">
        <v>194</v>
      </c>
      <c r="G492" s="302" t="s">
        <v>183</v>
      </c>
      <c r="H492" s="309">
        <v>64.87</v>
      </c>
      <c r="I492" s="309">
        <v>2080</v>
      </c>
      <c r="J492" s="309">
        <f t="shared" si="15"/>
        <v>134929.60000000001</v>
      </c>
    </row>
    <row r="493" spans="1:10" x14ac:dyDescent="0.3">
      <c r="A493" s="303">
        <v>2020</v>
      </c>
      <c r="B493" s="302"/>
      <c r="C493" s="298" t="s">
        <v>217</v>
      </c>
      <c r="D493" s="317" t="str">
        <f t="shared" si="14"/>
        <v>SADMK2020</v>
      </c>
      <c r="E493" s="298" t="s">
        <v>221</v>
      </c>
      <c r="F493" s="298" t="s">
        <v>198</v>
      </c>
      <c r="G493" s="302" t="s">
        <v>183</v>
      </c>
      <c r="H493" s="309">
        <v>43.4</v>
      </c>
      <c r="I493" s="309">
        <v>1771.7913721499915</v>
      </c>
      <c r="J493" s="309">
        <f t="shared" si="15"/>
        <v>76895.745551309636</v>
      </c>
    </row>
    <row r="494" spans="1:10" x14ac:dyDescent="0.3">
      <c r="A494" s="303">
        <v>2020</v>
      </c>
      <c r="B494" s="302"/>
      <c r="C494" s="298" t="s">
        <v>170</v>
      </c>
      <c r="D494" s="317" t="str">
        <f t="shared" si="14"/>
        <v>SPRFK22020</v>
      </c>
      <c r="E494" s="298" t="s">
        <v>221</v>
      </c>
      <c r="F494" s="298" t="s">
        <v>204</v>
      </c>
      <c r="G494" s="302" t="s">
        <v>183</v>
      </c>
      <c r="H494" s="309">
        <v>69.180000000000007</v>
      </c>
      <c r="I494" s="309">
        <v>1748.8293630764765</v>
      </c>
      <c r="J494" s="309">
        <f t="shared" si="15"/>
        <v>120984.01533763066</v>
      </c>
    </row>
    <row r="495" spans="1:10" x14ac:dyDescent="0.3">
      <c r="A495" s="303">
        <v>2020</v>
      </c>
      <c r="B495" s="302"/>
      <c r="C495" s="298" t="s">
        <v>167</v>
      </c>
      <c r="D495" s="317" t="str">
        <f t="shared" si="14"/>
        <v>EXECK2020</v>
      </c>
      <c r="E495" s="298" t="s">
        <v>222</v>
      </c>
      <c r="F495" s="298" t="s">
        <v>182</v>
      </c>
      <c r="G495" s="302" t="s">
        <v>183</v>
      </c>
      <c r="H495" s="309">
        <v>222.66</v>
      </c>
      <c r="I495" s="309">
        <v>1708.7565697930768</v>
      </c>
      <c r="J495" s="309">
        <f t="shared" si="15"/>
        <v>380471.73783012648</v>
      </c>
    </row>
    <row r="496" spans="1:10" x14ac:dyDescent="0.3">
      <c r="A496" s="303">
        <v>2020</v>
      </c>
      <c r="B496" s="302"/>
      <c r="C496" s="298" t="s">
        <v>166</v>
      </c>
      <c r="D496" s="317" t="str">
        <f t="shared" si="14"/>
        <v>MGRK2020</v>
      </c>
      <c r="E496" s="298" t="s">
        <v>222</v>
      </c>
      <c r="F496" s="298" t="s">
        <v>184</v>
      </c>
      <c r="G496" s="302" t="s">
        <v>183</v>
      </c>
      <c r="H496" s="309">
        <v>166.19</v>
      </c>
      <c r="I496" s="309">
        <v>1723.2891829425666</v>
      </c>
      <c r="J496" s="309">
        <f t="shared" si="15"/>
        <v>286393.42931322515</v>
      </c>
    </row>
    <row r="497" spans="1:10" x14ac:dyDescent="0.3">
      <c r="A497" s="303">
        <v>2020</v>
      </c>
      <c r="B497" s="302"/>
      <c r="C497" s="298" t="s">
        <v>216</v>
      </c>
      <c r="D497" s="317" t="str">
        <f t="shared" si="14"/>
        <v>OADMK2020</v>
      </c>
      <c r="E497" s="298" t="s">
        <v>222</v>
      </c>
      <c r="F497" s="298" t="s">
        <v>186</v>
      </c>
      <c r="G497" s="302" t="s">
        <v>183</v>
      </c>
      <c r="H497" s="309">
        <v>48.39</v>
      </c>
      <c r="I497" s="309">
        <v>2080</v>
      </c>
      <c r="J497" s="309">
        <f t="shared" si="15"/>
        <v>100651.2</v>
      </c>
    </row>
    <row r="498" spans="1:10" x14ac:dyDescent="0.3">
      <c r="A498" s="303">
        <v>2020</v>
      </c>
      <c r="B498" s="302"/>
      <c r="C498" s="298" t="s">
        <v>212</v>
      </c>
      <c r="D498" s="317" t="str">
        <f t="shared" si="14"/>
        <v>OGRK2020</v>
      </c>
      <c r="E498" s="298" t="s">
        <v>222</v>
      </c>
      <c r="F498" s="298" t="s">
        <v>213</v>
      </c>
      <c r="G498" s="302" t="s">
        <v>183</v>
      </c>
      <c r="H498" s="309">
        <v>141.09</v>
      </c>
      <c r="I498" s="309">
        <v>2080</v>
      </c>
      <c r="J498" s="309">
        <f t="shared" si="15"/>
        <v>293467.2</v>
      </c>
    </row>
    <row r="499" spans="1:10" x14ac:dyDescent="0.3">
      <c r="A499" s="303">
        <v>2020</v>
      </c>
      <c r="B499" s="302"/>
      <c r="C499" s="298" t="s">
        <v>207</v>
      </c>
      <c r="D499" s="317" t="str">
        <f t="shared" si="14"/>
        <v>OPRFK12020</v>
      </c>
      <c r="E499" s="298" t="s">
        <v>222</v>
      </c>
      <c r="F499" s="298" t="s">
        <v>192</v>
      </c>
      <c r="G499" s="302" t="s">
        <v>183</v>
      </c>
      <c r="H499" s="309">
        <v>42.5</v>
      </c>
      <c r="I499" s="309">
        <v>2080</v>
      </c>
      <c r="J499" s="309">
        <f t="shared" si="15"/>
        <v>88400</v>
      </c>
    </row>
    <row r="500" spans="1:10" x14ac:dyDescent="0.3">
      <c r="A500" s="303">
        <v>2020</v>
      </c>
      <c r="B500" s="302"/>
      <c r="C500" s="298" t="s">
        <v>214</v>
      </c>
      <c r="D500" s="317" t="str">
        <f t="shared" si="14"/>
        <v>OPRFK22020</v>
      </c>
      <c r="E500" s="298" t="s">
        <v>222</v>
      </c>
      <c r="F500" s="298" t="s">
        <v>194</v>
      </c>
      <c r="G500" s="302" t="s">
        <v>183</v>
      </c>
      <c r="H500" s="309">
        <v>60.31</v>
      </c>
      <c r="I500" s="309">
        <v>2080</v>
      </c>
      <c r="J500" s="309">
        <f t="shared" si="15"/>
        <v>125444.8</v>
      </c>
    </row>
    <row r="501" spans="1:10" x14ac:dyDescent="0.3">
      <c r="A501" s="303">
        <v>2020</v>
      </c>
      <c r="B501" s="302"/>
      <c r="C501" s="298" t="s">
        <v>217</v>
      </c>
      <c r="D501" s="317" t="str">
        <f t="shared" si="14"/>
        <v>SADMK2020</v>
      </c>
      <c r="E501" s="298" t="s">
        <v>222</v>
      </c>
      <c r="F501" s="298" t="s">
        <v>198</v>
      </c>
      <c r="G501" s="302" t="s">
        <v>183</v>
      </c>
      <c r="H501" s="309">
        <v>49.16</v>
      </c>
      <c r="I501" s="309">
        <v>1771.7913721499915</v>
      </c>
      <c r="J501" s="309">
        <f t="shared" si="15"/>
        <v>87101.263854893579</v>
      </c>
    </row>
    <row r="502" spans="1:10" x14ac:dyDescent="0.3">
      <c r="A502" s="303">
        <v>2020</v>
      </c>
      <c r="B502" s="302"/>
      <c r="C502" s="298" t="s">
        <v>208</v>
      </c>
      <c r="D502" s="317" t="str">
        <f t="shared" si="14"/>
        <v>SPRFK12020</v>
      </c>
      <c r="E502" s="298" t="s">
        <v>222</v>
      </c>
      <c r="F502" s="298" t="s">
        <v>202</v>
      </c>
      <c r="G502" s="302" t="s">
        <v>183</v>
      </c>
      <c r="H502" s="309">
        <v>45.33</v>
      </c>
      <c r="I502" s="309">
        <v>1765.4955737652588</v>
      </c>
      <c r="J502" s="309">
        <f t="shared" si="15"/>
        <v>80029.914358779177</v>
      </c>
    </row>
    <row r="503" spans="1:10" x14ac:dyDescent="0.3">
      <c r="A503" s="303">
        <v>2020</v>
      </c>
      <c r="B503" s="302"/>
      <c r="C503" s="298" t="s">
        <v>170</v>
      </c>
      <c r="D503" s="317" t="str">
        <f t="shared" si="14"/>
        <v>SPRFK22020</v>
      </c>
      <c r="E503" s="298" t="s">
        <v>222</v>
      </c>
      <c r="F503" s="298" t="s">
        <v>204</v>
      </c>
      <c r="G503" s="302" t="s">
        <v>183</v>
      </c>
      <c r="H503" s="309">
        <v>64.319999999999993</v>
      </c>
      <c r="I503" s="309">
        <v>1748.8293630764765</v>
      </c>
      <c r="J503" s="309">
        <f t="shared" si="15"/>
        <v>112484.70463307896</v>
      </c>
    </row>
    <row r="504" spans="1:10" x14ac:dyDescent="0.3">
      <c r="A504" s="303">
        <v>2020</v>
      </c>
      <c r="B504" s="302"/>
      <c r="C504" s="298" t="s">
        <v>166</v>
      </c>
      <c r="D504" s="317" t="str">
        <f t="shared" si="14"/>
        <v>MGRK2020</v>
      </c>
      <c r="E504" s="298" t="s">
        <v>223</v>
      </c>
      <c r="F504" s="298" t="s">
        <v>184</v>
      </c>
      <c r="G504" s="302" t="s">
        <v>183</v>
      </c>
      <c r="H504" s="309">
        <v>156.06</v>
      </c>
      <c r="I504" s="309">
        <v>1723.2891829425666</v>
      </c>
      <c r="J504" s="309">
        <f t="shared" si="15"/>
        <v>268936.50989001693</v>
      </c>
    </row>
    <row r="505" spans="1:10" x14ac:dyDescent="0.3">
      <c r="A505" s="303">
        <v>2020</v>
      </c>
      <c r="B505" s="302"/>
      <c r="C505" s="298" t="s">
        <v>216</v>
      </c>
      <c r="D505" s="317" t="str">
        <f t="shared" si="14"/>
        <v>OADMK2020</v>
      </c>
      <c r="E505" s="298" t="s">
        <v>223</v>
      </c>
      <c r="F505" s="298" t="s">
        <v>186</v>
      </c>
      <c r="G505" s="302" t="s">
        <v>183</v>
      </c>
      <c r="H505" s="309">
        <v>40.32</v>
      </c>
      <c r="I505" s="309">
        <v>2080</v>
      </c>
      <c r="J505" s="309">
        <f t="shared" si="15"/>
        <v>83865.600000000006</v>
      </c>
    </row>
    <row r="506" spans="1:10" x14ac:dyDescent="0.3">
      <c r="A506" s="303">
        <v>2020</v>
      </c>
      <c r="B506" s="302"/>
      <c r="C506" s="298" t="s">
        <v>212</v>
      </c>
      <c r="D506" s="317" t="str">
        <f t="shared" si="14"/>
        <v>OGRK2020</v>
      </c>
      <c r="E506" s="298" t="s">
        <v>223</v>
      </c>
      <c r="F506" s="298" t="s">
        <v>213</v>
      </c>
      <c r="G506" s="302" t="s">
        <v>183</v>
      </c>
      <c r="H506" s="309">
        <v>132.49</v>
      </c>
      <c r="I506" s="309">
        <v>2080</v>
      </c>
      <c r="J506" s="309">
        <f t="shared" si="15"/>
        <v>275579.2</v>
      </c>
    </row>
    <row r="507" spans="1:10" x14ac:dyDescent="0.3">
      <c r="A507" s="303">
        <v>2020</v>
      </c>
      <c r="B507" s="302"/>
      <c r="C507" s="298" t="s">
        <v>217</v>
      </c>
      <c r="D507" s="317" t="str">
        <f t="shared" si="14"/>
        <v>SADMK2020</v>
      </c>
      <c r="E507" s="298" t="s">
        <v>223</v>
      </c>
      <c r="F507" s="298" t="s">
        <v>198</v>
      </c>
      <c r="G507" s="302" t="s">
        <v>183</v>
      </c>
      <c r="H507" s="309">
        <v>40.049999999999997</v>
      </c>
      <c r="I507" s="309">
        <v>1771.7913721499915</v>
      </c>
      <c r="J507" s="309">
        <f t="shared" si="15"/>
        <v>70960.244454607149</v>
      </c>
    </row>
    <row r="508" spans="1:10" x14ac:dyDescent="0.3">
      <c r="A508" s="303">
        <v>2020</v>
      </c>
      <c r="B508" s="302"/>
      <c r="C508" s="298" t="s">
        <v>166</v>
      </c>
      <c r="D508" s="317" t="str">
        <f t="shared" si="14"/>
        <v>MGRK2020</v>
      </c>
      <c r="E508" s="298" t="s">
        <v>224</v>
      </c>
      <c r="F508" s="298" t="s">
        <v>184</v>
      </c>
      <c r="G508" s="302" t="s">
        <v>183</v>
      </c>
      <c r="H508" s="309">
        <v>160.52000000000001</v>
      </c>
      <c r="I508" s="309">
        <v>1723.2891829425666</v>
      </c>
      <c r="J508" s="309">
        <f t="shared" si="15"/>
        <v>276622.37964594079</v>
      </c>
    </row>
    <row r="509" spans="1:10" x14ac:dyDescent="0.3">
      <c r="A509" s="303">
        <v>2020</v>
      </c>
      <c r="B509" s="302"/>
      <c r="C509" s="298" t="s">
        <v>216</v>
      </c>
      <c r="D509" s="317" t="str">
        <f t="shared" si="14"/>
        <v>OADMK2020</v>
      </c>
      <c r="E509" s="298" t="s">
        <v>224</v>
      </c>
      <c r="F509" s="298" t="s">
        <v>186</v>
      </c>
      <c r="G509" s="302" t="s">
        <v>183</v>
      </c>
      <c r="H509" s="309">
        <v>46.21</v>
      </c>
      <c r="I509" s="309">
        <v>2080</v>
      </c>
      <c r="J509" s="309">
        <f t="shared" si="15"/>
        <v>96116.800000000003</v>
      </c>
    </row>
    <row r="510" spans="1:10" x14ac:dyDescent="0.3">
      <c r="A510" s="303">
        <v>2020</v>
      </c>
      <c r="B510" s="302"/>
      <c r="C510" s="298" t="s">
        <v>212</v>
      </c>
      <c r="D510" s="317" t="str">
        <f t="shared" si="14"/>
        <v>OGRK2020</v>
      </c>
      <c r="E510" s="298" t="s">
        <v>224</v>
      </c>
      <c r="F510" s="298" t="s">
        <v>213</v>
      </c>
      <c r="G510" s="302" t="s">
        <v>183</v>
      </c>
      <c r="H510" s="309">
        <v>134.69</v>
      </c>
      <c r="I510" s="309">
        <v>2080</v>
      </c>
      <c r="J510" s="309">
        <f t="shared" si="15"/>
        <v>280155.2</v>
      </c>
    </row>
    <row r="511" spans="1:10" x14ac:dyDescent="0.3">
      <c r="A511" s="303">
        <v>2020</v>
      </c>
      <c r="B511" s="302"/>
      <c r="C511" s="298" t="s">
        <v>217</v>
      </c>
      <c r="D511" s="317" t="str">
        <f t="shared" si="14"/>
        <v>SADMK2020</v>
      </c>
      <c r="E511" s="298" t="s">
        <v>224</v>
      </c>
      <c r="F511" s="298" t="s">
        <v>198</v>
      </c>
      <c r="G511" s="302" t="s">
        <v>183</v>
      </c>
      <c r="H511" s="309">
        <v>44.94</v>
      </c>
      <c r="I511" s="309">
        <v>1771.7913721499915</v>
      </c>
      <c r="J511" s="309">
        <f t="shared" si="15"/>
        <v>79624.304264420614</v>
      </c>
    </row>
    <row r="512" spans="1:10" x14ac:dyDescent="0.3">
      <c r="A512" s="303">
        <v>2020</v>
      </c>
      <c r="B512" s="302"/>
      <c r="C512" s="298" t="s">
        <v>166</v>
      </c>
      <c r="D512" s="317" t="str">
        <f t="shared" si="14"/>
        <v>MGRK2020</v>
      </c>
      <c r="E512" s="298" t="s">
        <v>225</v>
      </c>
      <c r="F512" s="298" t="s">
        <v>184</v>
      </c>
      <c r="G512" s="302" t="s">
        <v>183</v>
      </c>
      <c r="H512" s="309">
        <v>144</v>
      </c>
      <c r="I512" s="309">
        <v>1723.2891829425666</v>
      </c>
      <c r="J512" s="309">
        <f t="shared" si="15"/>
        <v>248153.64234372959</v>
      </c>
    </row>
    <row r="513" spans="1:10" x14ac:dyDescent="0.3">
      <c r="A513" s="303">
        <v>2020</v>
      </c>
      <c r="B513" s="302"/>
      <c r="C513" s="298" t="s">
        <v>216</v>
      </c>
      <c r="D513" s="317" t="str">
        <f t="shared" si="14"/>
        <v>OADMK2020</v>
      </c>
      <c r="E513" s="298" t="s">
        <v>225</v>
      </c>
      <c r="F513" s="298" t="s">
        <v>186</v>
      </c>
      <c r="G513" s="302" t="s">
        <v>183</v>
      </c>
      <c r="H513" s="309">
        <v>50.57</v>
      </c>
      <c r="I513" s="309">
        <v>2080</v>
      </c>
      <c r="J513" s="309">
        <f t="shared" si="15"/>
        <v>105185.60000000001</v>
      </c>
    </row>
    <row r="514" spans="1:10" x14ac:dyDescent="0.3">
      <c r="A514" s="303">
        <v>2020</v>
      </c>
      <c r="B514" s="302"/>
      <c r="C514" s="298" t="s">
        <v>212</v>
      </c>
      <c r="D514" s="317" t="str">
        <f t="shared" si="14"/>
        <v>OGRK2020</v>
      </c>
      <c r="E514" s="298" t="s">
        <v>225</v>
      </c>
      <c r="F514" s="298" t="s">
        <v>213</v>
      </c>
      <c r="G514" s="302" t="s">
        <v>183</v>
      </c>
      <c r="H514" s="309">
        <v>125.1</v>
      </c>
      <c r="I514" s="309">
        <v>2080</v>
      </c>
      <c r="J514" s="309">
        <f t="shared" si="15"/>
        <v>260208</v>
      </c>
    </row>
    <row r="515" spans="1:10" x14ac:dyDescent="0.3">
      <c r="A515" s="303">
        <v>2020</v>
      </c>
      <c r="B515" s="302"/>
      <c r="C515" s="298" t="s">
        <v>217</v>
      </c>
      <c r="D515" s="317" t="str">
        <f t="shared" si="14"/>
        <v>SADMK2020</v>
      </c>
      <c r="E515" s="298" t="s">
        <v>225</v>
      </c>
      <c r="F515" s="298" t="s">
        <v>198</v>
      </c>
      <c r="G515" s="302" t="s">
        <v>183</v>
      </c>
      <c r="H515" s="309">
        <v>51.51</v>
      </c>
      <c r="I515" s="309">
        <v>1771.7913721499915</v>
      </c>
      <c r="J515" s="309">
        <f t="shared" si="15"/>
        <v>91264.973579446058</v>
      </c>
    </row>
    <row r="516" spans="1:10" x14ac:dyDescent="0.3">
      <c r="A516" s="303">
        <v>2020</v>
      </c>
      <c r="B516" s="302"/>
      <c r="C516" s="298" t="s">
        <v>166</v>
      </c>
      <c r="D516" s="317" t="str">
        <f t="shared" si="14"/>
        <v>MGRK2020</v>
      </c>
      <c r="E516" s="298" t="s">
        <v>226</v>
      </c>
      <c r="F516" s="298" t="s">
        <v>184</v>
      </c>
      <c r="G516" s="302" t="s">
        <v>183</v>
      </c>
      <c r="H516" s="309">
        <v>151.91999999999999</v>
      </c>
      <c r="I516" s="309">
        <v>1723.2891829425666</v>
      </c>
      <c r="J516" s="309">
        <f t="shared" si="15"/>
        <v>261802.0926726347</v>
      </c>
    </row>
    <row r="517" spans="1:10" x14ac:dyDescent="0.3">
      <c r="A517" s="303">
        <v>2020</v>
      </c>
      <c r="B517" s="302"/>
      <c r="C517" s="298" t="s">
        <v>212</v>
      </c>
      <c r="D517" s="317" t="str">
        <f t="shared" si="14"/>
        <v>OGRK2020</v>
      </c>
      <c r="E517" s="298" t="s">
        <v>226</v>
      </c>
      <c r="F517" s="298" t="s">
        <v>213</v>
      </c>
      <c r="G517" s="302" t="s">
        <v>183</v>
      </c>
      <c r="H517" s="309">
        <v>125.98</v>
      </c>
      <c r="I517" s="309">
        <v>2080</v>
      </c>
      <c r="J517" s="309">
        <f t="shared" si="15"/>
        <v>262038.39999999999</v>
      </c>
    </row>
    <row r="518" spans="1:10" x14ac:dyDescent="0.3">
      <c r="A518" s="303">
        <v>2020</v>
      </c>
      <c r="B518" s="302"/>
      <c r="C518" s="298" t="s">
        <v>167</v>
      </c>
      <c r="D518" s="317" t="str">
        <f t="shared" si="14"/>
        <v>EXECK2020</v>
      </c>
      <c r="E518" s="298" t="s">
        <v>227</v>
      </c>
      <c r="F518" s="298" t="s">
        <v>182</v>
      </c>
      <c r="G518" s="302" t="s">
        <v>183</v>
      </c>
      <c r="H518" s="309">
        <v>190.82</v>
      </c>
      <c r="I518" s="309">
        <v>1708.7565697930768</v>
      </c>
      <c r="J518" s="309">
        <f t="shared" si="15"/>
        <v>326064.9286479149</v>
      </c>
    </row>
    <row r="519" spans="1:10" x14ac:dyDescent="0.3">
      <c r="A519" s="303">
        <v>2020</v>
      </c>
      <c r="B519" s="302"/>
      <c r="C519" s="298" t="s">
        <v>166</v>
      </c>
      <c r="D519" s="317" t="str">
        <f t="shared" si="14"/>
        <v>MGRK2020</v>
      </c>
      <c r="E519" s="298" t="s">
        <v>227</v>
      </c>
      <c r="F519" s="298" t="s">
        <v>184</v>
      </c>
      <c r="G519" s="302" t="s">
        <v>183</v>
      </c>
      <c r="H519" s="309">
        <v>132.66</v>
      </c>
      <c r="I519" s="309">
        <v>1723.2891829425666</v>
      </c>
      <c r="J519" s="309">
        <f t="shared" si="15"/>
        <v>228611.54300916087</v>
      </c>
    </row>
    <row r="520" spans="1:10" x14ac:dyDescent="0.3">
      <c r="A520" s="303">
        <v>2020</v>
      </c>
      <c r="B520" s="302"/>
      <c r="C520" s="298" t="s">
        <v>212</v>
      </c>
      <c r="D520" s="317" t="str">
        <f t="shared" si="14"/>
        <v>OGRK2020</v>
      </c>
      <c r="E520" s="298" t="s">
        <v>227</v>
      </c>
      <c r="F520" s="298" t="s">
        <v>213</v>
      </c>
      <c r="G520" s="302" t="s">
        <v>183</v>
      </c>
      <c r="H520" s="309">
        <v>122.55</v>
      </c>
      <c r="I520" s="309">
        <v>2080</v>
      </c>
      <c r="J520" s="309">
        <f t="shared" si="15"/>
        <v>254904</v>
      </c>
    </row>
    <row r="521" spans="1:10" x14ac:dyDescent="0.3">
      <c r="A521" s="303">
        <v>2020</v>
      </c>
      <c r="B521" s="302"/>
      <c r="C521" s="298" t="s">
        <v>167</v>
      </c>
      <c r="D521" s="317" t="str">
        <f t="shared" si="14"/>
        <v>EXECK2020</v>
      </c>
      <c r="E521" s="298" t="s">
        <v>228</v>
      </c>
      <c r="F521" s="298" t="s">
        <v>182</v>
      </c>
      <c r="G521" s="302" t="s">
        <v>183</v>
      </c>
      <c r="H521" s="309">
        <v>202.2</v>
      </c>
      <c r="I521" s="309">
        <v>1708.7565697930768</v>
      </c>
      <c r="J521" s="309">
        <f t="shared" si="15"/>
        <v>345510.5784121601</v>
      </c>
    </row>
    <row r="522" spans="1:10" x14ac:dyDescent="0.3">
      <c r="A522" s="303">
        <v>2020</v>
      </c>
      <c r="B522" s="302"/>
      <c r="C522" s="298" t="s">
        <v>166</v>
      </c>
      <c r="D522" s="317" t="str">
        <f t="shared" si="14"/>
        <v>MGRK2020</v>
      </c>
      <c r="E522" s="298" t="s">
        <v>229</v>
      </c>
      <c r="F522" s="298" t="s">
        <v>184</v>
      </c>
      <c r="G522" s="302" t="s">
        <v>183</v>
      </c>
      <c r="H522" s="309">
        <v>201.44</v>
      </c>
      <c r="I522" s="309">
        <v>1723.2891829425666</v>
      </c>
      <c r="J522" s="309">
        <f t="shared" si="15"/>
        <v>347139.37301195064</v>
      </c>
    </row>
    <row r="523" spans="1:10" x14ac:dyDescent="0.3">
      <c r="A523" s="303">
        <v>2020</v>
      </c>
      <c r="B523" s="302"/>
      <c r="C523" s="298" t="s">
        <v>212</v>
      </c>
      <c r="D523" s="317" t="str">
        <f t="shared" ref="D523:D586" si="16">CONCATENATE(B523,C523,A523)</f>
        <v>OGRK2020</v>
      </c>
      <c r="E523" s="298" t="s">
        <v>229</v>
      </c>
      <c r="F523" s="298" t="s">
        <v>213</v>
      </c>
      <c r="G523" s="302" t="s">
        <v>183</v>
      </c>
      <c r="H523" s="309">
        <v>167.04</v>
      </c>
      <c r="I523" s="309">
        <v>2080</v>
      </c>
      <c r="J523" s="309">
        <f t="shared" ref="J523:J586" si="17">H523*I523</f>
        <v>347443.20000000001</v>
      </c>
    </row>
    <row r="524" spans="1:10" x14ac:dyDescent="0.3">
      <c r="A524" s="303">
        <v>2020</v>
      </c>
      <c r="B524" s="302"/>
      <c r="C524" s="298" t="s">
        <v>167</v>
      </c>
      <c r="D524" s="317" t="str">
        <f t="shared" si="16"/>
        <v>EXECK2020</v>
      </c>
      <c r="E524" s="298" t="s">
        <v>230</v>
      </c>
      <c r="F524" s="298" t="s">
        <v>182</v>
      </c>
      <c r="G524" s="302" t="s">
        <v>183</v>
      </c>
      <c r="H524" s="309">
        <v>119.09</v>
      </c>
      <c r="I524" s="309">
        <v>1708.7565697930768</v>
      </c>
      <c r="J524" s="309">
        <f t="shared" si="17"/>
        <v>203495.81989665751</v>
      </c>
    </row>
    <row r="525" spans="1:10" x14ac:dyDescent="0.3">
      <c r="A525" s="303">
        <v>2020</v>
      </c>
      <c r="B525" s="302"/>
      <c r="C525" s="298" t="s">
        <v>166</v>
      </c>
      <c r="D525" s="317" t="str">
        <f t="shared" si="16"/>
        <v>MGRK2020</v>
      </c>
      <c r="E525" s="298" t="s">
        <v>230</v>
      </c>
      <c r="F525" s="298" t="s">
        <v>184</v>
      </c>
      <c r="G525" s="302" t="s">
        <v>183</v>
      </c>
      <c r="H525" s="309">
        <v>107.63</v>
      </c>
      <c r="I525" s="309">
        <v>1723.2891829425666</v>
      </c>
      <c r="J525" s="309">
        <f t="shared" si="17"/>
        <v>185477.61476010844</v>
      </c>
    </row>
    <row r="526" spans="1:10" x14ac:dyDescent="0.3">
      <c r="A526" s="303">
        <v>2020</v>
      </c>
      <c r="B526" s="302"/>
      <c r="C526" s="298" t="s">
        <v>216</v>
      </c>
      <c r="D526" s="317" t="str">
        <f t="shared" si="16"/>
        <v>OADMK2020</v>
      </c>
      <c r="E526" s="298" t="s">
        <v>230</v>
      </c>
      <c r="F526" s="298" t="s">
        <v>186</v>
      </c>
      <c r="G526" s="302" t="s">
        <v>183</v>
      </c>
      <c r="H526" s="309">
        <v>42.42</v>
      </c>
      <c r="I526" s="309">
        <v>2080</v>
      </c>
      <c r="J526" s="309">
        <f t="shared" si="17"/>
        <v>88233.600000000006</v>
      </c>
    </row>
    <row r="527" spans="1:10" x14ac:dyDescent="0.3">
      <c r="A527" s="303">
        <v>2020</v>
      </c>
      <c r="B527" s="302"/>
      <c r="C527" s="298" t="s">
        <v>212</v>
      </c>
      <c r="D527" s="317" t="str">
        <f t="shared" si="16"/>
        <v>OGRK2020</v>
      </c>
      <c r="E527" s="298" t="s">
        <v>230</v>
      </c>
      <c r="F527" s="298" t="s">
        <v>213</v>
      </c>
      <c r="G527" s="302" t="s">
        <v>183</v>
      </c>
      <c r="H527" s="309">
        <v>89.25</v>
      </c>
      <c r="I527" s="309">
        <v>2080</v>
      </c>
      <c r="J527" s="309">
        <f t="shared" si="17"/>
        <v>185640</v>
      </c>
    </row>
    <row r="528" spans="1:10" x14ac:dyDescent="0.3">
      <c r="A528" s="303">
        <v>2020</v>
      </c>
      <c r="B528" s="302"/>
      <c r="C528" s="298" t="s">
        <v>217</v>
      </c>
      <c r="D528" s="317" t="str">
        <f t="shared" si="16"/>
        <v>SADMK2020</v>
      </c>
      <c r="E528" s="298" t="s">
        <v>230</v>
      </c>
      <c r="F528" s="298" t="s">
        <v>198</v>
      </c>
      <c r="G528" s="302" t="s">
        <v>183</v>
      </c>
      <c r="H528" s="309">
        <v>43.21</v>
      </c>
      <c r="I528" s="309">
        <v>1771.7913721499915</v>
      </c>
      <c r="J528" s="309">
        <f t="shared" si="17"/>
        <v>76559.105190601127</v>
      </c>
    </row>
    <row r="529" spans="1:10" x14ac:dyDescent="0.3">
      <c r="A529" s="303">
        <v>2020</v>
      </c>
      <c r="B529" s="302"/>
      <c r="C529" s="298" t="s">
        <v>166</v>
      </c>
      <c r="D529" s="317" t="str">
        <f t="shared" si="16"/>
        <v>MGRK2020</v>
      </c>
      <c r="E529" s="298" t="s">
        <v>231</v>
      </c>
      <c r="F529" s="298" t="s">
        <v>184</v>
      </c>
      <c r="G529" s="302" t="s">
        <v>183</v>
      </c>
      <c r="H529" s="309">
        <v>104.2</v>
      </c>
      <c r="I529" s="309">
        <v>1723.2891829425666</v>
      </c>
      <c r="J529" s="309">
        <f t="shared" si="17"/>
        <v>179566.73286261546</v>
      </c>
    </row>
    <row r="530" spans="1:10" x14ac:dyDescent="0.3">
      <c r="A530" s="303">
        <v>2020</v>
      </c>
      <c r="B530" s="302"/>
      <c r="C530" s="298" t="s">
        <v>212</v>
      </c>
      <c r="D530" s="317" t="str">
        <f t="shared" si="16"/>
        <v>OGRK2020</v>
      </c>
      <c r="E530" s="298" t="s">
        <v>231</v>
      </c>
      <c r="F530" s="298" t="s">
        <v>213</v>
      </c>
      <c r="G530" s="302" t="s">
        <v>183</v>
      </c>
      <c r="H530" s="309">
        <v>89.05</v>
      </c>
      <c r="I530" s="309">
        <v>2080</v>
      </c>
      <c r="J530" s="309">
        <f t="shared" si="17"/>
        <v>185224</v>
      </c>
    </row>
    <row r="531" spans="1:10" x14ac:dyDescent="0.3">
      <c r="A531" s="303">
        <v>2020</v>
      </c>
      <c r="B531" s="302"/>
      <c r="C531" s="298" t="s">
        <v>214</v>
      </c>
      <c r="D531" s="317" t="str">
        <f t="shared" si="16"/>
        <v>OPRFK22020</v>
      </c>
      <c r="E531" s="298" t="s">
        <v>231</v>
      </c>
      <c r="F531" s="298" t="s">
        <v>194</v>
      </c>
      <c r="G531" s="302" t="s">
        <v>183</v>
      </c>
      <c r="H531" s="309">
        <v>56.46</v>
      </c>
      <c r="I531" s="309">
        <v>2080</v>
      </c>
      <c r="J531" s="309">
        <f t="shared" si="17"/>
        <v>117436.8</v>
      </c>
    </row>
    <row r="532" spans="1:10" x14ac:dyDescent="0.3">
      <c r="A532" s="303">
        <v>2020</v>
      </c>
      <c r="B532" s="302"/>
      <c r="C532" s="298" t="s">
        <v>170</v>
      </c>
      <c r="D532" s="317" t="str">
        <f t="shared" si="16"/>
        <v>SPRFK22020</v>
      </c>
      <c r="E532" s="298" t="s">
        <v>231</v>
      </c>
      <c r="F532" s="298" t="s">
        <v>204</v>
      </c>
      <c r="G532" s="302" t="s">
        <v>183</v>
      </c>
      <c r="H532" s="309">
        <v>63.54</v>
      </c>
      <c r="I532" s="309">
        <v>1748.8293630764765</v>
      </c>
      <c r="J532" s="309">
        <f t="shared" si="17"/>
        <v>111120.61772987932</v>
      </c>
    </row>
    <row r="533" spans="1:10" x14ac:dyDescent="0.3">
      <c r="A533" s="303">
        <v>2020</v>
      </c>
      <c r="B533" s="302"/>
      <c r="C533" s="298" t="s">
        <v>241</v>
      </c>
      <c r="D533" s="317" t="str">
        <f t="shared" si="16"/>
        <v>EXECK 2020</v>
      </c>
      <c r="E533" s="298" t="s">
        <v>215</v>
      </c>
      <c r="F533" s="298" t="s">
        <v>182</v>
      </c>
      <c r="G533" s="302" t="s">
        <v>183</v>
      </c>
      <c r="H533" s="309">
        <v>161.5</v>
      </c>
      <c r="I533" s="309">
        <v>1708.7565697930768</v>
      </c>
      <c r="J533" s="309">
        <f t="shared" si="17"/>
        <v>275964.18602158187</v>
      </c>
    </row>
    <row r="534" spans="1:10" x14ac:dyDescent="0.3">
      <c r="A534" s="303">
        <v>2021</v>
      </c>
      <c r="B534" s="302"/>
      <c r="C534" s="298" t="s">
        <v>180</v>
      </c>
      <c r="D534" s="317" t="str">
        <f t="shared" si="16"/>
        <v>EXEC2021</v>
      </c>
      <c r="E534" s="298" t="s">
        <v>181</v>
      </c>
      <c r="F534" s="298" t="s">
        <v>182</v>
      </c>
      <c r="G534" s="302" t="s">
        <v>183</v>
      </c>
      <c r="H534" s="309">
        <v>198.9</v>
      </c>
      <c r="I534" s="309">
        <v>1702.7666666666664</v>
      </c>
      <c r="J534" s="309">
        <f t="shared" si="17"/>
        <v>338680.29</v>
      </c>
    </row>
    <row r="535" spans="1:10" x14ac:dyDescent="0.3">
      <c r="A535" s="303">
        <v>2021</v>
      </c>
      <c r="B535" s="302"/>
      <c r="C535" s="298" t="s">
        <v>169</v>
      </c>
      <c r="D535" s="317" t="str">
        <f t="shared" si="16"/>
        <v>MGR2021</v>
      </c>
      <c r="E535" s="298" t="s">
        <v>181</v>
      </c>
      <c r="F535" s="298" t="s">
        <v>184</v>
      </c>
      <c r="G535" s="302" t="s">
        <v>183</v>
      </c>
      <c r="H535" s="309">
        <v>143.78</v>
      </c>
      <c r="I535" s="309">
        <v>1713.2428571428611</v>
      </c>
      <c r="J535" s="309">
        <f t="shared" si="17"/>
        <v>246330.05800000057</v>
      </c>
    </row>
    <row r="536" spans="1:10" x14ac:dyDescent="0.3">
      <c r="A536" s="303">
        <v>2021</v>
      </c>
      <c r="B536" s="302"/>
      <c r="C536" s="298" t="s">
        <v>185</v>
      </c>
      <c r="D536" s="317" t="str">
        <f t="shared" si="16"/>
        <v>OADM2021</v>
      </c>
      <c r="E536" s="298" t="s">
        <v>181</v>
      </c>
      <c r="F536" s="298" t="s">
        <v>186</v>
      </c>
      <c r="G536" s="302" t="s">
        <v>183</v>
      </c>
      <c r="H536" s="309">
        <v>44.54</v>
      </c>
      <c r="I536" s="309">
        <v>2080</v>
      </c>
      <c r="J536" s="309">
        <f t="shared" si="17"/>
        <v>92643.199999999997</v>
      </c>
    </row>
    <row r="537" spans="1:10" x14ac:dyDescent="0.3">
      <c r="A537" s="303">
        <v>2021</v>
      </c>
      <c r="B537" s="302"/>
      <c r="C537" s="298" t="s">
        <v>187</v>
      </c>
      <c r="D537" s="317" t="str">
        <f t="shared" si="16"/>
        <v>OGR2021</v>
      </c>
      <c r="E537" s="298" t="s">
        <v>181</v>
      </c>
      <c r="F537" s="298" t="s">
        <v>188</v>
      </c>
      <c r="G537" s="302" t="s">
        <v>183</v>
      </c>
      <c r="H537" s="309">
        <v>131.5</v>
      </c>
      <c r="I537" s="309">
        <v>2080</v>
      </c>
      <c r="J537" s="309">
        <f t="shared" si="17"/>
        <v>273520</v>
      </c>
    </row>
    <row r="538" spans="1:10" x14ac:dyDescent="0.3">
      <c r="A538" s="303">
        <v>2021</v>
      </c>
      <c r="B538" s="302"/>
      <c r="C538" s="298" t="s">
        <v>191</v>
      </c>
      <c r="D538" s="317" t="str">
        <f t="shared" si="16"/>
        <v>OPRF12021</v>
      </c>
      <c r="E538" s="298" t="s">
        <v>181</v>
      </c>
      <c r="F538" s="298" t="s">
        <v>192</v>
      </c>
      <c r="G538" s="302" t="s">
        <v>183</v>
      </c>
      <c r="H538" s="309">
        <v>46</v>
      </c>
      <c r="I538" s="309">
        <v>2080</v>
      </c>
      <c r="J538" s="309">
        <f t="shared" si="17"/>
        <v>95680</v>
      </c>
    </row>
    <row r="539" spans="1:10" x14ac:dyDescent="0.3">
      <c r="A539" s="303">
        <v>2021</v>
      </c>
      <c r="B539" s="302"/>
      <c r="C539" s="298" t="s">
        <v>195</v>
      </c>
      <c r="D539" s="317" t="str">
        <f t="shared" si="16"/>
        <v>OXEC2021</v>
      </c>
      <c r="E539" s="298" t="s">
        <v>181</v>
      </c>
      <c r="F539" s="298" t="s">
        <v>196</v>
      </c>
      <c r="G539" s="302" t="s">
        <v>183</v>
      </c>
      <c r="H539" s="309">
        <v>181.92</v>
      </c>
      <c r="I539" s="309">
        <v>2080</v>
      </c>
      <c r="J539" s="309">
        <f t="shared" si="17"/>
        <v>378393.59999999998</v>
      </c>
    </row>
    <row r="540" spans="1:10" x14ac:dyDescent="0.3">
      <c r="A540" s="303">
        <v>2021</v>
      </c>
      <c r="B540" s="302"/>
      <c r="C540" s="298" t="s">
        <v>197</v>
      </c>
      <c r="D540" s="317" t="str">
        <f t="shared" si="16"/>
        <v>SADM2021</v>
      </c>
      <c r="E540" s="298" t="s">
        <v>181</v>
      </c>
      <c r="F540" s="298" t="s">
        <v>198</v>
      </c>
      <c r="G540" s="302" t="s">
        <v>183</v>
      </c>
      <c r="H540" s="309">
        <v>41.41</v>
      </c>
      <c r="I540" s="309">
        <v>1720.5444444444477</v>
      </c>
      <c r="J540" s="309">
        <f t="shared" si="17"/>
        <v>71247.745444444576</v>
      </c>
    </row>
    <row r="541" spans="1:10" x14ac:dyDescent="0.3">
      <c r="A541" s="303">
        <v>2021</v>
      </c>
      <c r="B541" s="302"/>
      <c r="C541" s="298" t="s">
        <v>201</v>
      </c>
      <c r="D541" s="317" t="str">
        <f t="shared" si="16"/>
        <v>SPRF12021</v>
      </c>
      <c r="E541" s="298" t="s">
        <v>181</v>
      </c>
      <c r="F541" s="298" t="s">
        <v>202</v>
      </c>
      <c r="G541" s="302" t="s">
        <v>183</v>
      </c>
      <c r="H541" s="309">
        <v>48.77</v>
      </c>
      <c r="I541" s="309">
        <v>1731.1</v>
      </c>
      <c r="J541" s="309">
        <f t="shared" si="17"/>
        <v>84425.747000000003</v>
      </c>
    </row>
    <row r="542" spans="1:10" x14ac:dyDescent="0.3">
      <c r="A542" s="303">
        <v>2021</v>
      </c>
      <c r="B542" s="302"/>
      <c r="C542" s="298" t="s">
        <v>169</v>
      </c>
      <c r="D542" s="317" t="str">
        <f t="shared" si="16"/>
        <v>MGR2021</v>
      </c>
      <c r="E542" s="298" t="s">
        <v>205</v>
      </c>
      <c r="F542" s="298" t="s">
        <v>184</v>
      </c>
      <c r="G542" s="302" t="s">
        <v>183</v>
      </c>
      <c r="H542" s="309">
        <v>112.81</v>
      </c>
      <c r="I542" s="309">
        <v>1684.6662983425417</v>
      </c>
      <c r="J542" s="309">
        <f t="shared" si="17"/>
        <v>190047.20511602215</v>
      </c>
    </row>
    <row r="543" spans="1:10" x14ac:dyDescent="0.3">
      <c r="A543" s="303">
        <v>2021</v>
      </c>
      <c r="B543" s="302"/>
      <c r="C543" s="298" t="s">
        <v>187</v>
      </c>
      <c r="D543" s="317" t="str">
        <f t="shared" si="16"/>
        <v>OGR2021</v>
      </c>
      <c r="E543" s="298" t="s">
        <v>205</v>
      </c>
      <c r="F543" s="298" t="s">
        <v>188</v>
      </c>
      <c r="G543" s="302" t="s">
        <v>183</v>
      </c>
      <c r="H543" s="309">
        <v>99.78</v>
      </c>
      <c r="I543" s="309">
        <v>2080</v>
      </c>
      <c r="J543" s="309">
        <f t="shared" si="17"/>
        <v>207542.39999999999</v>
      </c>
    </row>
    <row r="544" spans="1:10" x14ac:dyDescent="0.3">
      <c r="A544" s="303">
        <v>2021</v>
      </c>
      <c r="B544" s="302"/>
      <c r="C544" s="298" t="s">
        <v>191</v>
      </c>
      <c r="D544" s="317" t="str">
        <f t="shared" si="16"/>
        <v>OPRF12021</v>
      </c>
      <c r="E544" s="298" t="s">
        <v>205</v>
      </c>
      <c r="F544" s="298" t="s">
        <v>192</v>
      </c>
      <c r="G544" s="302" t="s">
        <v>183</v>
      </c>
      <c r="H544" s="309">
        <v>63.43</v>
      </c>
      <c r="I544" s="309">
        <v>2080</v>
      </c>
      <c r="J544" s="309">
        <f t="shared" si="17"/>
        <v>131934.39999999999</v>
      </c>
    </row>
    <row r="545" spans="1:10" x14ac:dyDescent="0.3">
      <c r="A545" s="303">
        <v>2021</v>
      </c>
      <c r="B545" s="302"/>
      <c r="C545" s="298" t="s">
        <v>201</v>
      </c>
      <c r="D545" s="317" t="str">
        <f t="shared" si="16"/>
        <v>SPRF12021</v>
      </c>
      <c r="E545" s="298" t="s">
        <v>205</v>
      </c>
      <c r="F545" s="298" t="s">
        <v>202</v>
      </c>
      <c r="G545" s="302" t="s">
        <v>183</v>
      </c>
      <c r="H545" s="309">
        <v>70.099999999999994</v>
      </c>
      <c r="I545" s="309">
        <v>1753.7428571428563</v>
      </c>
      <c r="J545" s="309">
        <f t="shared" si="17"/>
        <v>122937.37428571422</v>
      </c>
    </row>
    <row r="546" spans="1:10" x14ac:dyDescent="0.3">
      <c r="A546" s="303">
        <v>2021</v>
      </c>
      <c r="B546" s="302"/>
      <c r="C546" s="298" t="s">
        <v>167</v>
      </c>
      <c r="D546" s="317" t="str">
        <f t="shared" si="16"/>
        <v>EXECK2021</v>
      </c>
      <c r="E546" s="298" t="s">
        <v>206</v>
      </c>
      <c r="F546" s="298" t="s">
        <v>182</v>
      </c>
      <c r="G546" s="302" t="s">
        <v>183</v>
      </c>
      <c r="H546" s="309">
        <v>376.06</v>
      </c>
      <c r="I546" s="309">
        <v>1708.1764705882354</v>
      </c>
      <c r="J546" s="309">
        <f t="shared" si="17"/>
        <v>642376.84352941182</v>
      </c>
    </row>
    <row r="547" spans="1:10" x14ac:dyDescent="0.3">
      <c r="A547" s="303">
        <v>2021</v>
      </c>
      <c r="B547" s="302"/>
      <c r="C547" s="298" t="s">
        <v>216</v>
      </c>
      <c r="D547" s="317" t="str">
        <f t="shared" si="16"/>
        <v>OADMK2021</v>
      </c>
      <c r="E547" s="298" t="s">
        <v>206</v>
      </c>
      <c r="F547" s="298" t="s">
        <v>186</v>
      </c>
      <c r="G547" s="302" t="s">
        <v>183</v>
      </c>
      <c r="H547" s="309">
        <v>53.19</v>
      </c>
      <c r="I547" s="309">
        <v>2080</v>
      </c>
      <c r="J547" s="309">
        <f t="shared" si="17"/>
        <v>110635.2</v>
      </c>
    </row>
    <row r="548" spans="1:10" x14ac:dyDescent="0.3">
      <c r="A548" s="303">
        <v>2021</v>
      </c>
      <c r="B548" s="302"/>
      <c r="C548" s="298" t="s">
        <v>217</v>
      </c>
      <c r="D548" s="317" t="str">
        <f t="shared" si="16"/>
        <v>SADMK2021</v>
      </c>
      <c r="E548" s="298" t="s">
        <v>206</v>
      </c>
      <c r="F548" s="298" t="s">
        <v>198</v>
      </c>
      <c r="G548" s="302" t="s">
        <v>183</v>
      </c>
      <c r="H548" s="309">
        <v>54.52</v>
      </c>
      <c r="I548" s="309">
        <v>1769.9298067141403</v>
      </c>
      <c r="J548" s="309">
        <f t="shared" si="17"/>
        <v>96496.573062054944</v>
      </c>
    </row>
    <row r="549" spans="1:10" x14ac:dyDescent="0.3">
      <c r="A549" s="303">
        <v>2021</v>
      </c>
      <c r="B549" s="302"/>
      <c r="C549" s="298" t="s">
        <v>167</v>
      </c>
      <c r="D549" s="317" t="str">
        <f t="shared" si="16"/>
        <v>EXECK2021</v>
      </c>
      <c r="E549" s="298" t="s">
        <v>210</v>
      </c>
      <c r="F549" s="298" t="s">
        <v>182</v>
      </c>
      <c r="G549" s="302" t="s">
        <v>183</v>
      </c>
      <c r="H549" s="309">
        <v>173.3</v>
      </c>
      <c r="I549" s="309">
        <v>1708.1764705882354</v>
      </c>
      <c r="J549" s="309">
        <f t="shared" si="17"/>
        <v>296026.98235294118</v>
      </c>
    </row>
    <row r="550" spans="1:10" x14ac:dyDescent="0.3">
      <c r="A550" s="303">
        <v>2021</v>
      </c>
      <c r="B550" s="302"/>
      <c r="C550" s="298" t="s">
        <v>166</v>
      </c>
      <c r="D550" s="317" t="str">
        <f t="shared" si="16"/>
        <v>MGRK2021</v>
      </c>
      <c r="E550" s="298" t="s">
        <v>210</v>
      </c>
      <c r="F550" s="298" t="s">
        <v>184</v>
      </c>
      <c r="G550" s="302" t="s">
        <v>183</v>
      </c>
      <c r="H550" s="309">
        <v>86.76</v>
      </c>
      <c r="I550" s="309">
        <v>1724.4882681564245</v>
      </c>
      <c r="J550" s="309">
        <f t="shared" si="17"/>
        <v>149616.60214525141</v>
      </c>
    </row>
    <row r="551" spans="1:10" x14ac:dyDescent="0.3">
      <c r="A551" s="303">
        <v>2021</v>
      </c>
      <c r="B551" s="302"/>
      <c r="C551" s="298" t="s">
        <v>216</v>
      </c>
      <c r="D551" s="317" t="str">
        <f t="shared" si="16"/>
        <v>OADMK2021</v>
      </c>
      <c r="E551" s="298" t="s">
        <v>210</v>
      </c>
      <c r="F551" s="298" t="s">
        <v>186</v>
      </c>
      <c r="G551" s="302" t="s">
        <v>183</v>
      </c>
      <c r="H551" s="309">
        <v>46.53</v>
      </c>
      <c r="I551" s="309">
        <v>2080</v>
      </c>
      <c r="J551" s="309">
        <f t="shared" si="17"/>
        <v>96782.400000000009</v>
      </c>
    </row>
    <row r="552" spans="1:10" x14ac:dyDescent="0.3">
      <c r="A552" s="303">
        <v>2021</v>
      </c>
      <c r="B552" s="302"/>
      <c r="C552" s="298" t="s">
        <v>212</v>
      </c>
      <c r="D552" s="317" t="str">
        <f t="shared" si="16"/>
        <v>OGRK2021</v>
      </c>
      <c r="E552" s="298" t="s">
        <v>210</v>
      </c>
      <c r="F552" s="298" t="s">
        <v>213</v>
      </c>
      <c r="G552" s="302" t="s">
        <v>183</v>
      </c>
      <c r="H552" s="309">
        <v>76.239999999999995</v>
      </c>
      <c r="I552" s="309">
        <v>2080</v>
      </c>
      <c r="J552" s="309">
        <f t="shared" si="17"/>
        <v>158579.19999999998</v>
      </c>
    </row>
    <row r="553" spans="1:10" x14ac:dyDescent="0.3">
      <c r="A553" s="303">
        <v>2021</v>
      </c>
      <c r="B553" s="302"/>
      <c r="C553" s="298" t="s">
        <v>217</v>
      </c>
      <c r="D553" s="317" t="str">
        <f t="shared" si="16"/>
        <v>SADMK2021</v>
      </c>
      <c r="E553" s="298" t="s">
        <v>210</v>
      </c>
      <c r="F553" s="298" t="s">
        <v>198</v>
      </c>
      <c r="G553" s="302" t="s">
        <v>183</v>
      </c>
      <c r="H553" s="309">
        <v>46.6</v>
      </c>
      <c r="I553" s="309">
        <v>1769.9298067141403</v>
      </c>
      <c r="J553" s="309">
        <f t="shared" si="17"/>
        <v>82478.72899287894</v>
      </c>
    </row>
    <row r="554" spans="1:10" x14ac:dyDescent="0.3">
      <c r="A554" s="303">
        <v>2021</v>
      </c>
      <c r="B554" s="302"/>
      <c r="C554" s="298" t="s">
        <v>166</v>
      </c>
      <c r="D554" s="317" t="str">
        <f t="shared" si="16"/>
        <v>MGRK2021</v>
      </c>
      <c r="E554" s="298" t="s">
        <v>211</v>
      </c>
      <c r="F554" s="298" t="s">
        <v>184</v>
      </c>
      <c r="G554" s="302" t="s">
        <v>183</v>
      </c>
      <c r="H554" s="309">
        <v>122.12</v>
      </c>
      <c r="I554" s="309">
        <v>1724.4882681564245</v>
      </c>
      <c r="J554" s="309">
        <f t="shared" si="17"/>
        <v>210594.50730726257</v>
      </c>
    </row>
    <row r="555" spans="1:10" x14ac:dyDescent="0.3">
      <c r="A555" s="303">
        <v>2021</v>
      </c>
      <c r="B555" s="302"/>
      <c r="C555" s="298" t="s">
        <v>212</v>
      </c>
      <c r="D555" s="317" t="str">
        <f t="shared" si="16"/>
        <v>OGRK2021</v>
      </c>
      <c r="E555" s="298" t="s">
        <v>211</v>
      </c>
      <c r="F555" s="298" t="s">
        <v>213</v>
      </c>
      <c r="G555" s="302" t="s">
        <v>183</v>
      </c>
      <c r="H555" s="309">
        <v>105.38</v>
      </c>
      <c r="I555" s="309">
        <v>2080</v>
      </c>
      <c r="J555" s="309">
        <f t="shared" si="17"/>
        <v>219190.39999999999</v>
      </c>
    </row>
    <row r="556" spans="1:10" x14ac:dyDescent="0.3">
      <c r="A556" s="303">
        <v>2021</v>
      </c>
      <c r="B556" s="302"/>
      <c r="C556" s="298" t="s">
        <v>167</v>
      </c>
      <c r="D556" s="317" t="str">
        <f t="shared" si="16"/>
        <v>EXECK2021</v>
      </c>
      <c r="E556" s="298" t="s">
        <v>215</v>
      </c>
      <c r="F556" s="298" t="s">
        <v>182</v>
      </c>
      <c r="G556" s="302" t="s">
        <v>183</v>
      </c>
      <c r="H556" s="309">
        <v>175.22</v>
      </c>
      <c r="I556" s="309">
        <v>1708.1764705882354</v>
      </c>
      <c r="J556" s="309">
        <f t="shared" si="17"/>
        <v>299306.68117647059</v>
      </c>
    </row>
    <row r="557" spans="1:10" x14ac:dyDescent="0.3">
      <c r="A557" s="303">
        <v>2021</v>
      </c>
      <c r="B557" s="302"/>
      <c r="C557" s="298" t="s">
        <v>166</v>
      </c>
      <c r="D557" s="317" t="str">
        <f t="shared" si="16"/>
        <v>MGRK2021</v>
      </c>
      <c r="E557" s="298" t="s">
        <v>215</v>
      </c>
      <c r="F557" s="298" t="s">
        <v>184</v>
      </c>
      <c r="G557" s="302" t="s">
        <v>183</v>
      </c>
      <c r="H557" s="309">
        <v>127.96</v>
      </c>
      <c r="I557" s="309">
        <v>1724.4882681564245</v>
      </c>
      <c r="J557" s="309">
        <f t="shared" si="17"/>
        <v>220665.51879329607</v>
      </c>
    </row>
    <row r="558" spans="1:10" x14ac:dyDescent="0.3">
      <c r="A558" s="303">
        <v>2021</v>
      </c>
      <c r="B558" s="302"/>
      <c r="C558" s="298" t="s">
        <v>212</v>
      </c>
      <c r="D558" s="317" t="str">
        <f t="shared" si="16"/>
        <v>OGRK2021</v>
      </c>
      <c r="E558" s="298" t="s">
        <v>215</v>
      </c>
      <c r="F558" s="298" t="s">
        <v>213</v>
      </c>
      <c r="G558" s="302" t="s">
        <v>183</v>
      </c>
      <c r="H558" s="309">
        <v>112.44</v>
      </c>
      <c r="I558" s="309">
        <v>2080</v>
      </c>
      <c r="J558" s="309">
        <f t="shared" si="17"/>
        <v>233875.19999999998</v>
      </c>
    </row>
    <row r="559" spans="1:10" x14ac:dyDescent="0.3">
      <c r="A559" s="303">
        <v>2021</v>
      </c>
      <c r="B559" s="302"/>
      <c r="C559" s="298" t="s">
        <v>166</v>
      </c>
      <c r="D559" s="317" t="str">
        <f t="shared" si="16"/>
        <v>MGRK2021</v>
      </c>
      <c r="E559" s="298" t="s">
        <v>218</v>
      </c>
      <c r="F559" s="298" t="s">
        <v>184</v>
      </c>
      <c r="G559" s="302" t="s">
        <v>183</v>
      </c>
      <c r="H559" s="309">
        <v>162.04</v>
      </c>
      <c r="I559" s="309">
        <v>1724.4882681564245</v>
      </c>
      <c r="J559" s="309">
        <f t="shared" si="17"/>
        <v>279436.07897206699</v>
      </c>
    </row>
    <row r="560" spans="1:10" x14ac:dyDescent="0.3">
      <c r="A560" s="303">
        <v>2021</v>
      </c>
      <c r="B560" s="302"/>
      <c r="C560" s="298" t="s">
        <v>212</v>
      </c>
      <c r="D560" s="317" t="str">
        <f t="shared" si="16"/>
        <v>OGRK2021</v>
      </c>
      <c r="E560" s="298" t="s">
        <v>218</v>
      </c>
      <c r="F560" s="298" t="s">
        <v>213</v>
      </c>
      <c r="G560" s="302" t="s">
        <v>183</v>
      </c>
      <c r="H560" s="309">
        <v>144.03</v>
      </c>
      <c r="I560" s="309">
        <v>2080</v>
      </c>
      <c r="J560" s="309">
        <f t="shared" si="17"/>
        <v>299582.40000000002</v>
      </c>
    </row>
    <row r="561" spans="1:10" x14ac:dyDescent="0.3">
      <c r="A561" s="303">
        <v>2021</v>
      </c>
      <c r="B561" s="302"/>
      <c r="C561" s="298" t="s">
        <v>166</v>
      </c>
      <c r="D561" s="317" t="str">
        <f t="shared" si="16"/>
        <v>MGRK2021</v>
      </c>
      <c r="E561" s="298" t="s">
        <v>219</v>
      </c>
      <c r="F561" s="298" t="s">
        <v>184</v>
      </c>
      <c r="G561" s="302" t="s">
        <v>183</v>
      </c>
      <c r="H561" s="309">
        <v>173.35</v>
      </c>
      <c r="I561" s="309">
        <v>1724.4882681564245</v>
      </c>
      <c r="J561" s="309">
        <f t="shared" si="17"/>
        <v>298940.04128491617</v>
      </c>
    </row>
    <row r="562" spans="1:10" x14ac:dyDescent="0.3">
      <c r="A562" s="303">
        <v>2021</v>
      </c>
      <c r="B562" s="302"/>
      <c r="C562" s="298" t="s">
        <v>212</v>
      </c>
      <c r="D562" s="317" t="str">
        <f t="shared" si="16"/>
        <v>OGRK2021</v>
      </c>
      <c r="E562" s="298" t="s">
        <v>219</v>
      </c>
      <c r="F562" s="298" t="s">
        <v>213</v>
      </c>
      <c r="G562" s="302" t="s">
        <v>183</v>
      </c>
      <c r="H562" s="309">
        <v>154.09</v>
      </c>
      <c r="I562" s="309">
        <v>2080</v>
      </c>
      <c r="J562" s="309">
        <f t="shared" si="17"/>
        <v>320507.2</v>
      </c>
    </row>
    <row r="563" spans="1:10" x14ac:dyDescent="0.3">
      <c r="A563" s="303">
        <v>2021</v>
      </c>
      <c r="B563" s="302"/>
      <c r="C563" s="298" t="s">
        <v>166</v>
      </c>
      <c r="D563" s="317" t="str">
        <f t="shared" si="16"/>
        <v>MGRK2021</v>
      </c>
      <c r="E563" s="298" t="s">
        <v>220</v>
      </c>
      <c r="F563" s="298" t="s">
        <v>184</v>
      </c>
      <c r="G563" s="302" t="s">
        <v>183</v>
      </c>
      <c r="H563" s="309">
        <v>104.96</v>
      </c>
      <c r="I563" s="309">
        <v>1724.4882681564245</v>
      </c>
      <c r="J563" s="309">
        <f t="shared" si="17"/>
        <v>181002.2886256983</v>
      </c>
    </row>
    <row r="564" spans="1:10" x14ac:dyDescent="0.3">
      <c r="A564" s="303">
        <v>2021</v>
      </c>
      <c r="B564" s="302"/>
      <c r="C564" s="298" t="s">
        <v>212</v>
      </c>
      <c r="D564" s="317" t="str">
        <f t="shared" si="16"/>
        <v>OGRK2021</v>
      </c>
      <c r="E564" s="298" t="s">
        <v>220</v>
      </c>
      <c r="F564" s="298" t="s">
        <v>213</v>
      </c>
      <c r="G564" s="302" t="s">
        <v>183</v>
      </c>
      <c r="H564" s="309">
        <v>94.71</v>
      </c>
      <c r="I564" s="309">
        <v>2080</v>
      </c>
      <c r="J564" s="309">
        <f t="shared" si="17"/>
        <v>196996.8</v>
      </c>
    </row>
    <row r="565" spans="1:10" x14ac:dyDescent="0.3">
      <c r="A565" s="303">
        <v>2021</v>
      </c>
      <c r="B565" s="302"/>
      <c r="C565" s="298" t="s">
        <v>167</v>
      </c>
      <c r="D565" s="317" t="str">
        <f t="shared" si="16"/>
        <v>EXECK2021</v>
      </c>
      <c r="E565" s="298" t="s">
        <v>221</v>
      </c>
      <c r="F565" s="298" t="s">
        <v>182</v>
      </c>
      <c r="G565" s="302" t="s">
        <v>183</v>
      </c>
      <c r="H565" s="309">
        <v>232.98</v>
      </c>
      <c r="I565" s="309">
        <v>1708.1764705882354</v>
      </c>
      <c r="J565" s="309">
        <f t="shared" si="17"/>
        <v>397970.95411764708</v>
      </c>
    </row>
    <row r="566" spans="1:10" x14ac:dyDescent="0.3">
      <c r="A566" s="303">
        <v>2021</v>
      </c>
      <c r="B566" s="302"/>
      <c r="C566" s="298" t="s">
        <v>216</v>
      </c>
      <c r="D566" s="317" t="str">
        <f t="shared" si="16"/>
        <v>OADMK2021</v>
      </c>
      <c r="E566" s="298" t="s">
        <v>221</v>
      </c>
      <c r="F566" s="298" t="s">
        <v>186</v>
      </c>
      <c r="G566" s="302" t="s">
        <v>183</v>
      </c>
      <c r="H566" s="309">
        <v>45.23</v>
      </c>
      <c r="I566" s="309">
        <v>2080</v>
      </c>
      <c r="J566" s="309">
        <f t="shared" si="17"/>
        <v>94078.399999999994</v>
      </c>
    </row>
    <row r="567" spans="1:10" x14ac:dyDescent="0.3">
      <c r="A567" s="303">
        <v>2021</v>
      </c>
      <c r="B567" s="302"/>
      <c r="C567" s="298" t="s">
        <v>217</v>
      </c>
      <c r="D567" s="317" t="str">
        <f t="shared" si="16"/>
        <v>SADMK2021</v>
      </c>
      <c r="E567" s="298" t="s">
        <v>221</v>
      </c>
      <c r="F567" s="298" t="s">
        <v>198</v>
      </c>
      <c r="G567" s="302" t="s">
        <v>183</v>
      </c>
      <c r="H567" s="309">
        <v>44.29</v>
      </c>
      <c r="I567" s="309">
        <v>1769.9298067141403</v>
      </c>
      <c r="J567" s="309">
        <f t="shared" si="17"/>
        <v>78390.191139369272</v>
      </c>
    </row>
    <row r="568" spans="1:10" x14ac:dyDescent="0.3">
      <c r="A568" s="303">
        <v>2021</v>
      </c>
      <c r="B568" s="302"/>
      <c r="C568" s="298" t="s">
        <v>167</v>
      </c>
      <c r="D568" s="317" t="str">
        <f t="shared" si="16"/>
        <v>EXECK2021</v>
      </c>
      <c r="E568" s="298" t="s">
        <v>222</v>
      </c>
      <c r="F568" s="298" t="s">
        <v>182</v>
      </c>
      <c r="G568" s="302" t="s">
        <v>183</v>
      </c>
      <c r="H568" s="309">
        <v>226.74</v>
      </c>
      <c r="I568" s="309">
        <v>1708.1764705882354</v>
      </c>
      <c r="J568" s="309">
        <f t="shared" si="17"/>
        <v>387311.93294117652</v>
      </c>
    </row>
    <row r="569" spans="1:10" x14ac:dyDescent="0.3">
      <c r="A569" s="303">
        <v>2021</v>
      </c>
      <c r="B569" s="302"/>
      <c r="C569" s="298" t="s">
        <v>166</v>
      </c>
      <c r="D569" s="317" t="str">
        <f t="shared" si="16"/>
        <v>MGRK2021</v>
      </c>
      <c r="E569" s="298" t="s">
        <v>222</v>
      </c>
      <c r="F569" s="298" t="s">
        <v>184</v>
      </c>
      <c r="G569" s="302" t="s">
        <v>183</v>
      </c>
      <c r="H569" s="309">
        <v>163.91</v>
      </c>
      <c r="I569" s="309">
        <v>1724.4882681564245</v>
      </c>
      <c r="J569" s="309">
        <f t="shared" si="17"/>
        <v>282660.87203351955</v>
      </c>
    </row>
    <row r="570" spans="1:10" x14ac:dyDescent="0.3">
      <c r="A570" s="303">
        <v>2021</v>
      </c>
      <c r="B570" s="302"/>
      <c r="C570" s="298" t="s">
        <v>216</v>
      </c>
      <c r="D570" s="317" t="str">
        <f t="shared" si="16"/>
        <v>OADMK2021</v>
      </c>
      <c r="E570" s="298" t="s">
        <v>222</v>
      </c>
      <c r="F570" s="298" t="s">
        <v>186</v>
      </c>
      <c r="G570" s="302" t="s">
        <v>183</v>
      </c>
      <c r="H570" s="309">
        <v>49.56</v>
      </c>
      <c r="I570" s="309">
        <v>2080</v>
      </c>
      <c r="J570" s="309">
        <f t="shared" si="17"/>
        <v>103084.8</v>
      </c>
    </row>
    <row r="571" spans="1:10" x14ac:dyDescent="0.3">
      <c r="A571" s="303">
        <v>2021</v>
      </c>
      <c r="B571" s="302"/>
      <c r="C571" s="298" t="s">
        <v>212</v>
      </c>
      <c r="D571" s="317" t="str">
        <f t="shared" si="16"/>
        <v>OGRK2021</v>
      </c>
      <c r="E571" s="298" t="s">
        <v>222</v>
      </c>
      <c r="F571" s="298" t="s">
        <v>213</v>
      </c>
      <c r="G571" s="302" t="s">
        <v>183</v>
      </c>
      <c r="H571" s="309">
        <v>142.38</v>
      </c>
      <c r="I571" s="309">
        <v>2080</v>
      </c>
      <c r="J571" s="309">
        <f t="shared" si="17"/>
        <v>296150.39999999997</v>
      </c>
    </row>
    <row r="572" spans="1:10" x14ac:dyDescent="0.3">
      <c r="A572" s="303">
        <v>2021</v>
      </c>
      <c r="B572" s="302"/>
      <c r="C572" s="298" t="s">
        <v>217</v>
      </c>
      <c r="D572" s="317" t="str">
        <f t="shared" si="16"/>
        <v>SADMK2021</v>
      </c>
      <c r="E572" s="298" t="s">
        <v>222</v>
      </c>
      <c r="F572" s="298" t="s">
        <v>198</v>
      </c>
      <c r="G572" s="302" t="s">
        <v>183</v>
      </c>
      <c r="H572" s="309">
        <v>49.63</v>
      </c>
      <c r="I572" s="309">
        <v>1769.9298067141403</v>
      </c>
      <c r="J572" s="309">
        <f t="shared" si="17"/>
        <v>87841.616307222794</v>
      </c>
    </row>
    <row r="573" spans="1:10" x14ac:dyDescent="0.3">
      <c r="A573" s="303">
        <v>2021</v>
      </c>
      <c r="B573" s="302"/>
      <c r="C573" s="298" t="s">
        <v>166</v>
      </c>
      <c r="D573" s="317" t="str">
        <f t="shared" si="16"/>
        <v>MGRK2021</v>
      </c>
      <c r="E573" s="298" t="s">
        <v>223</v>
      </c>
      <c r="F573" s="298" t="s">
        <v>184</v>
      </c>
      <c r="G573" s="302" t="s">
        <v>183</v>
      </c>
      <c r="H573" s="309">
        <v>157</v>
      </c>
      <c r="I573" s="309">
        <v>1724.4882681564245</v>
      </c>
      <c r="J573" s="309">
        <f t="shared" si="17"/>
        <v>270744.65810055862</v>
      </c>
    </row>
    <row r="574" spans="1:10" x14ac:dyDescent="0.3">
      <c r="A574" s="303">
        <v>2021</v>
      </c>
      <c r="B574" s="302"/>
      <c r="C574" s="298" t="s">
        <v>216</v>
      </c>
      <c r="D574" s="317" t="str">
        <f t="shared" si="16"/>
        <v>OADMK2021</v>
      </c>
      <c r="E574" s="298" t="s">
        <v>223</v>
      </c>
      <c r="F574" s="298" t="s">
        <v>186</v>
      </c>
      <c r="G574" s="302" t="s">
        <v>183</v>
      </c>
      <c r="H574" s="309">
        <v>41.82</v>
      </c>
      <c r="I574" s="309">
        <v>2080</v>
      </c>
      <c r="J574" s="309">
        <f t="shared" si="17"/>
        <v>86985.600000000006</v>
      </c>
    </row>
    <row r="575" spans="1:10" x14ac:dyDescent="0.3">
      <c r="A575" s="303">
        <v>2021</v>
      </c>
      <c r="B575" s="302"/>
      <c r="C575" s="298" t="s">
        <v>212</v>
      </c>
      <c r="D575" s="317" t="str">
        <f t="shared" si="16"/>
        <v>OGRK2021</v>
      </c>
      <c r="E575" s="298" t="s">
        <v>223</v>
      </c>
      <c r="F575" s="298" t="s">
        <v>213</v>
      </c>
      <c r="G575" s="302" t="s">
        <v>183</v>
      </c>
      <c r="H575" s="309">
        <v>136.37</v>
      </c>
      <c r="I575" s="309">
        <v>2080</v>
      </c>
      <c r="J575" s="309">
        <f t="shared" si="17"/>
        <v>283649.60000000003</v>
      </c>
    </row>
    <row r="576" spans="1:10" x14ac:dyDescent="0.3">
      <c r="A576" s="303">
        <v>2021</v>
      </c>
      <c r="B576" s="302"/>
      <c r="C576" s="298" t="s">
        <v>217</v>
      </c>
      <c r="D576" s="317" t="str">
        <f t="shared" si="16"/>
        <v>SADMK2021</v>
      </c>
      <c r="E576" s="298" t="s">
        <v>223</v>
      </c>
      <c r="F576" s="298" t="s">
        <v>198</v>
      </c>
      <c r="G576" s="302" t="s">
        <v>183</v>
      </c>
      <c r="H576" s="309">
        <v>41.88</v>
      </c>
      <c r="I576" s="309">
        <v>1769.9298067141403</v>
      </c>
      <c r="J576" s="309">
        <f t="shared" si="17"/>
        <v>74124.660305188198</v>
      </c>
    </row>
    <row r="577" spans="1:10" x14ac:dyDescent="0.3">
      <c r="A577" s="303">
        <v>2021</v>
      </c>
      <c r="B577" s="302"/>
      <c r="C577" s="298" t="s">
        <v>166</v>
      </c>
      <c r="D577" s="317" t="str">
        <f t="shared" si="16"/>
        <v>MGRK2021</v>
      </c>
      <c r="E577" s="298" t="s">
        <v>224</v>
      </c>
      <c r="F577" s="298" t="s">
        <v>184</v>
      </c>
      <c r="G577" s="302" t="s">
        <v>183</v>
      </c>
      <c r="H577" s="309">
        <v>158.32</v>
      </c>
      <c r="I577" s="309">
        <v>1724.4882681564245</v>
      </c>
      <c r="J577" s="309">
        <f t="shared" si="17"/>
        <v>273020.98261452513</v>
      </c>
    </row>
    <row r="578" spans="1:10" x14ac:dyDescent="0.3">
      <c r="A578" s="303">
        <v>2021</v>
      </c>
      <c r="B578" s="302"/>
      <c r="C578" s="298" t="s">
        <v>212</v>
      </c>
      <c r="D578" s="317" t="str">
        <f t="shared" si="16"/>
        <v>OGRK2021</v>
      </c>
      <c r="E578" s="298" t="s">
        <v>224</v>
      </c>
      <c r="F578" s="298" t="s">
        <v>213</v>
      </c>
      <c r="G578" s="302" t="s">
        <v>183</v>
      </c>
      <c r="H578" s="309">
        <v>135.91999999999999</v>
      </c>
      <c r="I578" s="309">
        <v>2080</v>
      </c>
      <c r="J578" s="309">
        <f t="shared" si="17"/>
        <v>282713.59999999998</v>
      </c>
    </row>
    <row r="579" spans="1:10" x14ac:dyDescent="0.3">
      <c r="A579" s="303">
        <v>2021</v>
      </c>
      <c r="B579" s="302"/>
      <c r="C579" s="298" t="s">
        <v>166</v>
      </c>
      <c r="D579" s="317" t="str">
        <f t="shared" si="16"/>
        <v>MGRK2021</v>
      </c>
      <c r="E579" s="298" t="s">
        <v>225</v>
      </c>
      <c r="F579" s="298" t="s">
        <v>184</v>
      </c>
      <c r="G579" s="302" t="s">
        <v>183</v>
      </c>
      <c r="H579" s="309">
        <v>150.35</v>
      </c>
      <c r="I579" s="309">
        <v>1724.4882681564245</v>
      </c>
      <c r="J579" s="309">
        <f t="shared" si="17"/>
        <v>259276.81111731843</v>
      </c>
    </row>
    <row r="580" spans="1:10" x14ac:dyDescent="0.3">
      <c r="A580" s="303">
        <v>2021</v>
      </c>
      <c r="B580" s="302"/>
      <c r="C580" s="298" t="s">
        <v>212</v>
      </c>
      <c r="D580" s="317" t="str">
        <f t="shared" si="16"/>
        <v>OGRK2021</v>
      </c>
      <c r="E580" s="298" t="s">
        <v>225</v>
      </c>
      <c r="F580" s="298" t="s">
        <v>213</v>
      </c>
      <c r="G580" s="302" t="s">
        <v>183</v>
      </c>
      <c r="H580" s="309">
        <v>133.63999999999999</v>
      </c>
      <c r="I580" s="309">
        <v>2080</v>
      </c>
      <c r="J580" s="309">
        <f t="shared" si="17"/>
        <v>277971.19999999995</v>
      </c>
    </row>
    <row r="581" spans="1:10" x14ac:dyDescent="0.3">
      <c r="A581" s="303">
        <v>2021</v>
      </c>
      <c r="B581" s="302"/>
      <c r="C581" s="298" t="s">
        <v>166</v>
      </c>
      <c r="D581" s="317" t="str">
        <f t="shared" si="16"/>
        <v>MGRK2021</v>
      </c>
      <c r="E581" s="298" t="s">
        <v>226</v>
      </c>
      <c r="F581" s="298" t="s">
        <v>184</v>
      </c>
      <c r="G581" s="302" t="s">
        <v>183</v>
      </c>
      <c r="H581" s="309">
        <v>159.58000000000001</v>
      </c>
      <c r="I581" s="309">
        <v>1724.4882681564245</v>
      </c>
      <c r="J581" s="309">
        <f t="shared" si="17"/>
        <v>275193.83783240226</v>
      </c>
    </row>
    <row r="582" spans="1:10" x14ac:dyDescent="0.3">
      <c r="A582" s="303">
        <v>2021</v>
      </c>
      <c r="B582" s="302"/>
      <c r="C582" s="298" t="s">
        <v>212</v>
      </c>
      <c r="D582" s="317" t="str">
        <f t="shared" si="16"/>
        <v>OGRK2021</v>
      </c>
      <c r="E582" s="298" t="s">
        <v>226</v>
      </c>
      <c r="F582" s="298" t="s">
        <v>213</v>
      </c>
      <c r="G582" s="302" t="s">
        <v>183</v>
      </c>
      <c r="H582" s="309">
        <v>135.38999999999999</v>
      </c>
      <c r="I582" s="309">
        <v>2080</v>
      </c>
      <c r="J582" s="309">
        <f t="shared" si="17"/>
        <v>281611.19999999995</v>
      </c>
    </row>
    <row r="583" spans="1:10" x14ac:dyDescent="0.3">
      <c r="A583" s="303">
        <v>2021</v>
      </c>
      <c r="B583" s="302"/>
      <c r="C583" s="298" t="s">
        <v>167</v>
      </c>
      <c r="D583" s="317" t="str">
        <f t="shared" si="16"/>
        <v>EXECK2021</v>
      </c>
      <c r="E583" s="298" t="s">
        <v>242</v>
      </c>
      <c r="F583" s="298" t="s">
        <v>182</v>
      </c>
      <c r="G583" s="302" t="s">
        <v>183</v>
      </c>
      <c r="H583" s="309">
        <v>190.05</v>
      </c>
      <c r="I583" s="309">
        <v>1708.1764705882354</v>
      </c>
      <c r="J583" s="309">
        <f t="shared" si="17"/>
        <v>324638.93823529413</v>
      </c>
    </row>
    <row r="584" spans="1:10" x14ac:dyDescent="0.3">
      <c r="A584" s="303">
        <v>2021</v>
      </c>
      <c r="B584" s="302"/>
      <c r="C584" s="298" t="s">
        <v>166</v>
      </c>
      <c r="D584" s="317" t="str">
        <f t="shared" si="16"/>
        <v>MGRK2021</v>
      </c>
      <c r="E584" s="298" t="s">
        <v>228</v>
      </c>
      <c r="F584" s="298" t="s">
        <v>184</v>
      </c>
      <c r="G584" s="302" t="s">
        <v>183</v>
      </c>
      <c r="H584" s="309">
        <v>170.5</v>
      </c>
      <c r="I584" s="309">
        <v>1724.4882681564245</v>
      </c>
      <c r="J584" s="309">
        <f t="shared" si="17"/>
        <v>294025.2497206704</v>
      </c>
    </row>
    <row r="585" spans="1:10" x14ac:dyDescent="0.3">
      <c r="A585" s="303">
        <v>2021</v>
      </c>
      <c r="B585" s="302"/>
      <c r="C585" s="298" t="s">
        <v>212</v>
      </c>
      <c r="D585" s="317" t="str">
        <f t="shared" si="16"/>
        <v>OGRK2021</v>
      </c>
      <c r="E585" s="298" t="s">
        <v>228</v>
      </c>
      <c r="F585" s="298" t="s">
        <v>213</v>
      </c>
      <c r="G585" s="302" t="s">
        <v>183</v>
      </c>
      <c r="H585" s="309">
        <v>148.59</v>
      </c>
      <c r="I585" s="309">
        <v>2080</v>
      </c>
      <c r="J585" s="309">
        <f t="shared" si="17"/>
        <v>309067.2</v>
      </c>
    </row>
    <row r="586" spans="1:10" x14ac:dyDescent="0.3">
      <c r="A586" s="303">
        <v>2021</v>
      </c>
      <c r="B586" s="302"/>
      <c r="C586" s="298" t="s">
        <v>166</v>
      </c>
      <c r="D586" s="317" t="str">
        <f t="shared" si="16"/>
        <v>MGRK2021</v>
      </c>
      <c r="E586" s="298" t="s">
        <v>229</v>
      </c>
      <c r="F586" s="298" t="s">
        <v>184</v>
      </c>
      <c r="G586" s="302" t="s">
        <v>183</v>
      </c>
      <c r="H586" s="309">
        <v>198.68</v>
      </c>
      <c r="I586" s="309">
        <v>1724.4882681564245</v>
      </c>
      <c r="J586" s="309">
        <f t="shared" si="17"/>
        <v>342621.32911731844</v>
      </c>
    </row>
    <row r="587" spans="1:10" x14ac:dyDescent="0.3">
      <c r="A587" s="303">
        <v>2021</v>
      </c>
      <c r="B587" s="302"/>
      <c r="C587" s="298" t="s">
        <v>212</v>
      </c>
      <c r="D587" s="317" t="str">
        <f t="shared" ref="D587:D593" si="18">CONCATENATE(B587,C587,A587)</f>
        <v>OGRK2021</v>
      </c>
      <c r="E587" s="298" t="s">
        <v>229</v>
      </c>
      <c r="F587" s="298" t="s">
        <v>213</v>
      </c>
      <c r="G587" s="302" t="s">
        <v>183</v>
      </c>
      <c r="H587" s="309">
        <v>168.56</v>
      </c>
      <c r="I587" s="309">
        <v>2080</v>
      </c>
      <c r="J587" s="309">
        <f t="shared" ref="J587:J593" si="19">H587*I587</f>
        <v>350604.79999999999</v>
      </c>
    </row>
    <row r="588" spans="1:10" x14ac:dyDescent="0.3">
      <c r="A588" s="303">
        <v>2021</v>
      </c>
      <c r="B588" s="302"/>
      <c r="C588" s="298" t="s">
        <v>166</v>
      </c>
      <c r="D588" s="317" t="str">
        <f t="shared" si="18"/>
        <v>MGRK2021</v>
      </c>
      <c r="E588" s="298" t="s">
        <v>230</v>
      </c>
      <c r="F588" s="298" t="s">
        <v>184</v>
      </c>
      <c r="G588" s="302" t="s">
        <v>183</v>
      </c>
      <c r="H588" s="309">
        <v>109.47</v>
      </c>
      <c r="I588" s="309">
        <v>1724.4882681564245</v>
      </c>
      <c r="J588" s="309">
        <f t="shared" si="19"/>
        <v>188779.7307150838</v>
      </c>
    </row>
    <row r="589" spans="1:10" x14ac:dyDescent="0.3">
      <c r="A589" s="303">
        <v>2021</v>
      </c>
      <c r="B589" s="302"/>
      <c r="C589" s="298" t="s">
        <v>212</v>
      </c>
      <c r="D589" s="317" t="str">
        <f t="shared" si="18"/>
        <v>OGRK2021</v>
      </c>
      <c r="E589" s="298" t="s">
        <v>230</v>
      </c>
      <c r="F589" s="298" t="s">
        <v>213</v>
      </c>
      <c r="G589" s="302" t="s">
        <v>183</v>
      </c>
      <c r="H589" s="309">
        <v>92.88</v>
      </c>
      <c r="I589" s="309">
        <v>2080</v>
      </c>
      <c r="J589" s="309">
        <f t="shared" si="19"/>
        <v>193190.39999999999</v>
      </c>
    </row>
    <row r="590" spans="1:10" x14ac:dyDescent="0.3">
      <c r="A590" s="303">
        <v>2021</v>
      </c>
      <c r="B590" s="302"/>
      <c r="C590" s="298" t="s">
        <v>166</v>
      </c>
      <c r="D590" s="317" t="str">
        <f t="shared" si="18"/>
        <v>MGRK2021</v>
      </c>
      <c r="E590" s="298" t="s">
        <v>231</v>
      </c>
      <c r="F590" s="298" t="s">
        <v>184</v>
      </c>
      <c r="G590" s="302" t="s">
        <v>183</v>
      </c>
      <c r="H590" s="309">
        <v>112.13</v>
      </c>
      <c r="I590" s="309">
        <v>1724.4882681564245</v>
      </c>
      <c r="J590" s="309">
        <f t="shared" si="19"/>
        <v>193366.86950837987</v>
      </c>
    </row>
    <row r="591" spans="1:10" x14ac:dyDescent="0.3">
      <c r="A591" s="303">
        <v>2021</v>
      </c>
      <c r="B591" s="302"/>
      <c r="C591" s="298" t="s">
        <v>212</v>
      </c>
      <c r="D591" s="317" t="str">
        <f t="shared" si="18"/>
        <v>OGRK2021</v>
      </c>
      <c r="E591" s="298" t="s">
        <v>231</v>
      </c>
      <c r="F591" s="298" t="s">
        <v>213</v>
      </c>
      <c r="G591" s="302" t="s">
        <v>183</v>
      </c>
      <c r="H591" s="309">
        <v>97.03</v>
      </c>
      <c r="I591" s="309">
        <v>2080</v>
      </c>
      <c r="J591" s="309">
        <f t="shared" si="19"/>
        <v>201822.4</v>
      </c>
    </row>
    <row r="592" spans="1:10" x14ac:dyDescent="0.3">
      <c r="A592" s="303">
        <v>2021</v>
      </c>
      <c r="B592" s="302"/>
      <c r="C592" s="298" t="s">
        <v>214</v>
      </c>
      <c r="D592" s="317" t="str">
        <f t="shared" si="18"/>
        <v>OPRFK22021</v>
      </c>
      <c r="E592" s="298" t="s">
        <v>231</v>
      </c>
      <c r="F592" s="298" t="s">
        <v>194</v>
      </c>
      <c r="G592" s="302" t="s">
        <v>183</v>
      </c>
      <c r="H592" s="309">
        <v>56.98</v>
      </c>
      <c r="I592" s="309">
        <v>2080</v>
      </c>
      <c r="J592" s="309">
        <f t="shared" si="19"/>
        <v>118518.39999999999</v>
      </c>
    </row>
    <row r="593" spans="1:10" x14ac:dyDescent="0.3">
      <c r="A593" s="303">
        <v>2021</v>
      </c>
      <c r="B593" s="302"/>
      <c r="C593" s="298" t="s">
        <v>170</v>
      </c>
      <c r="D593" s="317" t="str">
        <f t="shared" si="18"/>
        <v>SPRFK22021</v>
      </c>
      <c r="E593" s="298" t="s">
        <v>231</v>
      </c>
      <c r="F593" s="298" t="s">
        <v>204</v>
      </c>
      <c r="G593" s="302" t="s">
        <v>183</v>
      </c>
      <c r="H593" s="309">
        <v>62.67</v>
      </c>
      <c r="I593" s="309">
        <v>1751.5669291338584</v>
      </c>
      <c r="J593" s="309">
        <f t="shared" si="19"/>
        <v>109770.69944881891</v>
      </c>
    </row>
  </sheetData>
  <autoFilter ref="A9:J593" xr:uid="{9E475025-59F7-4E67-BC27-7FFD3A733027}"/>
  <mergeCells count="1">
    <mergeCell ref="A6:J7"/>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524E4-23A5-48F8-97C9-818AC5ADADC1}">
  <sheetPr filterMode="1">
    <outlinePr summaryBelow="0"/>
  </sheetPr>
  <dimension ref="A1:L510"/>
  <sheetViews>
    <sheetView showGridLines="0" tabSelected="1" zoomScale="60" zoomScaleNormal="60" workbookViewId="0">
      <pane ySplit="30" topLeftCell="A64" activePane="bottomLeft" state="frozen"/>
      <selection pane="bottomLeft" activeCell="Y125" sqref="Y125"/>
    </sheetView>
  </sheetViews>
  <sheetFormatPr defaultColWidth="8.796875" defaultRowHeight="13" outlineLevelRow="1" x14ac:dyDescent="0.3"/>
  <cols>
    <col min="1" max="1" width="20.796875" style="2" customWidth="1"/>
    <col min="2" max="6" width="15.796875" style="4" customWidth="1"/>
    <col min="7" max="8" width="15.796875" style="18" customWidth="1"/>
    <col min="9" max="9" width="15.796875" style="6" customWidth="1"/>
    <col min="10" max="10" width="15.796875" style="17" customWidth="1"/>
    <col min="11" max="12" width="15.796875" style="6" customWidth="1"/>
    <col min="13" max="14" width="8.796875" style="2"/>
    <col min="15" max="15" width="11.19921875" style="2" bestFit="1" customWidth="1"/>
    <col min="16" max="16384" width="8.796875" style="2"/>
  </cols>
  <sheetData>
    <row r="1" spans="1:12" hidden="1" x14ac:dyDescent="0.3">
      <c r="A1" s="3" t="s">
        <v>0</v>
      </c>
    </row>
    <row r="2" spans="1:12" hidden="1" x14ac:dyDescent="0.3">
      <c r="A2" s="2" t="s">
        <v>1</v>
      </c>
    </row>
    <row r="3" spans="1:12" hidden="1" x14ac:dyDescent="0.3">
      <c r="A3" s="1" t="s">
        <v>243</v>
      </c>
    </row>
    <row r="4" spans="1:12" hidden="1" x14ac:dyDescent="0.3">
      <c r="A4" s="1" t="s">
        <v>244</v>
      </c>
      <c r="G4" s="17"/>
      <c r="H4" s="17"/>
    </row>
    <row r="5" spans="1:12" hidden="1" x14ac:dyDescent="0.3">
      <c r="G5" s="17"/>
      <c r="H5" s="17"/>
    </row>
    <row r="6" spans="1:12" hidden="1" x14ac:dyDescent="0.3">
      <c r="A6" s="332" t="s">
        <v>245</v>
      </c>
      <c r="B6" s="333"/>
      <c r="C6" s="333"/>
      <c r="D6" s="333"/>
      <c r="E6" s="333"/>
      <c r="F6" s="333"/>
      <c r="G6" s="333"/>
      <c r="H6" s="333"/>
      <c r="I6" s="333"/>
      <c r="J6" s="333"/>
      <c r="K6" s="334"/>
      <c r="L6" s="2"/>
    </row>
    <row r="7" spans="1:12" hidden="1" x14ac:dyDescent="0.3">
      <c r="A7" s="335"/>
      <c r="B7" s="336"/>
      <c r="C7" s="336"/>
      <c r="D7" s="336"/>
      <c r="E7" s="336"/>
      <c r="F7" s="336"/>
      <c r="G7" s="336"/>
      <c r="H7" s="336"/>
      <c r="I7" s="336"/>
      <c r="J7" s="336"/>
      <c r="K7" s="337"/>
      <c r="L7" s="2"/>
    </row>
    <row r="8" spans="1:12" hidden="1" x14ac:dyDescent="0.3">
      <c r="G8" s="17"/>
      <c r="H8" s="17"/>
      <c r="L8" s="2"/>
    </row>
    <row r="9" spans="1:12" hidden="1" collapsed="1" x14ac:dyDescent="0.3">
      <c r="G9" s="17"/>
      <c r="H9" s="17"/>
      <c r="L9" s="2"/>
    </row>
    <row r="10" spans="1:12" hidden="1" outlineLevel="1" x14ac:dyDescent="0.3">
      <c r="B10" s="20" t="s">
        <v>246</v>
      </c>
      <c r="C10" s="20" t="s">
        <v>247</v>
      </c>
      <c r="D10" s="20" t="s">
        <v>248</v>
      </c>
      <c r="G10" s="21">
        <v>426.4</v>
      </c>
      <c r="H10" s="21">
        <v>426.5</v>
      </c>
      <c r="I10" s="21">
        <v>923</v>
      </c>
      <c r="J10" s="21">
        <v>107</v>
      </c>
      <c r="K10" s="21" t="s">
        <v>248</v>
      </c>
      <c r="L10" s="2"/>
    </row>
    <row r="11" spans="1:12" hidden="1" outlineLevel="1" x14ac:dyDescent="0.3">
      <c r="A11" s="2" t="s">
        <v>40</v>
      </c>
      <c r="B11" s="19">
        <f t="shared" ref="B11:C18" si="0">SUMIFS($I$31:$I$1016,$A$31:$A$1016,$A11,$B$31:$B$1016,B$10)</f>
        <v>248635.91921873597</v>
      </c>
      <c r="C11" s="19">
        <f t="shared" si="0"/>
        <v>71002.971825587549</v>
      </c>
      <c r="D11" s="19">
        <f>SUM(B11:C11)</f>
        <v>319638.89104432351</v>
      </c>
      <c r="F11" s="7">
        <v>1300</v>
      </c>
      <c r="G11" s="19">
        <f t="shared" ref="G11:J24" si="1">SUMIFS($I$31:$I$1016,$F$31:$F$1016,$F11,$J$31:$J$1016,G$10)</f>
        <v>2538.8542532007832</v>
      </c>
      <c r="H11" s="19">
        <f t="shared" si="1"/>
        <v>49880.204363605728</v>
      </c>
      <c r="I11" s="19">
        <f t="shared" si="1"/>
        <v>278353.46307048883</v>
      </c>
      <c r="J11" s="19">
        <f t="shared" si="1"/>
        <v>6735.338286635344</v>
      </c>
      <c r="K11" s="19">
        <f>SUM(G11:J11)</f>
        <v>337507.8599739307</v>
      </c>
      <c r="L11" s="2"/>
    </row>
    <row r="12" spans="1:12" hidden="1" outlineLevel="1" x14ac:dyDescent="0.3">
      <c r="A12" s="2" t="s">
        <v>31</v>
      </c>
      <c r="B12" s="9">
        <f t="shared" si="0"/>
        <v>0</v>
      </c>
      <c r="C12" s="9">
        <f t="shared" si="0"/>
        <v>275868.13000000006</v>
      </c>
      <c r="D12" s="9">
        <f t="shared" ref="D12:D18" si="2">SUM(B12:C12)</f>
        <v>275868.13000000006</v>
      </c>
      <c r="F12" s="7">
        <v>1302</v>
      </c>
      <c r="G12" s="9">
        <f t="shared" si="1"/>
        <v>845.45364764625288</v>
      </c>
      <c r="H12" s="9">
        <f t="shared" si="1"/>
        <v>18924.024198138588</v>
      </c>
      <c r="I12" s="9">
        <f t="shared" si="1"/>
        <v>118506.12458575351</v>
      </c>
      <c r="J12" s="6">
        <f t="shared" si="1"/>
        <v>3483.2240526959094</v>
      </c>
      <c r="K12" s="9">
        <f t="shared" ref="K12:K26" si="3">SUM(G12:J12)</f>
        <v>141758.82648423425</v>
      </c>
      <c r="L12" s="2"/>
    </row>
    <row r="13" spans="1:12" hidden="1" outlineLevel="1" x14ac:dyDescent="0.3">
      <c r="A13" s="2" t="s">
        <v>22</v>
      </c>
      <c r="B13" s="9">
        <f t="shared" si="0"/>
        <v>119165.31944904783</v>
      </c>
      <c r="C13" s="9">
        <f t="shared" si="0"/>
        <v>158930.99000000008</v>
      </c>
      <c r="D13" s="9">
        <f t="shared" si="2"/>
        <v>278096.3094490479</v>
      </c>
      <c r="F13" s="7">
        <v>1310</v>
      </c>
      <c r="G13" s="6">
        <f t="shared" si="1"/>
        <v>927.75431875950812</v>
      </c>
      <c r="H13" s="6">
        <f t="shared" si="1"/>
        <v>15201.230301519634</v>
      </c>
      <c r="I13" s="6">
        <f t="shared" si="1"/>
        <v>56327.698627807564</v>
      </c>
      <c r="J13" s="6">
        <f t="shared" si="1"/>
        <v>21224.444295134701</v>
      </c>
      <c r="K13" s="6">
        <f t="shared" si="3"/>
        <v>93681.127543221402</v>
      </c>
      <c r="L13" s="2"/>
    </row>
    <row r="14" spans="1:12" hidden="1" outlineLevel="1" x14ac:dyDescent="0.3">
      <c r="A14" s="2" t="s">
        <v>42</v>
      </c>
      <c r="B14" s="9">
        <f t="shared" si="0"/>
        <v>294334.20436724508</v>
      </c>
      <c r="C14" s="9">
        <f t="shared" si="0"/>
        <v>0</v>
      </c>
      <c r="D14" s="9">
        <f t="shared" si="2"/>
        <v>294334.20436724508</v>
      </c>
      <c r="F14" s="7" t="s">
        <v>249</v>
      </c>
      <c r="G14" s="6">
        <f t="shared" si="1"/>
        <v>2658.568866555368</v>
      </c>
      <c r="H14" s="6">
        <f t="shared" si="1"/>
        <v>192332.27318238147</v>
      </c>
      <c r="I14" s="6">
        <f t="shared" si="1"/>
        <v>475318.00905089948</v>
      </c>
      <c r="J14" s="6">
        <f t="shared" si="1"/>
        <v>150515.40909260444</v>
      </c>
      <c r="K14" s="6">
        <f t="shared" si="3"/>
        <v>820824.26019244071</v>
      </c>
      <c r="L14" s="2"/>
    </row>
    <row r="15" spans="1:12" hidden="1" outlineLevel="1" x14ac:dyDescent="0.3">
      <c r="A15" s="2" t="s">
        <v>41</v>
      </c>
      <c r="B15" s="9">
        <f t="shared" si="0"/>
        <v>1748301.0117697949</v>
      </c>
      <c r="C15" s="9">
        <f t="shared" si="0"/>
        <v>0</v>
      </c>
      <c r="D15" s="9">
        <f t="shared" si="2"/>
        <v>1748301.0117697949</v>
      </c>
      <c r="F15" s="7" t="s">
        <v>250</v>
      </c>
      <c r="G15" s="6">
        <f t="shared" si="1"/>
        <v>3895.5722435162193</v>
      </c>
      <c r="H15" s="6">
        <f t="shared" si="1"/>
        <v>85484.635631856552</v>
      </c>
      <c r="I15" s="6">
        <f t="shared" si="1"/>
        <v>856513.04570949229</v>
      </c>
      <c r="J15" s="6">
        <f t="shared" si="1"/>
        <v>390105.06488699961</v>
      </c>
      <c r="K15" s="6">
        <f t="shared" si="3"/>
        <v>1335998.3184718646</v>
      </c>
      <c r="L15" s="2"/>
    </row>
    <row r="16" spans="1:12" hidden="1" outlineLevel="1" x14ac:dyDescent="0.3">
      <c r="A16" s="2" t="s">
        <v>32</v>
      </c>
      <c r="B16" s="9">
        <f t="shared" si="0"/>
        <v>1361656.5118383039</v>
      </c>
      <c r="C16" s="9">
        <f t="shared" si="0"/>
        <v>0</v>
      </c>
      <c r="D16" s="9">
        <f t="shared" si="2"/>
        <v>1361656.5118383039</v>
      </c>
      <c r="F16" s="7" t="s">
        <v>251</v>
      </c>
      <c r="G16" s="6">
        <f t="shared" si="1"/>
        <v>1785.6816618713638</v>
      </c>
      <c r="H16" s="6">
        <f t="shared" si="1"/>
        <v>157247.21522123244</v>
      </c>
      <c r="I16" s="6">
        <f t="shared" si="1"/>
        <v>335659.33882585971</v>
      </c>
      <c r="J16" s="6">
        <f t="shared" si="1"/>
        <v>106323.57988389142</v>
      </c>
      <c r="K16" s="6">
        <f t="shared" si="3"/>
        <v>601015.81559285498</v>
      </c>
      <c r="L16" s="2"/>
    </row>
    <row r="17" spans="1:12" hidden="1" outlineLevel="1" x14ac:dyDescent="0.3">
      <c r="A17" s="2" t="s">
        <v>34</v>
      </c>
      <c r="B17" s="9">
        <f t="shared" si="0"/>
        <v>1103382.5325551808</v>
      </c>
      <c r="C17" s="9">
        <f t="shared" si="0"/>
        <v>0</v>
      </c>
      <c r="D17" s="9">
        <f t="shared" si="2"/>
        <v>1103382.5325551808</v>
      </c>
      <c r="F17" s="7" t="s">
        <v>252</v>
      </c>
      <c r="G17" s="6">
        <f t="shared" si="1"/>
        <v>1351.7313697913862</v>
      </c>
      <c r="H17" s="6">
        <f t="shared" si="1"/>
        <v>29219.961624679534</v>
      </c>
      <c r="I17" s="6">
        <f t="shared" si="1"/>
        <v>362015.05942545482</v>
      </c>
      <c r="J17" s="6">
        <f t="shared" si="1"/>
        <v>230749.53946623253</v>
      </c>
      <c r="K17" s="6">
        <f t="shared" si="3"/>
        <v>623336.29188615829</v>
      </c>
      <c r="L17" s="2"/>
    </row>
    <row r="18" spans="1:12" hidden="1" outlineLevel="1" x14ac:dyDescent="0.3">
      <c r="A18" s="2" t="s">
        <v>39</v>
      </c>
      <c r="B18" s="9">
        <f t="shared" si="0"/>
        <v>310809.43139892461</v>
      </c>
      <c r="C18" s="9">
        <f t="shared" si="0"/>
        <v>23028.893244937484</v>
      </c>
      <c r="D18" s="9">
        <f t="shared" si="2"/>
        <v>333838.32464386208</v>
      </c>
      <c r="F18" s="7" t="s">
        <v>253</v>
      </c>
      <c r="G18" s="6">
        <f t="shared" si="1"/>
        <v>623.4918810822146</v>
      </c>
      <c r="H18" s="6">
        <f t="shared" si="1"/>
        <v>6871.5122815491268</v>
      </c>
      <c r="I18" s="6">
        <f t="shared" si="1"/>
        <v>127701.47057869757</v>
      </c>
      <c r="J18" s="6">
        <f t="shared" si="1"/>
        <v>41781.472697615282</v>
      </c>
      <c r="K18" s="6">
        <f t="shared" si="3"/>
        <v>176977.94743894419</v>
      </c>
      <c r="L18" s="2"/>
    </row>
    <row r="19" spans="1:12" hidden="1" outlineLevel="1" x14ac:dyDescent="0.3">
      <c r="B19" s="310">
        <f>SUM(B11:B18)</f>
        <v>5186284.9305972327</v>
      </c>
      <c r="C19" s="310">
        <f>SUM(C11:C18)</f>
        <v>528830.9850705252</v>
      </c>
      <c r="D19" s="310">
        <f>SUM(D11:D18)</f>
        <v>5715115.9156677583</v>
      </c>
      <c r="F19" s="7" t="s">
        <v>254</v>
      </c>
      <c r="G19" s="6">
        <f t="shared" si="1"/>
        <v>3344.4006483436824</v>
      </c>
      <c r="H19" s="6">
        <f t="shared" si="1"/>
        <v>261577.39676422803</v>
      </c>
      <c r="I19" s="6">
        <f t="shared" si="1"/>
        <v>651297.83104430034</v>
      </c>
      <c r="J19" s="6">
        <f t="shared" si="1"/>
        <v>207202.45410742055</v>
      </c>
      <c r="K19" s="6">
        <f t="shared" si="3"/>
        <v>1123422.0825642927</v>
      </c>
      <c r="L19" s="2"/>
    </row>
    <row r="20" spans="1:12" hidden="1" outlineLevel="1" x14ac:dyDescent="0.3">
      <c r="B20" s="2"/>
      <c r="C20" s="2"/>
      <c r="D20" s="2"/>
      <c r="F20" s="7" t="s">
        <v>255</v>
      </c>
      <c r="G20" s="6">
        <f t="shared" si="1"/>
        <v>1326.7911230156592</v>
      </c>
      <c r="H20" s="6">
        <f t="shared" si="1"/>
        <v>27884.371634978528</v>
      </c>
      <c r="I20" s="6">
        <f t="shared" si="1"/>
        <v>239712.07271874353</v>
      </c>
      <c r="J20" s="6">
        <f t="shared" si="1"/>
        <v>78148.942222112586</v>
      </c>
      <c r="K20" s="6">
        <f t="shared" si="3"/>
        <v>347072.17769885028</v>
      </c>
      <c r="L20" s="2"/>
    </row>
    <row r="21" spans="1:12" hidden="1" outlineLevel="1" x14ac:dyDescent="0.3">
      <c r="B21" s="2"/>
      <c r="C21" s="2"/>
      <c r="D21" s="2"/>
      <c r="F21" s="7" t="s">
        <v>256</v>
      </c>
      <c r="G21" s="6">
        <f t="shared" si="1"/>
        <v>1952.7763143598986</v>
      </c>
      <c r="H21" s="6">
        <f t="shared" si="1"/>
        <v>0</v>
      </c>
      <c r="I21" s="6">
        <f t="shared" si="1"/>
        <v>548489.20951676019</v>
      </c>
      <c r="J21" s="6">
        <f t="shared" si="1"/>
        <v>118176.65738633317</v>
      </c>
      <c r="K21" s="6">
        <f t="shared" si="3"/>
        <v>668618.64321745327</v>
      </c>
      <c r="L21" s="2"/>
    </row>
    <row r="22" spans="1:12" hidden="1" outlineLevel="1" x14ac:dyDescent="0.3">
      <c r="B22" s="2"/>
      <c r="C22" s="2"/>
      <c r="D22" s="2"/>
      <c r="F22" s="7" t="s">
        <v>257</v>
      </c>
      <c r="G22" s="6">
        <f t="shared" si="1"/>
        <v>501.29110162108361</v>
      </c>
      <c r="H22" s="6">
        <f t="shared" si="1"/>
        <v>0</v>
      </c>
      <c r="I22" s="6">
        <f t="shared" si="1"/>
        <v>132978.00409748271</v>
      </c>
      <c r="J22" s="6">
        <f t="shared" si="1"/>
        <v>28687.782526669158</v>
      </c>
      <c r="K22" s="6">
        <f t="shared" si="3"/>
        <v>162167.07772577295</v>
      </c>
      <c r="L22" s="2"/>
    </row>
    <row r="23" spans="1:12" hidden="1" outlineLevel="1" x14ac:dyDescent="0.3">
      <c r="B23" s="2"/>
      <c r="C23" s="2"/>
      <c r="D23" s="2"/>
      <c r="F23" s="7" t="s">
        <v>258</v>
      </c>
      <c r="G23" s="6">
        <f t="shared" si="1"/>
        <v>1132.2629134893725</v>
      </c>
      <c r="H23" s="6">
        <f t="shared" si="1"/>
        <v>89900.679954342704</v>
      </c>
      <c r="I23" s="6">
        <f t="shared" si="1"/>
        <v>220973.48474834164</v>
      </c>
      <c r="J23" s="6">
        <f t="shared" si="1"/>
        <v>70469.890395214345</v>
      </c>
      <c r="K23" s="6">
        <f t="shared" si="3"/>
        <v>382476.31801138807</v>
      </c>
      <c r="L23" s="2"/>
    </row>
    <row r="24" spans="1:12" hidden="1" outlineLevel="1" x14ac:dyDescent="0.3">
      <c r="B24" s="2"/>
      <c r="C24" s="2"/>
      <c r="D24" s="2"/>
      <c r="F24" s="7" t="s">
        <v>259</v>
      </c>
      <c r="G24" s="6">
        <f t="shared" si="1"/>
        <v>2055.0163234138736</v>
      </c>
      <c r="H24" s="6">
        <f t="shared" si="1"/>
        <v>173774.2832356189</v>
      </c>
      <c r="I24" s="6">
        <f t="shared" si="1"/>
        <v>380267.955202326</v>
      </c>
      <c r="J24" s="6">
        <f t="shared" si="1"/>
        <v>119938.99254377384</v>
      </c>
      <c r="K24" s="6">
        <f t="shared" si="3"/>
        <v>676036.24730513257</v>
      </c>
      <c r="L24" s="2"/>
    </row>
    <row r="25" spans="1:12" hidden="1" outlineLevel="1" x14ac:dyDescent="0.3">
      <c r="B25" s="2"/>
      <c r="C25" s="2"/>
      <c r="D25" s="2"/>
      <c r="F25" s="2"/>
      <c r="G25" s="310">
        <f>SUM(G11:G24)</f>
        <v>24939.646666666671</v>
      </c>
      <c r="H25" s="310">
        <f>SUM(H11:H24)</f>
        <v>1108297.7883941312</v>
      </c>
      <c r="I25" s="310">
        <f>SUM(I11:I24)</f>
        <v>4784112.767202409</v>
      </c>
      <c r="J25" s="310">
        <f>SUM(J11:J24)</f>
        <v>1573542.7918433328</v>
      </c>
      <c r="K25" s="310">
        <f t="shared" si="3"/>
        <v>7490892.9941065405</v>
      </c>
      <c r="L25" s="2"/>
    </row>
    <row r="26" spans="1:12" hidden="1" outlineLevel="1" x14ac:dyDescent="0.3">
      <c r="B26" s="2"/>
      <c r="C26" s="2"/>
      <c r="D26" s="2"/>
      <c r="F26" s="2" t="s">
        <v>260</v>
      </c>
      <c r="G26" s="6">
        <v>0</v>
      </c>
      <c r="H26" s="6">
        <f>'2. Alloc $ Recalc.'!J9</f>
        <v>2815001.9084964772</v>
      </c>
      <c r="I26" s="6">
        <v>0</v>
      </c>
      <c r="J26" s="6">
        <v>0</v>
      </c>
      <c r="K26" s="6">
        <f t="shared" si="3"/>
        <v>2815001.9084964772</v>
      </c>
      <c r="L26" s="2"/>
    </row>
    <row r="27" spans="1:12" ht="13.5" hidden="1" outlineLevel="1" thickBot="1" x14ac:dyDescent="0.35">
      <c r="B27" s="2"/>
      <c r="C27" s="2"/>
      <c r="D27" s="2"/>
      <c r="F27" s="2"/>
      <c r="G27" s="311">
        <f t="shared" ref="G27" si="4">SUM(G25:G26)</f>
        <v>24939.646666666671</v>
      </c>
      <c r="H27" s="311">
        <f t="shared" ref="H27" si="5">SUM(H25:H26)</f>
        <v>3923299.6968906084</v>
      </c>
      <c r="I27" s="311">
        <f t="shared" ref="I27" si="6">SUM(I25:I26)</f>
        <v>4784112.767202409</v>
      </c>
      <c r="J27" s="311">
        <f t="shared" ref="J27" si="7">SUM(J25:J26)</f>
        <v>1573542.7918433328</v>
      </c>
      <c r="K27" s="311">
        <f t="shared" ref="K27" si="8">SUM(K25:K26)</f>
        <v>10305894.902603017</v>
      </c>
      <c r="L27" s="2"/>
    </row>
    <row r="28" spans="1:12" ht="13.5" hidden="1" outlineLevel="1" thickTop="1" x14ac:dyDescent="0.3">
      <c r="B28" s="2"/>
      <c r="C28" s="2"/>
      <c r="D28" s="2"/>
      <c r="E28" s="2"/>
      <c r="F28" s="2"/>
      <c r="G28" s="2"/>
      <c r="H28" s="2"/>
      <c r="I28" s="2"/>
      <c r="J28" s="2"/>
      <c r="K28" s="2"/>
      <c r="L28" s="2"/>
    </row>
    <row r="29" spans="1:12" hidden="1" x14ac:dyDescent="0.3">
      <c r="B29" s="2"/>
      <c r="C29" s="2"/>
      <c r="D29" s="2"/>
      <c r="E29" s="2"/>
      <c r="F29" s="2"/>
      <c r="G29" s="2"/>
      <c r="H29" s="2"/>
      <c r="I29" s="264">
        <f>SUBTOTAL(109,I31:I510)</f>
        <v>1775777.0784387814</v>
      </c>
      <c r="K29" s="264">
        <f>SUBTOTAL(109,K31:K510)</f>
        <v>1753537.2474228833</v>
      </c>
      <c r="L29" s="264">
        <f>SUBTOTAL(109,L31:L510)</f>
        <v>-22239.831015898173</v>
      </c>
    </row>
    <row r="30" spans="1:12" s="10" customFormat="1" ht="12" hidden="1" customHeight="1" x14ac:dyDescent="0.3">
      <c r="A30" s="288" t="s">
        <v>110</v>
      </c>
      <c r="B30" s="289" t="s">
        <v>261</v>
      </c>
      <c r="C30" s="288" t="s">
        <v>155</v>
      </c>
      <c r="D30" s="288" t="s">
        <v>262</v>
      </c>
      <c r="E30" s="288" t="s">
        <v>12</v>
      </c>
      <c r="F30" s="288" t="s">
        <v>72</v>
      </c>
      <c r="G30" s="288" t="s">
        <v>263</v>
      </c>
      <c r="H30" s="288" t="s">
        <v>264</v>
      </c>
      <c r="I30" s="288" t="s">
        <v>265</v>
      </c>
      <c r="J30" s="288" t="s">
        <v>82</v>
      </c>
      <c r="K30" s="289" t="s">
        <v>266</v>
      </c>
      <c r="L30" s="290" t="s">
        <v>90</v>
      </c>
    </row>
    <row r="31" spans="1:12" hidden="1" x14ac:dyDescent="0.3">
      <c r="A31" s="298" t="s">
        <v>40</v>
      </c>
      <c r="B31" s="312" t="s">
        <v>246</v>
      </c>
      <c r="C31" s="302" t="s">
        <v>267</v>
      </c>
      <c r="D31" s="302" t="s">
        <v>268</v>
      </c>
      <c r="E31" s="302">
        <v>2015</v>
      </c>
      <c r="F31" s="302" t="s">
        <v>251</v>
      </c>
      <c r="G31" s="313">
        <v>0.17209974040960879</v>
      </c>
      <c r="H31" s="313">
        <v>0.30050543363468957</v>
      </c>
      <c r="I31" s="309">
        <v>14300.56841555953</v>
      </c>
      <c r="J31" s="314">
        <v>426.5</v>
      </c>
      <c r="K31" s="315">
        <f>I31</f>
        <v>14300.56841555953</v>
      </c>
      <c r="L31" s="294">
        <f>K31-I31</f>
        <v>0</v>
      </c>
    </row>
    <row r="32" spans="1:12" hidden="1" x14ac:dyDescent="0.3">
      <c r="A32" s="298" t="s">
        <v>40</v>
      </c>
      <c r="B32" s="312" t="s">
        <v>246</v>
      </c>
      <c r="C32" s="302" t="s">
        <v>267</v>
      </c>
      <c r="D32" s="302" t="s">
        <v>268</v>
      </c>
      <c r="E32" s="302">
        <v>2015</v>
      </c>
      <c r="F32" s="302" t="s">
        <v>256</v>
      </c>
      <c r="G32" s="313">
        <v>0.18850033307758579</v>
      </c>
      <c r="H32" s="313">
        <v>0.3291427064151497</v>
      </c>
      <c r="I32" s="309">
        <v>15663.3699918194</v>
      </c>
      <c r="J32" s="314">
        <v>923</v>
      </c>
      <c r="K32" s="315">
        <f t="shared" ref="K32:K63" si="9">I32</f>
        <v>15663.3699918194</v>
      </c>
      <c r="L32" s="294">
        <f t="shared" ref="L32:L63" si="10">K32-I32</f>
        <v>0</v>
      </c>
    </row>
    <row r="33" spans="1:12" hidden="1" x14ac:dyDescent="0.3">
      <c r="A33" s="298" t="s">
        <v>40</v>
      </c>
      <c r="B33" s="312" t="s">
        <v>246</v>
      </c>
      <c r="C33" s="302" t="s">
        <v>267</v>
      </c>
      <c r="D33" s="302" t="s">
        <v>268</v>
      </c>
      <c r="E33" s="302">
        <v>2015</v>
      </c>
      <c r="F33" s="302" t="s">
        <v>257</v>
      </c>
      <c r="G33" s="313">
        <v>4.23000015333495E-2</v>
      </c>
      <c r="H33" s="313">
        <v>7.3860543155226721E-2</v>
      </c>
      <c r="I33" s="309">
        <v>3514.9039996585821</v>
      </c>
      <c r="J33" s="314">
        <v>923</v>
      </c>
      <c r="K33" s="315">
        <f t="shared" si="9"/>
        <v>3514.9039996585821</v>
      </c>
      <c r="L33" s="294">
        <f t="shared" si="10"/>
        <v>0</v>
      </c>
    </row>
    <row r="34" spans="1:12" hidden="1" x14ac:dyDescent="0.3">
      <c r="A34" s="298" t="s">
        <v>40</v>
      </c>
      <c r="B34" s="312" t="s">
        <v>246</v>
      </c>
      <c r="C34" s="302" t="s">
        <v>267</v>
      </c>
      <c r="D34" s="302" t="s">
        <v>268</v>
      </c>
      <c r="E34" s="302">
        <v>2015</v>
      </c>
      <c r="F34" s="302" t="s">
        <v>259</v>
      </c>
      <c r="G34" s="313">
        <v>0.16980085197441469</v>
      </c>
      <c r="H34" s="313">
        <v>0.29649131679493401</v>
      </c>
      <c r="I34" s="309">
        <v>14109.543076015229</v>
      </c>
      <c r="J34" s="314">
        <v>426.5</v>
      </c>
      <c r="K34" s="315">
        <f t="shared" si="9"/>
        <v>14109.543076015229</v>
      </c>
      <c r="L34" s="294">
        <f t="shared" si="10"/>
        <v>0</v>
      </c>
    </row>
    <row r="35" spans="1:12" hidden="1" x14ac:dyDescent="0.3">
      <c r="A35" s="298" t="s">
        <v>40</v>
      </c>
      <c r="B35" s="312" t="s">
        <v>246</v>
      </c>
      <c r="C35" s="302" t="s">
        <v>267</v>
      </c>
      <c r="D35" s="302" t="s">
        <v>268</v>
      </c>
      <c r="E35" s="302">
        <v>2016</v>
      </c>
      <c r="F35" s="302" t="s">
        <v>251</v>
      </c>
      <c r="G35" s="313">
        <v>0.17499996919802749</v>
      </c>
      <c r="H35" s="313">
        <v>0.29220231960265164</v>
      </c>
      <c r="I35" s="309">
        <v>10007.593700858473</v>
      </c>
      <c r="J35" s="314">
        <v>426.5</v>
      </c>
      <c r="K35" s="315">
        <f t="shared" si="9"/>
        <v>10007.593700858473</v>
      </c>
      <c r="L35" s="294">
        <f t="shared" si="10"/>
        <v>0</v>
      </c>
    </row>
    <row r="36" spans="1:12" hidden="1" x14ac:dyDescent="0.3">
      <c r="A36" s="298" t="s">
        <v>40</v>
      </c>
      <c r="B36" s="312" t="s">
        <v>246</v>
      </c>
      <c r="C36" s="302" t="s">
        <v>267</v>
      </c>
      <c r="D36" s="302" t="s">
        <v>268</v>
      </c>
      <c r="E36" s="302">
        <v>2016</v>
      </c>
      <c r="F36" s="302" t="s">
        <v>256</v>
      </c>
      <c r="G36" s="313">
        <v>0.20060010456242919</v>
      </c>
      <c r="H36" s="313">
        <v>0.33494757818698495</v>
      </c>
      <c r="I36" s="309">
        <v>11471.569692328523</v>
      </c>
      <c r="J36" s="314">
        <v>923</v>
      </c>
      <c r="K36" s="315">
        <f t="shared" si="9"/>
        <v>11471.569692328523</v>
      </c>
      <c r="L36" s="294">
        <f t="shared" si="10"/>
        <v>0</v>
      </c>
    </row>
    <row r="37" spans="1:12" hidden="1" x14ac:dyDescent="0.3">
      <c r="A37" s="298" t="s">
        <v>40</v>
      </c>
      <c r="B37" s="312" t="s">
        <v>246</v>
      </c>
      <c r="C37" s="302" t="s">
        <v>267</v>
      </c>
      <c r="D37" s="302" t="s">
        <v>268</v>
      </c>
      <c r="E37" s="302">
        <v>2016</v>
      </c>
      <c r="F37" s="302" t="s">
        <v>257</v>
      </c>
      <c r="G37" s="313">
        <v>4.6099874779714563E-2</v>
      </c>
      <c r="H37" s="313">
        <v>7.6974244085616705E-2</v>
      </c>
      <c r="I37" s="309">
        <v>2636.2794151910962</v>
      </c>
      <c r="J37" s="314">
        <v>923</v>
      </c>
      <c r="K37" s="315">
        <f t="shared" si="9"/>
        <v>2636.2794151910962</v>
      </c>
      <c r="L37" s="294">
        <f t="shared" si="10"/>
        <v>0</v>
      </c>
    </row>
    <row r="38" spans="1:12" hidden="1" x14ac:dyDescent="0.3">
      <c r="A38" s="298" t="s">
        <v>40</v>
      </c>
      <c r="B38" s="312" t="s">
        <v>246</v>
      </c>
      <c r="C38" s="302" t="s">
        <v>267</v>
      </c>
      <c r="D38" s="302" t="s">
        <v>268</v>
      </c>
      <c r="E38" s="302">
        <v>2016</v>
      </c>
      <c r="F38" s="302" t="s">
        <v>259</v>
      </c>
      <c r="G38" s="313">
        <v>0.17720005141875941</v>
      </c>
      <c r="H38" s="313">
        <v>0.29587585812474682</v>
      </c>
      <c r="I38" s="309">
        <v>10133.408174280767</v>
      </c>
      <c r="J38" s="314">
        <v>426.5</v>
      </c>
      <c r="K38" s="315">
        <f t="shared" si="9"/>
        <v>10133.408174280767</v>
      </c>
      <c r="L38" s="294">
        <f t="shared" si="10"/>
        <v>0</v>
      </c>
    </row>
    <row r="39" spans="1:12" hidden="1" x14ac:dyDescent="0.3">
      <c r="A39" s="298" t="s">
        <v>40</v>
      </c>
      <c r="B39" s="312" t="s">
        <v>246</v>
      </c>
      <c r="C39" s="302" t="s">
        <v>267</v>
      </c>
      <c r="D39" s="302" t="s">
        <v>268</v>
      </c>
      <c r="E39" s="302">
        <v>2017</v>
      </c>
      <c r="F39" s="302" t="s">
        <v>251</v>
      </c>
      <c r="G39" s="313">
        <v>0.2807998217965344</v>
      </c>
      <c r="H39" s="313" t="s">
        <v>269</v>
      </c>
      <c r="I39" s="309">
        <v>21289.314873559411</v>
      </c>
      <c r="J39" s="314">
        <v>426.5</v>
      </c>
      <c r="K39" s="315">
        <f t="shared" si="9"/>
        <v>21289.314873559411</v>
      </c>
      <c r="L39" s="294">
        <f t="shared" si="10"/>
        <v>0</v>
      </c>
    </row>
    <row r="40" spans="1:12" hidden="1" x14ac:dyDescent="0.3">
      <c r="A40" s="298" t="s">
        <v>40</v>
      </c>
      <c r="B40" s="312" t="s">
        <v>246</v>
      </c>
      <c r="C40" s="302" t="s">
        <v>267</v>
      </c>
      <c r="D40" s="302" t="s">
        <v>268</v>
      </c>
      <c r="E40" s="302">
        <v>2017</v>
      </c>
      <c r="F40" s="302" t="s">
        <v>256</v>
      </c>
      <c r="G40" s="313">
        <v>0.31470021786572749</v>
      </c>
      <c r="H40" s="313" t="s">
        <v>269</v>
      </c>
      <c r="I40" s="309">
        <v>23859.530914431325</v>
      </c>
      <c r="J40" s="314">
        <v>923</v>
      </c>
      <c r="K40" s="315">
        <f t="shared" si="9"/>
        <v>23859.530914431325</v>
      </c>
      <c r="L40" s="294">
        <f t="shared" si="10"/>
        <v>0</v>
      </c>
    </row>
    <row r="41" spans="1:12" hidden="1" x14ac:dyDescent="0.3">
      <c r="A41" s="298" t="s">
        <v>40</v>
      </c>
      <c r="B41" s="312" t="s">
        <v>246</v>
      </c>
      <c r="C41" s="302" t="s">
        <v>267</v>
      </c>
      <c r="D41" s="302" t="s">
        <v>268</v>
      </c>
      <c r="E41" s="302">
        <v>2017</v>
      </c>
      <c r="F41" s="302" t="s">
        <v>257</v>
      </c>
      <c r="G41" s="313">
        <v>7.9200002951610199E-2</v>
      </c>
      <c r="H41" s="313" t="s">
        <v>269</v>
      </c>
      <c r="I41" s="309">
        <v>6004.6825886001116</v>
      </c>
      <c r="J41" s="314">
        <v>923</v>
      </c>
      <c r="K41" s="315">
        <f t="shared" si="9"/>
        <v>6004.6825886001116</v>
      </c>
      <c r="L41" s="294">
        <f t="shared" si="10"/>
        <v>0</v>
      </c>
    </row>
    <row r="42" spans="1:12" hidden="1" x14ac:dyDescent="0.3">
      <c r="A42" s="298" t="s">
        <v>40</v>
      </c>
      <c r="B42" s="312" t="s">
        <v>246</v>
      </c>
      <c r="C42" s="302" t="s">
        <v>267</v>
      </c>
      <c r="D42" s="302" t="s">
        <v>268</v>
      </c>
      <c r="E42" s="302">
        <v>2017</v>
      </c>
      <c r="F42" s="302" t="s">
        <v>259</v>
      </c>
      <c r="G42" s="313">
        <v>0.32529995738612782</v>
      </c>
      <c r="H42" s="313" t="s">
        <v>269</v>
      </c>
      <c r="I42" s="309">
        <v>24663.168148898756</v>
      </c>
      <c r="J42" s="314">
        <v>426.5</v>
      </c>
      <c r="K42" s="315">
        <f t="shared" si="9"/>
        <v>24663.168148898756</v>
      </c>
      <c r="L42" s="294">
        <f t="shared" si="10"/>
        <v>0</v>
      </c>
    </row>
    <row r="43" spans="1:12" hidden="1" x14ac:dyDescent="0.3">
      <c r="A43" s="298" t="s">
        <v>40</v>
      </c>
      <c r="B43" s="312" t="s">
        <v>246</v>
      </c>
      <c r="C43" s="302" t="s">
        <v>267</v>
      </c>
      <c r="D43" s="302" t="s">
        <v>268</v>
      </c>
      <c r="E43" s="302">
        <v>2018</v>
      </c>
      <c r="F43" s="302" t="s">
        <v>251</v>
      </c>
      <c r="G43" s="313">
        <v>0.27959998390751639</v>
      </c>
      <c r="H43" s="313" t="s">
        <v>269</v>
      </c>
      <c r="I43" s="309">
        <v>25438.5618850926</v>
      </c>
      <c r="J43" s="314">
        <v>426.5</v>
      </c>
      <c r="K43" s="315">
        <f t="shared" si="9"/>
        <v>25438.5618850926</v>
      </c>
      <c r="L43" s="294">
        <f t="shared" si="10"/>
        <v>0</v>
      </c>
    </row>
    <row r="44" spans="1:12" hidden="1" x14ac:dyDescent="0.3">
      <c r="A44" s="298" t="s">
        <v>40</v>
      </c>
      <c r="B44" s="312" t="s">
        <v>246</v>
      </c>
      <c r="C44" s="302" t="s">
        <v>267</v>
      </c>
      <c r="D44" s="302" t="s">
        <v>268</v>
      </c>
      <c r="E44" s="302">
        <v>2018</v>
      </c>
      <c r="F44" s="302" t="s">
        <v>256</v>
      </c>
      <c r="G44" s="313">
        <v>0.31839978188022222</v>
      </c>
      <c r="H44" s="313" t="s">
        <v>269</v>
      </c>
      <c r="I44" s="309">
        <v>28968.644569876455</v>
      </c>
      <c r="J44" s="314">
        <v>923</v>
      </c>
      <c r="K44" s="315">
        <f t="shared" si="9"/>
        <v>28968.644569876455</v>
      </c>
      <c r="L44" s="294">
        <f t="shared" si="10"/>
        <v>0</v>
      </c>
    </row>
    <row r="45" spans="1:12" hidden="1" x14ac:dyDescent="0.3">
      <c r="A45" s="298" t="s">
        <v>40</v>
      </c>
      <c r="B45" s="312" t="s">
        <v>246</v>
      </c>
      <c r="C45" s="302" t="s">
        <v>267</v>
      </c>
      <c r="D45" s="302" t="s">
        <v>268</v>
      </c>
      <c r="E45" s="302">
        <v>2018</v>
      </c>
      <c r="F45" s="302" t="s">
        <v>257</v>
      </c>
      <c r="G45" s="313">
        <v>7.9000000768749218E-2</v>
      </c>
      <c r="H45" s="313" t="s">
        <v>269</v>
      </c>
      <c r="I45" s="309">
        <v>7187.5769819175775</v>
      </c>
      <c r="J45" s="314">
        <v>923</v>
      </c>
      <c r="K45" s="315">
        <f t="shared" si="9"/>
        <v>7187.5769819175775</v>
      </c>
      <c r="L45" s="294">
        <f t="shared" si="10"/>
        <v>0</v>
      </c>
    </row>
    <row r="46" spans="1:12" hidden="1" x14ac:dyDescent="0.3">
      <c r="A46" s="298" t="s">
        <v>40</v>
      </c>
      <c r="B46" s="312" t="s">
        <v>246</v>
      </c>
      <c r="C46" s="302" t="s">
        <v>267</v>
      </c>
      <c r="D46" s="302" t="s">
        <v>268</v>
      </c>
      <c r="E46" s="302">
        <v>2018</v>
      </c>
      <c r="F46" s="302" t="s">
        <v>259</v>
      </c>
      <c r="G46" s="313">
        <v>0.32300023344351209</v>
      </c>
      <c r="H46" s="313" t="s">
        <v>269</v>
      </c>
      <c r="I46" s="309">
        <v>29387.202790648131</v>
      </c>
      <c r="J46" s="314">
        <v>426.5</v>
      </c>
      <c r="K46" s="315">
        <f t="shared" si="9"/>
        <v>29387.202790648131</v>
      </c>
      <c r="L46" s="294">
        <f t="shared" si="10"/>
        <v>0</v>
      </c>
    </row>
    <row r="47" spans="1:12" hidden="1" x14ac:dyDescent="0.3">
      <c r="A47" s="298" t="s">
        <v>22</v>
      </c>
      <c r="B47" s="312" t="s">
        <v>246</v>
      </c>
      <c r="C47" s="302">
        <v>506435</v>
      </c>
      <c r="D47" s="302" t="s">
        <v>270</v>
      </c>
      <c r="E47" s="302">
        <v>2015</v>
      </c>
      <c r="F47" s="302" t="s">
        <v>252</v>
      </c>
      <c r="G47" s="313">
        <v>1</v>
      </c>
      <c r="H47" s="313" t="s">
        <v>269</v>
      </c>
      <c r="I47" s="309">
        <v>8949.3669622982852</v>
      </c>
      <c r="J47" s="314">
        <v>107</v>
      </c>
      <c r="K47" s="315">
        <f t="shared" si="9"/>
        <v>8949.3669622982852</v>
      </c>
      <c r="L47" s="294">
        <f t="shared" si="10"/>
        <v>0</v>
      </c>
    </row>
    <row r="48" spans="1:12" hidden="1" x14ac:dyDescent="0.3">
      <c r="A48" s="298" t="s">
        <v>22</v>
      </c>
      <c r="B48" s="312" t="s">
        <v>246</v>
      </c>
      <c r="C48" s="302">
        <v>506435</v>
      </c>
      <c r="D48" s="302" t="s">
        <v>270</v>
      </c>
      <c r="E48" s="302">
        <v>2016</v>
      </c>
      <c r="F48" s="302" t="s">
        <v>252</v>
      </c>
      <c r="G48" s="313">
        <v>1</v>
      </c>
      <c r="H48" s="313" t="s">
        <v>269</v>
      </c>
      <c r="I48" s="309">
        <v>8750.4426599694543</v>
      </c>
      <c r="J48" s="314">
        <v>107</v>
      </c>
      <c r="K48" s="315">
        <f t="shared" si="9"/>
        <v>8750.4426599694543</v>
      </c>
      <c r="L48" s="294">
        <f t="shared" si="10"/>
        <v>0</v>
      </c>
    </row>
    <row r="49" spans="1:12" hidden="1" x14ac:dyDescent="0.3">
      <c r="A49" s="298" t="s">
        <v>22</v>
      </c>
      <c r="B49" s="312" t="s">
        <v>246</v>
      </c>
      <c r="C49" s="302">
        <v>506435</v>
      </c>
      <c r="D49" s="302" t="s">
        <v>270</v>
      </c>
      <c r="E49" s="302">
        <v>2017</v>
      </c>
      <c r="F49" s="302" t="s">
        <v>252</v>
      </c>
      <c r="G49" s="313">
        <v>1</v>
      </c>
      <c r="H49" s="313" t="s">
        <v>269</v>
      </c>
      <c r="I49" s="309">
        <v>9354.3664185793332</v>
      </c>
      <c r="J49" s="314">
        <v>107</v>
      </c>
      <c r="K49" s="315">
        <f t="shared" si="9"/>
        <v>9354.3664185793332</v>
      </c>
      <c r="L49" s="294">
        <f t="shared" si="10"/>
        <v>0</v>
      </c>
    </row>
    <row r="50" spans="1:12" hidden="1" x14ac:dyDescent="0.3">
      <c r="A50" s="298" t="s">
        <v>22</v>
      </c>
      <c r="B50" s="312" t="s">
        <v>246</v>
      </c>
      <c r="C50" s="302">
        <v>506435</v>
      </c>
      <c r="D50" s="302" t="s">
        <v>270</v>
      </c>
      <c r="E50" s="302">
        <v>2018</v>
      </c>
      <c r="F50" s="302" t="s">
        <v>252</v>
      </c>
      <c r="G50" s="313">
        <v>1</v>
      </c>
      <c r="H50" s="313" t="s">
        <v>269</v>
      </c>
      <c r="I50" s="309">
        <v>9968.6175324220676</v>
      </c>
      <c r="J50" s="314">
        <v>107</v>
      </c>
      <c r="K50" s="315">
        <f t="shared" si="9"/>
        <v>9968.6175324220676</v>
      </c>
      <c r="L50" s="294">
        <f t="shared" si="10"/>
        <v>0</v>
      </c>
    </row>
    <row r="51" spans="1:12" hidden="1" x14ac:dyDescent="0.3">
      <c r="A51" s="298" t="s">
        <v>22</v>
      </c>
      <c r="B51" s="312" t="s">
        <v>246</v>
      </c>
      <c r="C51" s="302">
        <v>506435</v>
      </c>
      <c r="D51" s="302" t="s">
        <v>270</v>
      </c>
      <c r="E51" s="302">
        <v>2019</v>
      </c>
      <c r="F51" s="302" t="s">
        <v>252</v>
      </c>
      <c r="G51" s="313">
        <v>1</v>
      </c>
      <c r="H51" s="313" t="s">
        <v>269</v>
      </c>
      <c r="I51" s="309">
        <v>9323.5510658975672</v>
      </c>
      <c r="J51" s="314">
        <v>107</v>
      </c>
      <c r="K51" s="315">
        <f t="shared" si="9"/>
        <v>9323.5510658975672</v>
      </c>
      <c r="L51" s="294">
        <f t="shared" si="10"/>
        <v>0</v>
      </c>
    </row>
    <row r="52" spans="1:12" hidden="1" x14ac:dyDescent="0.3">
      <c r="A52" s="298" t="s">
        <v>22</v>
      </c>
      <c r="B52" s="312" t="s">
        <v>246</v>
      </c>
      <c r="C52" s="302">
        <v>506435</v>
      </c>
      <c r="D52" s="302" t="s">
        <v>270</v>
      </c>
      <c r="E52" s="302">
        <v>2020</v>
      </c>
      <c r="F52" s="302" t="s">
        <v>252</v>
      </c>
      <c r="G52" s="313">
        <v>1</v>
      </c>
      <c r="H52" s="313" t="s">
        <v>269</v>
      </c>
      <c r="I52" s="309">
        <v>10516.580756898147</v>
      </c>
      <c r="J52" s="314">
        <v>107</v>
      </c>
      <c r="K52" s="315">
        <f t="shared" si="9"/>
        <v>10516.580756898147</v>
      </c>
      <c r="L52" s="294">
        <f t="shared" si="10"/>
        <v>0</v>
      </c>
    </row>
    <row r="53" spans="1:12" hidden="1" x14ac:dyDescent="0.3">
      <c r="A53" s="298" t="s">
        <v>22</v>
      </c>
      <c r="B53" s="312" t="s">
        <v>246</v>
      </c>
      <c r="C53" s="302">
        <v>506435</v>
      </c>
      <c r="D53" s="302" t="s">
        <v>270</v>
      </c>
      <c r="E53" s="302">
        <v>2021</v>
      </c>
      <c r="F53" s="302" t="s">
        <v>252</v>
      </c>
      <c r="G53" s="313">
        <v>1</v>
      </c>
      <c r="H53" s="313" t="s">
        <v>269</v>
      </c>
      <c r="I53" s="309">
        <v>10703.810731545253</v>
      </c>
      <c r="J53" s="314">
        <v>107</v>
      </c>
      <c r="K53" s="315">
        <f t="shared" si="9"/>
        <v>10703.810731545253</v>
      </c>
      <c r="L53" s="294">
        <f t="shared" si="10"/>
        <v>0</v>
      </c>
    </row>
    <row r="54" spans="1:12" hidden="1" x14ac:dyDescent="0.3">
      <c r="A54" s="298" t="s">
        <v>22</v>
      </c>
      <c r="B54" s="312" t="s">
        <v>246</v>
      </c>
      <c r="C54" s="302">
        <v>506435</v>
      </c>
      <c r="D54" s="302" t="s">
        <v>268</v>
      </c>
      <c r="E54" s="302">
        <v>2015</v>
      </c>
      <c r="F54" s="302" t="s">
        <v>252</v>
      </c>
      <c r="G54" s="313">
        <v>1</v>
      </c>
      <c r="H54" s="313" t="s">
        <v>269</v>
      </c>
      <c r="I54" s="309">
        <v>6834.3490205911075</v>
      </c>
      <c r="J54" s="314">
        <v>923</v>
      </c>
      <c r="K54" s="315">
        <f t="shared" si="9"/>
        <v>6834.3490205911075</v>
      </c>
      <c r="L54" s="294">
        <f t="shared" si="10"/>
        <v>0</v>
      </c>
    </row>
    <row r="55" spans="1:12" hidden="1" x14ac:dyDescent="0.3">
      <c r="A55" s="298" t="s">
        <v>22</v>
      </c>
      <c r="B55" s="312" t="s">
        <v>246</v>
      </c>
      <c r="C55" s="302">
        <v>506435</v>
      </c>
      <c r="D55" s="302" t="s">
        <v>268</v>
      </c>
      <c r="E55" s="302">
        <v>2016</v>
      </c>
      <c r="F55" s="302" t="s">
        <v>252</v>
      </c>
      <c r="G55" s="313">
        <v>1</v>
      </c>
      <c r="H55" s="313" t="s">
        <v>269</v>
      </c>
      <c r="I55" s="309">
        <v>6682.4368108761455</v>
      </c>
      <c r="J55" s="314">
        <v>923</v>
      </c>
      <c r="K55" s="315">
        <f t="shared" si="9"/>
        <v>6682.4368108761455</v>
      </c>
      <c r="L55" s="294">
        <f t="shared" si="10"/>
        <v>0</v>
      </c>
    </row>
    <row r="56" spans="1:12" hidden="1" x14ac:dyDescent="0.3">
      <c r="A56" s="298" t="s">
        <v>22</v>
      </c>
      <c r="B56" s="312" t="s">
        <v>246</v>
      </c>
      <c r="C56" s="302">
        <v>506435</v>
      </c>
      <c r="D56" s="302" t="s">
        <v>268</v>
      </c>
      <c r="E56" s="302">
        <v>2017</v>
      </c>
      <c r="F56" s="302" t="s">
        <v>252</v>
      </c>
      <c r="G56" s="313">
        <v>1</v>
      </c>
      <c r="H56" s="313" t="s">
        <v>269</v>
      </c>
      <c r="I56" s="309">
        <v>7143.6343196558246</v>
      </c>
      <c r="J56" s="314">
        <v>923</v>
      </c>
      <c r="K56" s="315">
        <f t="shared" si="9"/>
        <v>7143.6343196558246</v>
      </c>
      <c r="L56" s="294">
        <f t="shared" si="10"/>
        <v>0</v>
      </c>
    </row>
    <row r="57" spans="1:12" hidden="1" x14ac:dyDescent="0.3">
      <c r="A57" s="298" t="s">
        <v>22</v>
      </c>
      <c r="B57" s="312" t="s">
        <v>246</v>
      </c>
      <c r="C57" s="302">
        <v>506435</v>
      </c>
      <c r="D57" s="302" t="s">
        <v>268</v>
      </c>
      <c r="E57" s="302">
        <v>2018</v>
      </c>
      <c r="F57" s="302" t="s">
        <v>252</v>
      </c>
      <c r="G57" s="313">
        <v>1</v>
      </c>
      <c r="H57" s="313" t="s">
        <v>269</v>
      </c>
      <c r="I57" s="309">
        <v>7612.71850359569</v>
      </c>
      <c r="J57" s="314">
        <v>923</v>
      </c>
      <c r="K57" s="315">
        <f t="shared" si="9"/>
        <v>7612.71850359569</v>
      </c>
      <c r="L57" s="294">
        <f t="shared" si="10"/>
        <v>0</v>
      </c>
    </row>
    <row r="58" spans="1:12" hidden="1" x14ac:dyDescent="0.3">
      <c r="A58" s="298" t="s">
        <v>22</v>
      </c>
      <c r="B58" s="312" t="s">
        <v>246</v>
      </c>
      <c r="C58" s="302">
        <v>506435</v>
      </c>
      <c r="D58" s="302" t="s">
        <v>268</v>
      </c>
      <c r="E58" s="302">
        <v>2019</v>
      </c>
      <c r="F58" s="302" t="s">
        <v>252</v>
      </c>
      <c r="G58" s="313">
        <v>1</v>
      </c>
      <c r="H58" s="313" t="s">
        <v>269</v>
      </c>
      <c r="I58" s="309">
        <v>7120.1016076431169</v>
      </c>
      <c r="J58" s="314">
        <v>923</v>
      </c>
      <c r="K58" s="315">
        <f t="shared" si="9"/>
        <v>7120.1016076431169</v>
      </c>
      <c r="L58" s="294">
        <f t="shared" si="10"/>
        <v>0</v>
      </c>
    </row>
    <row r="59" spans="1:12" hidden="1" x14ac:dyDescent="0.3">
      <c r="A59" s="298" t="s">
        <v>22</v>
      </c>
      <c r="B59" s="312" t="s">
        <v>246</v>
      </c>
      <c r="C59" s="302">
        <v>506435</v>
      </c>
      <c r="D59" s="302" t="s">
        <v>268</v>
      </c>
      <c r="E59" s="302">
        <v>2020</v>
      </c>
      <c r="F59" s="302" t="s">
        <v>252</v>
      </c>
      <c r="G59" s="313">
        <v>1</v>
      </c>
      <c r="H59" s="313" t="s">
        <v>269</v>
      </c>
      <c r="I59" s="309">
        <v>8031.1807191126964</v>
      </c>
      <c r="J59" s="314">
        <v>923</v>
      </c>
      <c r="K59" s="315">
        <f t="shared" si="9"/>
        <v>8031.1807191126964</v>
      </c>
      <c r="L59" s="294">
        <f t="shared" si="10"/>
        <v>0</v>
      </c>
    </row>
    <row r="60" spans="1:12" hidden="1" x14ac:dyDescent="0.3">
      <c r="A60" s="298" t="s">
        <v>22</v>
      </c>
      <c r="B60" s="312" t="s">
        <v>246</v>
      </c>
      <c r="C60" s="302">
        <v>506435</v>
      </c>
      <c r="D60" s="302" t="s">
        <v>268</v>
      </c>
      <c r="E60" s="302">
        <v>2021</v>
      </c>
      <c r="F60" s="302" t="s">
        <v>252</v>
      </c>
      <c r="G60" s="313">
        <v>1</v>
      </c>
      <c r="H60" s="313" t="s">
        <v>269</v>
      </c>
      <c r="I60" s="309">
        <v>8174.1623399631308</v>
      </c>
      <c r="J60" s="314">
        <v>923</v>
      </c>
      <c r="K60" s="315">
        <f t="shared" si="9"/>
        <v>8174.1623399631308</v>
      </c>
      <c r="L60" s="294">
        <f t="shared" si="10"/>
        <v>0</v>
      </c>
    </row>
    <row r="61" spans="1:12" hidden="1" x14ac:dyDescent="0.3">
      <c r="A61" s="298" t="s">
        <v>42</v>
      </c>
      <c r="B61" s="312" t="s">
        <v>246</v>
      </c>
      <c r="C61" s="302">
        <v>506016</v>
      </c>
      <c r="D61" s="302" t="s">
        <v>268</v>
      </c>
      <c r="E61" s="302">
        <v>2019</v>
      </c>
      <c r="F61" s="302">
        <v>1300</v>
      </c>
      <c r="G61" s="313">
        <v>0.1078998872912246</v>
      </c>
      <c r="H61" s="313">
        <v>0.11401088220236769</v>
      </c>
      <c r="I61" s="309">
        <v>15629.666904861135</v>
      </c>
      <c r="J61" s="314">
        <v>923</v>
      </c>
      <c r="K61" s="315">
        <f t="shared" si="9"/>
        <v>15629.666904861135</v>
      </c>
      <c r="L61" s="294">
        <f t="shared" si="10"/>
        <v>0</v>
      </c>
    </row>
    <row r="62" spans="1:12" hidden="1" x14ac:dyDescent="0.3">
      <c r="A62" s="298" t="s">
        <v>42</v>
      </c>
      <c r="B62" s="312" t="s">
        <v>246</v>
      </c>
      <c r="C62" s="302">
        <v>506016</v>
      </c>
      <c r="D62" s="302" t="s">
        <v>268</v>
      </c>
      <c r="E62" s="302">
        <v>2019</v>
      </c>
      <c r="F62" s="302">
        <v>1302</v>
      </c>
      <c r="G62" s="313">
        <v>4.2799899094885831E-2</v>
      </c>
      <c r="H62" s="313">
        <v>4.522390501493239E-2</v>
      </c>
      <c r="I62" s="309">
        <v>6199.7114474200016</v>
      </c>
      <c r="J62" s="314">
        <v>923</v>
      </c>
      <c r="K62" s="315">
        <f t="shared" si="9"/>
        <v>6199.7114474200016</v>
      </c>
      <c r="L62" s="294">
        <f t="shared" si="10"/>
        <v>0</v>
      </c>
    </row>
    <row r="63" spans="1:12" hidden="1" x14ac:dyDescent="0.3">
      <c r="A63" s="298" t="s">
        <v>42</v>
      </c>
      <c r="B63" s="312" t="s">
        <v>246</v>
      </c>
      <c r="C63" s="302">
        <v>506016</v>
      </c>
      <c r="D63" s="302" t="s">
        <v>268</v>
      </c>
      <c r="E63" s="302">
        <v>2019</v>
      </c>
      <c r="F63" s="302">
        <v>1310</v>
      </c>
      <c r="G63" s="313">
        <v>2.8100367032050329E-2</v>
      </c>
      <c r="H63" s="313">
        <v>2.9691853401916803E-2</v>
      </c>
      <c r="I63" s="309">
        <v>4070.4340629186891</v>
      </c>
      <c r="J63" s="314">
        <v>923</v>
      </c>
      <c r="K63" s="315">
        <f t="shared" si="9"/>
        <v>4070.4340629186891</v>
      </c>
      <c r="L63" s="294">
        <f t="shared" si="10"/>
        <v>0</v>
      </c>
    </row>
    <row r="64" spans="1:12" x14ac:dyDescent="0.3">
      <c r="A64" s="298"/>
      <c r="B64" s="312" t="s">
        <v>246</v>
      </c>
      <c r="C64" s="302"/>
      <c r="D64" s="302" t="s">
        <v>268</v>
      </c>
      <c r="E64" s="302">
        <v>2019</v>
      </c>
      <c r="F64" s="302" t="s">
        <v>249</v>
      </c>
      <c r="G64" s="313">
        <v>9.4699802870026384E-2</v>
      </c>
      <c r="H64" s="313">
        <v>0.10006320062653221</v>
      </c>
      <c r="I64" s="309">
        <v>13717.589628426816</v>
      </c>
      <c r="J64" s="314">
        <v>923</v>
      </c>
      <c r="K64" s="315">
        <f t="shared" ref="K64:K74" si="11">I64</f>
        <v>13717.589628426816</v>
      </c>
      <c r="L64" s="294">
        <f t="shared" ref="L64:L127" si="12">K64-I64</f>
        <v>0</v>
      </c>
    </row>
    <row r="65" spans="1:12" hidden="1" x14ac:dyDescent="0.3">
      <c r="A65" s="298" t="s">
        <v>42</v>
      </c>
      <c r="B65" s="312" t="s">
        <v>246</v>
      </c>
      <c r="C65" s="302">
        <v>506016</v>
      </c>
      <c r="D65" s="302" t="s">
        <v>268</v>
      </c>
      <c r="E65" s="302">
        <v>2019</v>
      </c>
      <c r="F65" s="302" t="s">
        <v>250</v>
      </c>
      <c r="G65" s="313">
        <v>0.1499000221061087</v>
      </c>
      <c r="H65" s="313">
        <v>0.15838972765879622</v>
      </c>
      <c r="I65" s="309">
        <v>21713.529766961532</v>
      </c>
      <c r="J65" s="314">
        <v>923</v>
      </c>
      <c r="K65" s="315">
        <f t="shared" si="11"/>
        <v>21713.529766961532</v>
      </c>
      <c r="L65" s="294">
        <f t="shared" si="12"/>
        <v>0</v>
      </c>
    </row>
    <row r="66" spans="1:12" hidden="1" x14ac:dyDescent="0.3">
      <c r="A66" s="298" t="s">
        <v>42</v>
      </c>
      <c r="B66" s="312" t="s">
        <v>246</v>
      </c>
      <c r="C66" s="302">
        <v>506016</v>
      </c>
      <c r="D66" s="302" t="s">
        <v>268</v>
      </c>
      <c r="E66" s="302">
        <v>2019</v>
      </c>
      <c r="F66" s="302" t="s">
        <v>251</v>
      </c>
      <c r="G66" s="313">
        <v>6.8200141820548427E-2</v>
      </c>
      <c r="H66" s="313">
        <v>7.206271044844452E-2</v>
      </c>
      <c r="I66" s="309">
        <v>9879.0232898246413</v>
      </c>
      <c r="J66" s="314">
        <v>923</v>
      </c>
      <c r="K66" s="315">
        <f t="shared" si="11"/>
        <v>9879.0232898246413</v>
      </c>
      <c r="L66" s="294">
        <f t="shared" si="12"/>
        <v>0</v>
      </c>
    </row>
    <row r="67" spans="1:12" hidden="1" x14ac:dyDescent="0.3">
      <c r="A67" s="298" t="s">
        <v>42</v>
      </c>
      <c r="B67" s="312" t="s">
        <v>246</v>
      </c>
      <c r="C67" s="302">
        <v>506016</v>
      </c>
      <c r="D67" s="302" t="s">
        <v>268</v>
      </c>
      <c r="E67" s="302">
        <v>2019</v>
      </c>
      <c r="F67" s="302" t="s">
        <v>252</v>
      </c>
      <c r="G67" s="313">
        <v>5.0000132460039023E-2</v>
      </c>
      <c r="H67" s="313">
        <v>5.2831929255109718E-2</v>
      </c>
      <c r="I67" s="309">
        <v>7242.6898226510239</v>
      </c>
      <c r="J67" s="314">
        <v>923</v>
      </c>
      <c r="K67" s="315">
        <f t="shared" si="11"/>
        <v>7242.6898226510239</v>
      </c>
      <c r="L67" s="294">
        <f t="shared" si="12"/>
        <v>0</v>
      </c>
    </row>
    <row r="68" spans="1:12" hidden="1" x14ac:dyDescent="0.3">
      <c r="A68" s="298" t="s">
        <v>42</v>
      </c>
      <c r="B68" s="312" t="s">
        <v>246</v>
      </c>
      <c r="C68" s="302">
        <v>506016</v>
      </c>
      <c r="D68" s="302" t="s">
        <v>268</v>
      </c>
      <c r="E68" s="302">
        <v>2019</v>
      </c>
      <c r="F68" s="302" t="s">
        <v>253</v>
      </c>
      <c r="G68" s="313">
        <v>2.2899985900364739E-2</v>
      </c>
      <c r="H68" s="313">
        <v>2.4196944598057085E-2</v>
      </c>
      <c r="I68" s="309">
        <v>3317.141108615659</v>
      </c>
      <c r="J68" s="314">
        <v>923</v>
      </c>
      <c r="K68" s="315">
        <f t="shared" si="11"/>
        <v>3317.141108615659</v>
      </c>
      <c r="L68" s="294">
        <f t="shared" si="12"/>
        <v>0</v>
      </c>
    </row>
    <row r="69" spans="1:12" x14ac:dyDescent="0.3">
      <c r="A69" s="298"/>
      <c r="B69" s="312" t="s">
        <v>246</v>
      </c>
      <c r="C69" s="302"/>
      <c r="D69" s="302" t="s">
        <v>268</v>
      </c>
      <c r="E69" s="302">
        <v>2019</v>
      </c>
      <c r="F69" s="302" t="s">
        <v>254</v>
      </c>
      <c r="G69" s="313">
        <v>0.12080002331296689</v>
      </c>
      <c r="H69" s="313">
        <v>0.12764162756542607</v>
      </c>
      <c r="I69" s="309">
        <v>17498.295631998189</v>
      </c>
      <c r="J69" s="314">
        <v>923</v>
      </c>
      <c r="K69" s="315">
        <f t="shared" si="11"/>
        <v>17498.295631998189</v>
      </c>
      <c r="L69" s="294">
        <f t="shared" si="12"/>
        <v>0</v>
      </c>
    </row>
    <row r="70" spans="1:12" hidden="1" x14ac:dyDescent="0.3">
      <c r="A70" s="298" t="s">
        <v>42</v>
      </c>
      <c r="B70" s="312" t="s">
        <v>246</v>
      </c>
      <c r="C70" s="302">
        <v>506016</v>
      </c>
      <c r="D70" s="302" t="s">
        <v>268</v>
      </c>
      <c r="E70" s="302">
        <v>2019</v>
      </c>
      <c r="F70" s="302" t="s">
        <v>255</v>
      </c>
      <c r="G70" s="313">
        <v>4.7300008153651291E-2</v>
      </c>
      <c r="H70" s="313">
        <v>4.9978881286705044E-2</v>
      </c>
      <c r="I70" s="309">
        <v>6851.5676021369736</v>
      </c>
      <c r="J70" s="314">
        <v>923</v>
      </c>
      <c r="K70" s="315">
        <f t="shared" si="11"/>
        <v>6851.5676021369736</v>
      </c>
      <c r="L70" s="294">
        <f t="shared" si="12"/>
        <v>0</v>
      </c>
    </row>
    <row r="71" spans="1:12" hidden="1" x14ac:dyDescent="0.3">
      <c r="A71" s="298" t="s">
        <v>42</v>
      </c>
      <c r="B71" s="312" t="s">
        <v>246</v>
      </c>
      <c r="C71" s="302">
        <v>506016</v>
      </c>
      <c r="D71" s="302" t="s">
        <v>268</v>
      </c>
      <c r="E71" s="302">
        <v>2019</v>
      </c>
      <c r="F71" s="302" t="s">
        <v>256</v>
      </c>
      <c r="G71" s="313">
        <v>7.3199772404217406E-2</v>
      </c>
      <c r="H71" s="313">
        <v>7.7345499039238513E-2</v>
      </c>
      <c r="I71" s="309">
        <v>10603.236842144615</v>
      </c>
      <c r="J71" s="314">
        <v>923</v>
      </c>
      <c r="K71" s="315">
        <f t="shared" si="11"/>
        <v>10603.236842144615</v>
      </c>
      <c r="L71" s="294">
        <f t="shared" si="12"/>
        <v>0</v>
      </c>
    </row>
    <row r="72" spans="1:12" hidden="1" x14ac:dyDescent="0.3">
      <c r="A72" s="298" t="s">
        <v>42</v>
      </c>
      <c r="B72" s="312" t="s">
        <v>246</v>
      </c>
      <c r="C72" s="302">
        <v>506016</v>
      </c>
      <c r="D72" s="302" t="s">
        <v>268</v>
      </c>
      <c r="E72" s="302">
        <v>2019</v>
      </c>
      <c r="F72" s="302" t="s">
        <v>257</v>
      </c>
      <c r="G72" s="313">
        <v>1.830009027887548E-2</v>
      </c>
      <c r="H72" s="313">
        <v>1.9336530273162317E-2</v>
      </c>
      <c r="I72" s="309">
        <v>2650.8305297458191</v>
      </c>
      <c r="J72" s="314">
        <v>923</v>
      </c>
      <c r="K72" s="315">
        <f t="shared" si="11"/>
        <v>2650.8305297458191</v>
      </c>
      <c r="L72" s="294">
        <f t="shared" si="12"/>
        <v>0</v>
      </c>
    </row>
    <row r="73" spans="1:12" x14ac:dyDescent="0.3">
      <c r="A73" s="298"/>
      <c r="B73" s="312" t="s">
        <v>246</v>
      </c>
      <c r="C73" s="302"/>
      <c r="D73" s="302" t="s">
        <v>268</v>
      </c>
      <c r="E73" s="302">
        <v>2019</v>
      </c>
      <c r="F73" s="302" t="s">
        <v>258</v>
      </c>
      <c r="G73" s="313">
        <v>4.0999914342508097E-2</v>
      </c>
      <c r="H73" s="313">
        <v>4.3321976711564403E-2</v>
      </c>
      <c r="I73" s="309">
        <v>5938.9775132170789</v>
      </c>
      <c r="J73" s="314">
        <v>923</v>
      </c>
      <c r="K73" s="315">
        <f t="shared" si="11"/>
        <v>5938.9775132170789</v>
      </c>
      <c r="L73" s="294">
        <f t="shared" si="12"/>
        <v>0</v>
      </c>
    </row>
    <row r="74" spans="1:12" hidden="1" x14ac:dyDescent="0.3">
      <c r="A74" s="298" t="s">
        <v>42</v>
      </c>
      <c r="B74" s="312" t="s">
        <v>246</v>
      </c>
      <c r="C74" s="302">
        <v>506016</v>
      </c>
      <c r="D74" s="302" t="s">
        <v>268</v>
      </c>
      <c r="E74" s="302">
        <v>2019</v>
      </c>
      <c r="F74" s="302" t="s">
        <v>259</v>
      </c>
      <c r="G74" s="313">
        <v>8.1299850967738327E-2</v>
      </c>
      <c r="H74" s="313">
        <v>8.5904331917747129E-2</v>
      </c>
      <c r="I74" s="309">
        <v>11776.560865267431</v>
      </c>
      <c r="J74" s="314">
        <v>923</v>
      </c>
      <c r="K74" s="315">
        <f t="shared" si="11"/>
        <v>11776.560865267431</v>
      </c>
      <c r="L74" s="294">
        <f t="shared" si="12"/>
        <v>0</v>
      </c>
    </row>
    <row r="75" spans="1:12" hidden="1" x14ac:dyDescent="0.3">
      <c r="A75" s="298" t="s">
        <v>42</v>
      </c>
      <c r="B75" s="312" t="s">
        <v>246</v>
      </c>
      <c r="C75" s="302">
        <v>506016</v>
      </c>
      <c r="D75" s="302" t="s">
        <v>268</v>
      </c>
      <c r="E75" s="302">
        <v>2020</v>
      </c>
      <c r="F75" s="302">
        <v>1300</v>
      </c>
      <c r="G75" s="313">
        <v>0.10620013705945799</v>
      </c>
      <c r="H75" s="313">
        <v>0.11219110480158805</v>
      </c>
      <c r="I75" s="309">
        <v>16627.878864535251</v>
      </c>
      <c r="J75" s="314">
        <v>923</v>
      </c>
      <c r="K75" s="316">
        <f t="shared" ref="K75:K88" si="13">146889.938845185*H75</f>
        <v>16479.744523279009</v>
      </c>
      <c r="L75" s="294">
        <f t="shared" si="12"/>
        <v>-148.1343412562419</v>
      </c>
    </row>
    <row r="76" spans="1:12" hidden="1" x14ac:dyDescent="0.3">
      <c r="A76" s="298" t="s">
        <v>42</v>
      </c>
      <c r="B76" s="312" t="s">
        <v>246</v>
      </c>
      <c r="C76" s="302">
        <v>506016</v>
      </c>
      <c r="D76" s="302" t="s">
        <v>268</v>
      </c>
      <c r="E76" s="302">
        <v>2020</v>
      </c>
      <c r="F76" s="302">
        <v>1302</v>
      </c>
      <c r="G76" s="313">
        <v>3.8700099245940277E-2</v>
      </c>
      <c r="H76" s="313">
        <v>4.0883251289047851E-2</v>
      </c>
      <c r="I76" s="309">
        <v>6059.3195086623282</v>
      </c>
      <c r="J76" s="314">
        <v>923</v>
      </c>
      <c r="K76" s="316">
        <f t="shared" si="13"/>
        <v>6005.3382816405701</v>
      </c>
      <c r="L76" s="294">
        <f t="shared" si="12"/>
        <v>-53.981227021758059</v>
      </c>
    </row>
    <row r="77" spans="1:12" hidden="1" x14ac:dyDescent="0.3">
      <c r="A77" s="298" t="s">
        <v>42</v>
      </c>
      <c r="B77" s="312" t="s">
        <v>246</v>
      </c>
      <c r="C77" s="302">
        <v>506016</v>
      </c>
      <c r="D77" s="302" t="s">
        <v>268</v>
      </c>
      <c r="E77" s="302">
        <v>2020</v>
      </c>
      <c r="F77" s="302">
        <v>1310</v>
      </c>
      <c r="G77" s="313">
        <v>3.6700055033211901E-2</v>
      </c>
      <c r="H77" s="313">
        <v>3.8770380476532869E-2</v>
      </c>
      <c r="I77" s="309">
        <v>5746.1702622132107</v>
      </c>
      <c r="J77" s="314">
        <v>923</v>
      </c>
      <c r="K77" s="316">
        <f t="shared" si="13"/>
        <v>5694.9788172024682</v>
      </c>
      <c r="L77" s="294">
        <f t="shared" si="12"/>
        <v>-51.191445010742427</v>
      </c>
    </row>
    <row r="78" spans="1:12" x14ac:dyDescent="0.3">
      <c r="A78" s="298"/>
      <c r="B78" s="312" t="s">
        <v>246</v>
      </c>
      <c r="C78" s="302"/>
      <c r="D78" s="302" t="s">
        <v>268</v>
      </c>
      <c r="E78" s="302">
        <v>2020</v>
      </c>
      <c r="F78" s="302" t="s">
        <v>249</v>
      </c>
      <c r="G78" s="313">
        <v>9.9100038278914837E-2</v>
      </c>
      <c r="H78" s="313">
        <v>0.10469047487355347</v>
      </c>
      <c r="I78" s="309">
        <v>15516.208148112273</v>
      </c>
      <c r="J78" s="314">
        <v>923</v>
      </c>
      <c r="K78" s="316">
        <f t="shared" si="13"/>
        <v>15377.977451849647</v>
      </c>
      <c r="L78" s="294">
        <f t="shared" si="12"/>
        <v>-138.23069626262622</v>
      </c>
    </row>
    <row r="79" spans="1:12" hidden="1" x14ac:dyDescent="0.3">
      <c r="A79" s="298" t="s">
        <v>42</v>
      </c>
      <c r="B79" s="312" t="s">
        <v>246</v>
      </c>
      <c r="C79" s="302">
        <v>506016</v>
      </c>
      <c r="D79" s="302" t="s">
        <v>268</v>
      </c>
      <c r="E79" s="302">
        <v>2020</v>
      </c>
      <c r="F79" s="302" t="s">
        <v>250</v>
      </c>
      <c r="G79" s="313">
        <v>0.1411000359519291</v>
      </c>
      <c r="H79" s="313">
        <v>0.14905977863407016</v>
      </c>
      <c r="I79" s="309">
        <v>22092.196588001465</v>
      </c>
      <c r="J79" s="314">
        <v>923</v>
      </c>
      <c r="K79" s="316">
        <f t="shared" si="13"/>
        <v>21895.381767835381</v>
      </c>
      <c r="L79" s="294">
        <f t="shared" si="12"/>
        <v>-196.81482016608425</v>
      </c>
    </row>
    <row r="80" spans="1:12" hidden="1" x14ac:dyDescent="0.3">
      <c r="A80" s="298" t="s">
        <v>42</v>
      </c>
      <c r="B80" s="312" t="s">
        <v>246</v>
      </c>
      <c r="C80" s="302">
        <v>506016</v>
      </c>
      <c r="D80" s="302" t="s">
        <v>268</v>
      </c>
      <c r="E80" s="302">
        <v>2020</v>
      </c>
      <c r="F80" s="302" t="s">
        <v>251</v>
      </c>
      <c r="G80" s="313">
        <v>6.6400071671159688E-2</v>
      </c>
      <c r="H80" s="313">
        <v>7.0145836022050545E-2</v>
      </c>
      <c r="I80" s="309">
        <v>10396.336378797294</v>
      </c>
      <c r="J80" s="314">
        <v>923</v>
      </c>
      <c r="K80" s="316">
        <f t="shared" si="13"/>
        <v>10303.71756352338</v>
      </c>
      <c r="L80" s="294">
        <f t="shared" si="12"/>
        <v>-92.618815273914151</v>
      </c>
    </row>
    <row r="81" spans="1:12" hidden="1" x14ac:dyDescent="0.3">
      <c r="A81" s="298" t="s">
        <v>42</v>
      </c>
      <c r="B81" s="312" t="s">
        <v>246</v>
      </c>
      <c r="C81" s="302">
        <v>506016</v>
      </c>
      <c r="D81" s="302" t="s">
        <v>268</v>
      </c>
      <c r="E81" s="302">
        <v>2020</v>
      </c>
      <c r="F81" s="302" t="s">
        <v>252</v>
      </c>
      <c r="G81" s="313">
        <v>4.9399812212253667E-2</v>
      </c>
      <c r="H81" s="313">
        <v>5.2186557028460444E-2</v>
      </c>
      <c r="I81" s="309">
        <v>7734.5860009225798</v>
      </c>
      <c r="J81" s="314">
        <v>923</v>
      </c>
      <c r="K81" s="316">
        <f t="shared" si="13"/>
        <v>7665.6801704513146</v>
      </c>
      <c r="L81" s="294">
        <f t="shared" si="12"/>
        <v>-68.90583047126529</v>
      </c>
    </row>
    <row r="82" spans="1:12" hidden="1" x14ac:dyDescent="0.3">
      <c r="A82" s="298" t="s">
        <v>42</v>
      </c>
      <c r="B82" s="312" t="s">
        <v>246</v>
      </c>
      <c r="C82" s="302">
        <v>506016</v>
      </c>
      <c r="D82" s="302" t="s">
        <v>268</v>
      </c>
      <c r="E82" s="302">
        <v>2020</v>
      </c>
      <c r="F82" s="302" t="s">
        <v>253</v>
      </c>
      <c r="G82" s="313">
        <v>2.269997824268366E-2</v>
      </c>
      <c r="H82" s="313">
        <v>2.3980530614502473E-2</v>
      </c>
      <c r="I82" s="309">
        <v>3554.1619709549559</v>
      </c>
      <c r="J82" s="314">
        <v>923</v>
      </c>
      <c r="K82" s="316">
        <f t="shared" si="13"/>
        <v>3522.4986754393553</v>
      </c>
      <c r="L82" s="294">
        <f t="shared" si="12"/>
        <v>-31.663295515600566</v>
      </c>
    </row>
    <row r="83" spans="1:12" x14ac:dyDescent="0.3">
      <c r="A83" s="298"/>
      <c r="B83" s="312" t="s">
        <v>246</v>
      </c>
      <c r="C83" s="302"/>
      <c r="D83" s="302" t="s">
        <v>268</v>
      </c>
      <c r="E83" s="302">
        <v>2020</v>
      </c>
      <c r="F83" s="302" t="s">
        <v>254</v>
      </c>
      <c r="G83" s="313">
        <v>0.1222000253641442</v>
      </c>
      <c r="H83" s="313">
        <v>0.12909357965055898</v>
      </c>
      <c r="I83" s="309">
        <v>19132.99996835706</v>
      </c>
      <c r="J83" s="314">
        <v>923</v>
      </c>
      <c r="K83" s="316">
        <f t="shared" si="13"/>
        <v>18962.54802017663</v>
      </c>
      <c r="L83" s="294">
        <f t="shared" si="12"/>
        <v>-170.45194818043092</v>
      </c>
    </row>
    <row r="84" spans="1:12" hidden="1" x14ac:dyDescent="0.3">
      <c r="A84" s="298" t="s">
        <v>42</v>
      </c>
      <c r="B84" s="312" t="s">
        <v>246</v>
      </c>
      <c r="C84" s="302">
        <v>506016</v>
      </c>
      <c r="D84" s="302" t="s">
        <v>268</v>
      </c>
      <c r="E84" s="302">
        <v>2020</v>
      </c>
      <c r="F84" s="302" t="s">
        <v>255</v>
      </c>
      <c r="G84" s="313">
        <v>4.7500061083374727E-2</v>
      </c>
      <c r="H84" s="313">
        <v>5.0179637038539296E-2</v>
      </c>
      <c r="I84" s="309">
        <v>7437.1397591528776</v>
      </c>
      <c r="J84" s="314">
        <v>923</v>
      </c>
      <c r="K84" s="316">
        <f t="shared" si="13"/>
        <v>7370.8838158646176</v>
      </c>
      <c r="L84" s="294">
        <f t="shared" si="12"/>
        <v>-66.255943288259914</v>
      </c>
    </row>
    <row r="85" spans="1:12" hidden="1" x14ac:dyDescent="0.3">
      <c r="A85" s="298" t="s">
        <v>42</v>
      </c>
      <c r="B85" s="312" t="s">
        <v>246</v>
      </c>
      <c r="C85" s="302">
        <v>506016</v>
      </c>
      <c r="D85" s="302" t="s">
        <v>268</v>
      </c>
      <c r="E85" s="302">
        <v>2020</v>
      </c>
      <c r="F85" s="302" t="s">
        <v>256</v>
      </c>
      <c r="G85" s="313">
        <v>7.3199989295865756E-2</v>
      </c>
      <c r="H85" s="313">
        <v>7.7329350959027016E-2</v>
      </c>
      <c r="I85" s="309">
        <v>11461.007382838727</v>
      </c>
      <c r="J85" s="314">
        <v>923</v>
      </c>
      <c r="K85" s="316">
        <f t="shared" si="13"/>
        <v>11358.903633309326</v>
      </c>
      <c r="L85" s="294">
        <f t="shared" si="12"/>
        <v>-102.10374952940037</v>
      </c>
    </row>
    <row r="86" spans="1:12" hidden="1" x14ac:dyDescent="0.3">
      <c r="A86" s="298" t="s">
        <v>42</v>
      </c>
      <c r="B86" s="312" t="s">
        <v>246</v>
      </c>
      <c r="C86" s="302">
        <v>506016</v>
      </c>
      <c r="D86" s="302" t="s">
        <v>268</v>
      </c>
      <c r="E86" s="302">
        <v>2020</v>
      </c>
      <c r="F86" s="302" t="s">
        <v>257</v>
      </c>
      <c r="G86" s="313">
        <v>1.8400174058530672E-2</v>
      </c>
      <c r="H86" s="313">
        <v>1.9438165649563351E-2</v>
      </c>
      <c r="I86" s="309">
        <v>2880.936633446313</v>
      </c>
      <c r="J86" s="314">
        <v>923</v>
      </c>
      <c r="K86" s="316">
        <f t="shared" si="13"/>
        <v>2855.2709635269366</v>
      </c>
      <c r="L86" s="294">
        <f t="shared" si="12"/>
        <v>-25.665669919376342</v>
      </c>
    </row>
    <row r="87" spans="1:12" x14ac:dyDescent="0.3">
      <c r="A87" s="298"/>
      <c r="B87" s="312" t="s">
        <v>246</v>
      </c>
      <c r="C87" s="302"/>
      <c r="D87" s="302" t="s">
        <v>268</v>
      </c>
      <c r="E87" s="302">
        <v>2020</v>
      </c>
      <c r="F87" s="302" t="s">
        <v>258</v>
      </c>
      <c r="G87" s="313">
        <v>4.1999997673014287E-2</v>
      </c>
      <c r="H87" s="313">
        <v>4.4369303760516711E-2</v>
      </c>
      <c r="I87" s="309">
        <v>6575.9884398891954</v>
      </c>
      <c r="J87" s="314">
        <v>923</v>
      </c>
      <c r="K87" s="316">
        <f t="shared" si="13"/>
        <v>6517.4043159857374</v>
      </c>
      <c r="L87" s="294">
        <f t="shared" si="12"/>
        <v>-58.584123903458021</v>
      </c>
    </row>
    <row r="88" spans="1:12" hidden="1" x14ac:dyDescent="0.3">
      <c r="A88" s="298" t="s">
        <v>42</v>
      </c>
      <c r="B88" s="312" t="s">
        <v>246</v>
      </c>
      <c r="C88" s="302">
        <v>506016</v>
      </c>
      <c r="D88" s="302" t="s">
        <v>268</v>
      </c>
      <c r="E88" s="302">
        <v>2020</v>
      </c>
      <c r="F88" s="302" t="s">
        <v>259</v>
      </c>
      <c r="G88" s="313">
        <v>8.2999856890379198E-2</v>
      </c>
      <c r="H88" s="313">
        <v>8.7682049201988729E-2</v>
      </c>
      <c r="I88" s="309">
        <v>12995.384039611054</v>
      </c>
      <c r="J88" s="314">
        <v>923</v>
      </c>
      <c r="K88" s="316">
        <f t="shared" si="13"/>
        <v>12879.610845100628</v>
      </c>
      <c r="L88" s="294">
        <f t="shared" si="12"/>
        <v>-115.77319451042604</v>
      </c>
    </row>
    <row r="89" spans="1:12" hidden="1" x14ac:dyDescent="0.3">
      <c r="A89" s="298" t="s">
        <v>42</v>
      </c>
      <c r="B89" s="312" t="s">
        <v>246</v>
      </c>
      <c r="C89" s="302">
        <v>506016</v>
      </c>
      <c r="D89" s="302" t="s">
        <v>268</v>
      </c>
      <c r="E89" s="302">
        <v>2021</v>
      </c>
      <c r="F89" s="302">
        <v>1300</v>
      </c>
      <c r="G89" s="313">
        <v>0.104</v>
      </c>
      <c r="H89" s="313">
        <v>0.10985526245858945</v>
      </c>
      <c r="I89" s="309">
        <v>13361.438345411765</v>
      </c>
      <c r="J89" s="314">
        <v>923</v>
      </c>
      <c r="K89" s="315">
        <f t="shared" ref="K89:K120" si="14">I89</f>
        <v>13361.438345411765</v>
      </c>
      <c r="L89" s="294">
        <f t="shared" si="12"/>
        <v>0</v>
      </c>
    </row>
    <row r="90" spans="1:12" hidden="1" x14ac:dyDescent="0.3">
      <c r="A90" s="298" t="s">
        <v>42</v>
      </c>
      <c r="B90" s="312" t="s">
        <v>246</v>
      </c>
      <c r="C90" s="302">
        <v>506016</v>
      </c>
      <c r="D90" s="302" t="s">
        <v>268</v>
      </c>
      <c r="E90" s="302">
        <v>2021</v>
      </c>
      <c r="F90" s="302">
        <v>1302</v>
      </c>
      <c r="G90" s="313">
        <v>3.4700209643605873E-2</v>
      </c>
      <c r="H90" s="313">
        <v>3.6653852286215385E-2</v>
      </c>
      <c r="I90" s="309">
        <v>4458.1222281336795</v>
      </c>
      <c r="J90" s="314">
        <v>923</v>
      </c>
      <c r="K90" s="315">
        <f t="shared" si="14"/>
        <v>4458.1222281336795</v>
      </c>
      <c r="L90" s="294">
        <f t="shared" si="12"/>
        <v>0</v>
      </c>
    </row>
    <row r="91" spans="1:12" hidden="1" x14ac:dyDescent="0.3">
      <c r="A91" s="298" t="s">
        <v>42</v>
      </c>
      <c r="B91" s="312" t="s">
        <v>246</v>
      </c>
      <c r="C91" s="302">
        <v>506016</v>
      </c>
      <c r="D91" s="302" t="s">
        <v>268</v>
      </c>
      <c r="E91" s="302">
        <v>2021</v>
      </c>
      <c r="F91" s="302">
        <v>1310</v>
      </c>
      <c r="G91" s="313">
        <v>3.7999301187980429E-2</v>
      </c>
      <c r="H91" s="313">
        <v>4.0138684665851736E-2</v>
      </c>
      <c r="I91" s="309">
        <v>4881.9742306916596</v>
      </c>
      <c r="J91" s="314">
        <v>923</v>
      </c>
      <c r="K91" s="315">
        <f t="shared" si="14"/>
        <v>4881.9742306916596</v>
      </c>
      <c r="L91" s="294">
        <f t="shared" si="12"/>
        <v>0</v>
      </c>
    </row>
    <row r="92" spans="1:12" x14ac:dyDescent="0.3">
      <c r="A92" s="298"/>
      <c r="B92" s="312" t="s">
        <v>246</v>
      </c>
      <c r="C92" s="302"/>
      <c r="D92" s="302" t="s">
        <v>268</v>
      </c>
      <c r="E92" s="302">
        <v>2021</v>
      </c>
      <c r="F92" s="302" t="s">
        <v>249</v>
      </c>
      <c r="G92" s="313">
        <v>9.9199860237596083E-2</v>
      </c>
      <c r="H92" s="313">
        <v>0.10478487194477414</v>
      </c>
      <c r="I92" s="309">
        <v>12744.738619597156</v>
      </c>
      <c r="J92" s="314">
        <v>923</v>
      </c>
      <c r="K92" s="315">
        <f t="shared" si="14"/>
        <v>12744.738619597156</v>
      </c>
      <c r="L92" s="294">
        <f t="shared" si="12"/>
        <v>0</v>
      </c>
    </row>
    <row r="93" spans="1:12" hidden="1" x14ac:dyDescent="0.3">
      <c r="A93" s="298" t="s">
        <v>42</v>
      </c>
      <c r="B93" s="312" t="s">
        <v>246</v>
      </c>
      <c r="C93" s="302">
        <v>506016</v>
      </c>
      <c r="D93" s="302" t="s">
        <v>268</v>
      </c>
      <c r="E93" s="302">
        <v>2021</v>
      </c>
      <c r="F93" s="302" t="s">
        <v>250</v>
      </c>
      <c r="G93" s="313">
        <v>0.1453997204751922</v>
      </c>
      <c r="H93" s="313">
        <v>0.15358581205969021</v>
      </c>
      <c r="I93" s="309">
        <v>18680.28269778255</v>
      </c>
      <c r="J93" s="314">
        <v>923</v>
      </c>
      <c r="K93" s="315">
        <f t="shared" si="14"/>
        <v>18680.28269778255</v>
      </c>
      <c r="L93" s="294">
        <f t="shared" si="12"/>
        <v>0</v>
      </c>
    </row>
    <row r="94" spans="1:12" hidden="1" x14ac:dyDescent="0.3">
      <c r="A94" s="298" t="s">
        <v>42</v>
      </c>
      <c r="B94" s="312" t="s">
        <v>246</v>
      </c>
      <c r="C94" s="302">
        <v>506016</v>
      </c>
      <c r="D94" s="302" t="s">
        <v>268</v>
      </c>
      <c r="E94" s="302">
        <v>2021</v>
      </c>
      <c r="F94" s="302" t="s">
        <v>251</v>
      </c>
      <c r="G94" s="313">
        <v>6.6700209643605873E-2</v>
      </c>
      <c r="H94" s="313">
        <v>7.0455471504242917E-2</v>
      </c>
      <c r="I94" s="309">
        <v>8569.3340267219155</v>
      </c>
      <c r="J94" s="314">
        <v>923</v>
      </c>
      <c r="K94" s="315">
        <f t="shared" si="14"/>
        <v>8569.3340267219155</v>
      </c>
      <c r="L94" s="294">
        <f t="shared" si="12"/>
        <v>0</v>
      </c>
    </row>
    <row r="95" spans="1:12" hidden="1" x14ac:dyDescent="0.3">
      <c r="A95" s="298" t="s">
        <v>42</v>
      </c>
      <c r="B95" s="312" t="s">
        <v>246</v>
      </c>
      <c r="C95" s="302">
        <v>506016</v>
      </c>
      <c r="D95" s="302" t="s">
        <v>268</v>
      </c>
      <c r="E95" s="302">
        <v>2021</v>
      </c>
      <c r="F95" s="302" t="s">
        <v>252</v>
      </c>
      <c r="G95" s="313">
        <v>5.0500349406009781E-2</v>
      </c>
      <c r="H95" s="313">
        <v>5.334354940622766E-2</v>
      </c>
      <c r="I95" s="309">
        <v>6488.0510097129936</v>
      </c>
      <c r="J95" s="314">
        <v>923</v>
      </c>
      <c r="K95" s="315">
        <f t="shared" si="14"/>
        <v>6488.0510097129936</v>
      </c>
      <c r="L95" s="294">
        <f t="shared" si="12"/>
        <v>0</v>
      </c>
    </row>
    <row r="96" spans="1:12" hidden="1" x14ac:dyDescent="0.3">
      <c r="A96" s="298" t="s">
        <v>42</v>
      </c>
      <c r="B96" s="312" t="s">
        <v>246</v>
      </c>
      <c r="C96" s="302">
        <v>506016</v>
      </c>
      <c r="D96" s="302" t="s">
        <v>268</v>
      </c>
      <c r="E96" s="302">
        <v>2021</v>
      </c>
      <c r="F96" s="302" t="s">
        <v>253</v>
      </c>
      <c r="G96" s="313">
        <v>2.329979035639413E-2</v>
      </c>
      <c r="H96" s="313">
        <v>2.4611582546459506E-2</v>
      </c>
      <c r="I96" s="309">
        <v>2993.4491568074982</v>
      </c>
      <c r="J96" s="314">
        <v>923</v>
      </c>
      <c r="K96" s="315">
        <f t="shared" si="14"/>
        <v>2993.4491568074982</v>
      </c>
      <c r="L96" s="294">
        <f t="shared" si="12"/>
        <v>0</v>
      </c>
    </row>
    <row r="97" spans="1:12" x14ac:dyDescent="0.3">
      <c r="A97" s="298"/>
      <c r="B97" s="312" t="s">
        <v>246</v>
      </c>
      <c r="C97" s="302"/>
      <c r="D97" s="302" t="s">
        <v>268</v>
      </c>
      <c r="E97" s="302">
        <v>2021</v>
      </c>
      <c r="F97" s="302" t="s">
        <v>254</v>
      </c>
      <c r="G97" s="313">
        <v>0.12480013976240389</v>
      </c>
      <c r="H97" s="313">
        <v>0.13182646258141853</v>
      </c>
      <c r="I97" s="309">
        <v>16033.743970520492</v>
      </c>
      <c r="J97" s="314">
        <v>923</v>
      </c>
      <c r="K97" s="315">
        <f t="shared" si="14"/>
        <v>16033.743970520492</v>
      </c>
      <c r="L97" s="294">
        <f t="shared" si="12"/>
        <v>0</v>
      </c>
    </row>
    <row r="98" spans="1:12" hidden="1" x14ac:dyDescent="0.3">
      <c r="A98" s="298" t="s">
        <v>42</v>
      </c>
      <c r="B98" s="312" t="s">
        <v>246</v>
      </c>
      <c r="C98" s="302">
        <v>506016</v>
      </c>
      <c r="D98" s="302" t="s">
        <v>268</v>
      </c>
      <c r="E98" s="302">
        <v>2021</v>
      </c>
      <c r="F98" s="302" t="s">
        <v>255</v>
      </c>
      <c r="G98" s="313">
        <v>4.9500349406009787E-2</v>
      </c>
      <c r="H98" s="313">
        <v>5.2287248805664308E-2</v>
      </c>
      <c r="I98" s="309">
        <v>6359.5756410071126</v>
      </c>
      <c r="J98" s="314">
        <v>923</v>
      </c>
      <c r="K98" s="315">
        <f t="shared" si="14"/>
        <v>6359.5756410071126</v>
      </c>
      <c r="L98" s="294">
        <f t="shared" si="12"/>
        <v>0</v>
      </c>
    </row>
    <row r="99" spans="1:12" hidden="1" x14ac:dyDescent="0.3">
      <c r="A99" s="298" t="s">
        <v>42</v>
      </c>
      <c r="B99" s="312" t="s">
        <v>246</v>
      </c>
      <c r="C99" s="302">
        <v>506016</v>
      </c>
      <c r="D99" s="302" t="s">
        <v>268</v>
      </c>
      <c r="E99" s="302">
        <v>2021</v>
      </c>
      <c r="F99" s="302" t="s">
        <v>256</v>
      </c>
      <c r="G99" s="313">
        <v>7.2900069881201957E-2</v>
      </c>
      <c r="H99" s="313">
        <v>7.7004387596624549E-2</v>
      </c>
      <c r="I99" s="309">
        <v>9365.8633566720109</v>
      </c>
      <c r="J99" s="314">
        <v>923</v>
      </c>
      <c r="K99" s="315">
        <f t="shared" si="14"/>
        <v>9365.8633566720109</v>
      </c>
      <c r="L99" s="294">
        <f t="shared" si="12"/>
        <v>0</v>
      </c>
    </row>
    <row r="100" spans="1:12" hidden="1" x14ac:dyDescent="0.3">
      <c r="A100" s="298" t="s">
        <v>42</v>
      </c>
      <c r="B100" s="312" t="s">
        <v>246</v>
      </c>
      <c r="C100" s="302">
        <v>506016</v>
      </c>
      <c r="D100" s="302" t="s">
        <v>268</v>
      </c>
      <c r="E100" s="302">
        <v>2021</v>
      </c>
      <c r="F100" s="302" t="s">
        <v>257</v>
      </c>
      <c r="G100" s="313">
        <v>1.8700209643605869E-2</v>
      </c>
      <c r="H100" s="313">
        <v>1.975304267720162E-2</v>
      </c>
      <c r="I100" s="309">
        <v>2402.5163288395611</v>
      </c>
      <c r="J100" s="314">
        <v>923</v>
      </c>
      <c r="K100" s="315">
        <f t="shared" si="14"/>
        <v>2402.5163288395611</v>
      </c>
      <c r="L100" s="294">
        <f t="shared" si="12"/>
        <v>0</v>
      </c>
    </row>
    <row r="101" spans="1:12" x14ac:dyDescent="0.3">
      <c r="A101" s="298"/>
      <c r="B101" s="312" t="s">
        <v>246</v>
      </c>
      <c r="C101" s="302"/>
      <c r="D101" s="302" t="s">
        <v>268</v>
      </c>
      <c r="E101" s="302">
        <v>2021</v>
      </c>
      <c r="F101" s="302" t="s">
        <v>258</v>
      </c>
      <c r="G101" s="313">
        <v>4.2299790356394133E-2</v>
      </c>
      <c r="H101" s="313">
        <v>4.4681293957163352E-2</v>
      </c>
      <c r="I101" s="309">
        <v>5434.4811622192638</v>
      </c>
      <c r="J101" s="314">
        <v>923</v>
      </c>
      <c r="K101" s="315">
        <f t="shared" si="14"/>
        <v>5434.4811622192638</v>
      </c>
      <c r="L101" s="294">
        <f t="shared" si="12"/>
        <v>0</v>
      </c>
    </row>
    <row r="102" spans="1:12" hidden="1" x14ac:dyDescent="0.3">
      <c r="A102" s="298" t="s">
        <v>42</v>
      </c>
      <c r="B102" s="312" t="s">
        <v>246</v>
      </c>
      <c r="C102" s="302">
        <v>506016</v>
      </c>
      <c r="D102" s="302" t="s">
        <v>268</v>
      </c>
      <c r="E102" s="302">
        <v>2021</v>
      </c>
      <c r="F102" s="302" t="s">
        <v>259</v>
      </c>
      <c r="G102" s="313">
        <v>7.6700209643605868E-2</v>
      </c>
      <c r="H102" s="313">
        <v>8.1018477509876508E-2</v>
      </c>
      <c r="I102" s="309">
        <v>9854.0877137807383</v>
      </c>
      <c r="J102" s="314">
        <v>923</v>
      </c>
      <c r="K102" s="315">
        <f t="shared" si="14"/>
        <v>9854.0877137807383</v>
      </c>
      <c r="L102" s="294">
        <f t="shared" si="12"/>
        <v>0</v>
      </c>
    </row>
    <row r="103" spans="1:12" hidden="1" x14ac:dyDescent="0.3">
      <c r="A103" s="298" t="s">
        <v>41</v>
      </c>
      <c r="B103" s="312" t="s">
        <v>246</v>
      </c>
      <c r="C103" s="302">
        <v>501007</v>
      </c>
      <c r="D103" s="302" t="s">
        <v>270</v>
      </c>
      <c r="E103" s="302">
        <v>2017</v>
      </c>
      <c r="F103" s="302">
        <v>1310</v>
      </c>
      <c r="G103" s="313"/>
      <c r="H103" s="313"/>
      <c r="I103" s="309">
        <v>8898.6931601214856</v>
      </c>
      <c r="J103" s="314">
        <v>107</v>
      </c>
      <c r="K103" s="315">
        <f t="shared" si="14"/>
        <v>8898.6931601214856</v>
      </c>
      <c r="L103" s="294">
        <f t="shared" si="12"/>
        <v>0</v>
      </c>
    </row>
    <row r="104" spans="1:12" hidden="1" x14ac:dyDescent="0.3">
      <c r="A104" s="298" t="s">
        <v>41</v>
      </c>
      <c r="B104" s="312" t="s">
        <v>246</v>
      </c>
      <c r="C104" s="302">
        <v>501007</v>
      </c>
      <c r="D104" s="302" t="s">
        <v>270</v>
      </c>
      <c r="E104" s="302">
        <v>2018</v>
      </c>
      <c r="F104" s="302">
        <v>1310</v>
      </c>
      <c r="G104" s="313"/>
      <c r="H104" s="313"/>
      <c r="I104" s="309">
        <v>11492.868428490852</v>
      </c>
      <c r="J104" s="314">
        <v>107</v>
      </c>
      <c r="K104" s="315">
        <f t="shared" si="14"/>
        <v>11492.868428490852</v>
      </c>
      <c r="L104" s="294">
        <f t="shared" si="12"/>
        <v>0</v>
      </c>
    </row>
    <row r="105" spans="1:12" hidden="1" x14ac:dyDescent="0.3">
      <c r="A105" s="298" t="s">
        <v>41</v>
      </c>
      <c r="B105" s="312" t="s">
        <v>246</v>
      </c>
      <c r="C105" s="302">
        <v>501007</v>
      </c>
      <c r="D105" s="302" t="s">
        <v>268</v>
      </c>
      <c r="E105" s="302">
        <v>2015</v>
      </c>
      <c r="F105" s="302">
        <v>1300</v>
      </c>
      <c r="G105" s="313">
        <v>2.7199924644420739E-2</v>
      </c>
      <c r="H105" s="313">
        <v>4.9999874267473321E-2</v>
      </c>
      <c r="I105" s="309">
        <v>14178.753653803506</v>
      </c>
      <c r="J105" s="314">
        <v>923</v>
      </c>
      <c r="K105" s="315">
        <f t="shared" si="14"/>
        <v>14178.753653803506</v>
      </c>
      <c r="L105" s="294">
        <f t="shared" si="12"/>
        <v>0</v>
      </c>
    </row>
    <row r="106" spans="1:12" hidden="1" x14ac:dyDescent="0.3">
      <c r="A106" s="298" t="s">
        <v>41</v>
      </c>
      <c r="B106" s="312" t="s">
        <v>246</v>
      </c>
      <c r="C106" s="302">
        <v>501007</v>
      </c>
      <c r="D106" s="302" t="s">
        <v>268</v>
      </c>
      <c r="E106" s="302">
        <v>2015</v>
      </c>
      <c r="F106" s="302">
        <v>1302</v>
      </c>
      <c r="G106" s="313">
        <v>1.970012935129125E-2</v>
      </c>
      <c r="H106" s="313">
        <v>3.6213482334759621E-2</v>
      </c>
      <c r="I106" s="309">
        <v>10269.266723035478</v>
      </c>
      <c r="J106" s="314">
        <v>923</v>
      </c>
      <c r="K106" s="315">
        <f t="shared" si="14"/>
        <v>10269.266723035478</v>
      </c>
      <c r="L106" s="294">
        <f t="shared" si="12"/>
        <v>0</v>
      </c>
    </row>
    <row r="107" spans="1:12" x14ac:dyDescent="0.3">
      <c r="A107" s="298"/>
      <c r="B107" s="312" t="s">
        <v>246</v>
      </c>
      <c r="C107" s="302"/>
      <c r="D107" s="302" t="s">
        <v>268</v>
      </c>
      <c r="E107" s="302">
        <v>2015</v>
      </c>
      <c r="F107" s="302" t="s">
        <v>249</v>
      </c>
      <c r="G107" s="313">
        <v>5.6400016181125397E-2</v>
      </c>
      <c r="H107" s="313">
        <v>0.10367652685089954</v>
      </c>
      <c r="I107" s="309">
        <v>29400.152609126424</v>
      </c>
      <c r="J107" s="314">
        <v>923</v>
      </c>
      <c r="K107" s="315">
        <f t="shared" si="14"/>
        <v>29400.152609126424</v>
      </c>
      <c r="L107" s="294">
        <f t="shared" si="12"/>
        <v>0</v>
      </c>
    </row>
    <row r="108" spans="1:12" hidden="1" x14ac:dyDescent="0.3">
      <c r="A108" s="298" t="s">
        <v>41</v>
      </c>
      <c r="B108" s="312" t="s">
        <v>246</v>
      </c>
      <c r="C108" s="302">
        <v>501007</v>
      </c>
      <c r="D108" s="302" t="s">
        <v>268</v>
      </c>
      <c r="E108" s="302">
        <v>2015</v>
      </c>
      <c r="F108" s="302" t="s">
        <v>250</v>
      </c>
      <c r="G108" s="313">
        <v>9.4000026968542358E-2</v>
      </c>
      <c r="H108" s="313">
        <v>0.17279421141816595</v>
      </c>
      <c r="I108" s="309">
        <v>49000.254348544055</v>
      </c>
      <c r="J108" s="314">
        <v>923</v>
      </c>
      <c r="K108" s="315">
        <f t="shared" si="14"/>
        <v>49000.254348544055</v>
      </c>
      <c r="L108" s="294">
        <f t="shared" si="12"/>
        <v>0</v>
      </c>
    </row>
    <row r="109" spans="1:12" hidden="1" x14ac:dyDescent="0.3">
      <c r="A109" s="298" t="s">
        <v>41</v>
      </c>
      <c r="B109" s="312" t="s">
        <v>246</v>
      </c>
      <c r="C109" s="302">
        <v>501007</v>
      </c>
      <c r="D109" s="302" t="s">
        <v>268</v>
      </c>
      <c r="E109" s="302">
        <v>2015</v>
      </c>
      <c r="F109" s="302" t="s">
        <v>251</v>
      </c>
      <c r="G109" s="313">
        <v>4.2999972836033407E-2</v>
      </c>
      <c r="H109" s="313">
        <v>7.9044087930862927E-2</v>
      </c>
      <c r="I109" s="309">
        <v>22414.989377090762</v>
      </c>
      <c r="J109" s="314">
        <v>923</v>
      </c>
      <c r="K109" s="315">
        <f t="shared" si="14"/>
        <v>22414.989377090762</v>
      </c>
      <c r="L109" s="294">
        <f t="shared" si="12"/>
        <v>0</v>
      </c>
    </row>
    <row r="110" spans="1:12" hidden="1" x14ac:dyDescent="0.3">
      <c r="A110" s="298" t="s">
        <v>41</v>
      </c>
      <c r="B110" s="312" t="s">
        <v>246</v>
      </c>
      <c r="C110" s="302">
        <v>501007</v>
      </c>
      <c r="D110" s="302" t="s">
        <v>268</v>
      </c>
      <c r="E110" s="302">
        <v>2015</v>
      </c>
      <c r="F110" s="302" t="s">
        <v>252</v>
      </c>
      <c r="G110" s="313">
        <v>2.749990082220832E-2</v>
      </c>
      <c r="H110" s="313">
        <v>5.0551301205918636E-2</v>
      </c>
      <c r="I110" s="309">
        <v>14335.124981388492</v>
      </c>
      <c r="J110" s="314">
        <v>923</v>
      </c>
      <c r="K110" s="315">
        <f t="shared" si="14"/>
        <v>14335.124981388492</v>
      </c>
      <c r="L110" s="294">
        <f t="shared" si="12"/>
        <v>0</v>
      </c>
    </row>
    <row r="111" spans="1:12" hidden="1" x14ac:dyDescent="0.3">
      <c r="A111" s="298" t="s">
        <v>41</v>
      </c>
      <c r="B111" s="312" t="s">
        <v>246</v>
      </c>
      <c r="C111" s="302">
        <v>501007</v>
      </c>
      <c r="D111" s="302" t="s">
        <v>268</v>
      </c>
      <c r="E111" s="302">
        <v>2015</v>
      </c>
      <c r="F111" s="302" t="s">
        <v>253</v>
      </c>
      <c r="G111" s="313">
        <v>3.0700167849862601E-2</v>
      </c>
      <c r="H111" s="313">
        <v>5.6434146511443281E-2</v>
      </c>
      <c r="I111" s="309">
        <v>16003.357463819561</v>
      </c>
      <c r="J111" s="314">
        <v>923</v>
      </c>
      <c r="K111" s="315">
        <f t="shared" si="14"/>
        <v>16003.357463819561</v>
      </c>
      <c r="L111" s="294">
        <f t="shared" si="12"/>
        <v>0</v>
      </c>
    </row>
    <row r="112" spans="1:12" x14ac:dyDescent="0.3">
      <c r="A112" s="298"/>
      <c r="B112" s="312" t="s">
        <v>246</v>
      </c>
      <c r="C112" s="302"/>
      <c r="D112" s="302" t="s">
        <v>268</v>
      </c>
      <c r="E112" s="302">
        <v>2015</v>
      </c>
      <c r="F112" s="302" t="s">
        <v>254</v>
      </c>
      <c r="G112" s="313">
        <v>8.6699955228311171E-2</v>
      </c>
      <c r="H112" s="313">
        <v>0.15937495846336175</v>
      </c>
      <c r="I112" s="309">
        <v>45194.879142070393</v>
      </c>
      <c r="J112" s="314">
        <v>923</v>
      </c>
      <c r="K112" s="315">
        <f t="shared" si="14"/>
        <v>45194.879142070393</v>
      </c>
      <c r="L112" s="294">
        <f t="shared" si="12"/>
        <v>0</v>
      </c>
    </row>
    <row r="113" spans="1:12" hidden="1" x14ac:dyDescent="0.3">
      <c r="A113" s="298" t="s">
        <v>41</v>
      </c>
      <c r="B113" s="312" t="s">
        <v>246</v>
      </c>
      <c r="C113" s="302">
        <v>501007</v>
      </c>
      <c r="D113" s="302" t="s">
        <v>268</v>
      </c>
      <c r="E113" s="302">
        <v>2015</v>
      </c>
      <c r="F113" s="302" t="s">
        <v>255</v>
      </c>
      <c r="G113" s="313">
        <v>3.0100020070067391E-2</v>
      </c>
      <c r="H113" s="313">
        <v>5.5330933398762147E-2</v>
      </c>
      <c r="I113" s="309">
        <v>15690.512938077874</v>
      </c>
      <c r="J113" s="314">
        <v>923</v>
      </c>
      <c r="K113" s="315">
        <f t="shared" si="14"/>
        <v>15690.512938077874</v>
      </c>
      <c r="L113" s="294">
        <f t="shared" si="12"/>
        <v>0</v>
      </c>
    </row>
    <row r="114" spans="1:12" hidden="1" x14ac:dyDescent="0.3">
      <c r="A114" s="298" t="s">
        <v>41</v>
      </c>
      <c r="B114" s="312" t="s">
        <v>246</v>
      </c>
      <c r="C114" s="302">
        <v>501007</v>
      </c>
      <c r="D114" s="302" t="s">
        <v>268</v>
      </c>
      <c r="E114" s="302">
        <v>2015</v>
      </c>
      <c r="F114" s="302" t="s">
        <v>256</v>
      </c>
      <c r="G114" s="313">
        <v>4.689985857149194E-2</v>
      </c>
      <c r="H114" s="313">
        <v>8.6212997366442432E-2</v>
      </c>
      <c r="I114" s="309">
        <v>24447.91850626727</v>
      </c>
      <c r="J114" s="314">
        <v>923</v>
      </c>
      <c r="K114" s="315">
        <f t="shared" si="14"/>
        <v>24447.91850626727</v>
      </c>
      <c r="L114" s="294">
        <f t="shared" si="12"/>
        <v>0</v>
      </c>
    </row>
    <row r="115" spans="1:12" hidden="1" x14ac:dyDescent="0.3">
      <c r="A115" s="298" t="s">
        <v>41</v>
      </c>
      <c r="B115" s="312" t="s">
        <v>246</v>
      </c>
      <c r="C115" s="302">
        <v>501007</v>
      </c>
      <c r="D115" s="302" t="s">
        <v>268</v>
      </c>
      <c r="E115" s="302">
        <v>2015</v>
      </c>
      <c r="F115" s="302" t="s">
        <v>257</v>
      </c>
      <c r="G115" s="313">
        <v>1.0499947919445351E-2</v>
      </c>
      <c r="H115" s="313">
        <v>1.93013797887478E-2</v>
      </c>
      <c r="I115" s="309">
        <v>5473.4039477612978</v>
      </c>
      <c r="J115" s="314">
        <v>923</v>
      </c>
      <c r="K115" s="315">
        <f t="shared" si="14"/>
        <v>5473.4039477612978</v>
      </c>
      <c r="L115" s="294">
        <f t="shared" si="12"/>
        <v>0</v>
      </c>
    </row>
    <row r="116" spans="1:12" x14ac:dyDescent="0.3">
      <c r="A116" s="298"/>
      <c r="B116" s="312" t="s">
        <v>246</v>
      </c>
      <c r="C116" s="302"/>
      <c r="D116" s="302" t="s">
        <v>268</v>
      </c>
      <c r="E116" s="302">
        <v>2015</v>
      </c>
      <c r="F116" s="302" t="s">
        <v>258</v>
      </c>
      <c r="G116" s="313">
        <v>2.8999977135366249E-2</v>
      </c>
      <c r="H116" s="313">
        <v>5.3308795133935688E-2</v>
      </c>
      <c r="I116" s="309">
        <v>15117.083489885126</v>
      </c>
      <c r="J116" s="314">
        <v>923</v>
      </c>
      <c r="K116" s="315">
        <f t="shared" si="14"/>
        <v>15117.083489885126</v>
      </c>
      <c r="L116" s="294">
        <f t="shared" si="12"/>
        <v>0</v>
      </c>
    </row>
    <row r="117" spans="1:12" hidden="1" x14ac:dyDescent="0.3">
      <c r="A117" s="298" t="s">
        <v>41</v>
      </c>
      <c r="B117" s="312" t="s">
        <v>246</v>
      </c>
      <c r="C117" s="302">
        <v>501007</v>
      </c>
      <c r="D117" s="302" t="s">
        <v>268</v>
      </c>
      <c r="E117" s="302">
        <v>2015</v>
      </c>
      <c r="F117" s="302" t="s">
        <v>259</v>
      </c>
      <c r="G117" s="313">
        <v>4.2299963279789042E-2</v>
      </c>
      <c r="H117" s="313">
        <v>7.7757305329227033E-2</v>
      </c>
      <c r="I117" s="309">
        <v>22050.088989201893</v>
      </c>
      <c r="J117" s="314">
        <v>923</v>
      </c>
      <c r="K117" s="315">
        <f t="shared" si="14"/>
        <v>22050.088989201893</v>
      </c>
      <c r="L117" s="294">
        <f t="shared" si="12"/>
        <v>0</v>
      </c>
    </row>
    <row r="118" spans="1:12" hidden="1" x14ac:dyDescent="0.3">
      <c r="A118" s="298" t="s">
        <v>41</v>
      </c>
      <c r="B118" s="312" t="s">
        <v>246</v>
      </c>
      <c r="C118" s="302">
        <v>501007</v>
      </c>
      <c r="D118" s="302" t="s">
        <v>268</v>
      </c>
      <c r="E118" s="302">
        <v>2016</v>
      </c>
      <c r="F118" s="302">
        <v>1300</v>
      </c>
      <c r="G118" s="313">
        <v>3.8300011111825148E-2</v>
      </c>
      <c r="H118" s="313">
        <v>6.7311100966934739E-2</v>
      </c>
      <c r="I118" s="309">
        <v>19965.72072582896</v>
      </c>
      <c r="J118" s="314">
        <v>923</v>
      </c>
      <c r="K118" s="315">
        <f t="shared" si="14"/>
        <v>19965.72072582896</v>
      </c>
      <c r="L118" s="294">
        <f t="shared" si="12"/>
        <v>0</v>
      </c>
    </row>
    <row r="119" spans="1:12" hidden="1" x14ac:dyDescent="0.3">
      <c r="A119" s="298" t="s">
        <v>41</v>
      </c>
      <c r="B119" s="312" t="s">
        <v>246</v>
      </c>
      <c r="C119" s="302">
        <v>501007</v>
      </c>
      <c r="D119" s="302" t="s">
        <v>268</v>
      </c>
      <c r="E119" s="302">
        <v>2016</v>
      </c>
      <c r="F119" s="302">
        <v>1302</v>
      </c>
      <c r="G119" s="313">
        <v>2.0900010553009961E-2</v>
      </c>
      <c r="H119" s="313">
        <v>3.6731130871899512E-2</v>
      </c>
      <c r="I119" s="309">
        <v>10895.134537948958</v>
      </c>
      <c r="J119" s="314">
        <v>923</v>
      </c>
      <c r="K119" s="315">
        <f t="shared" si="14"/>
        <v>10895.134537948958</v>
      </c>
      <c r="L119" s="294">
        <f t="shared" si="12"/>
        <v>0</v>
      </c>
    </row>
    <row r="120" spans="1:12" x14ac:dyDescent="0.3">
      <c r="A120" s="298"/>
      <c r="B120" s="312" t="s">
        <v>246</v>
      </c>
      <c r="C120" s="302"/>
      <c r="D120" s="302" t="s">
        <v>268</v>
      </c>
      <c r="E120" s="302">
        <v>2016</v>
      </c>
      <c r="F120" s="302" t="s">
        <v>249</v>
      </c>
      <c r="G120" s="313">
        <v>6.039996982397966E-2</v>
      </c>
      <c r="H120" s="313">
        <v>0.10615110411721143</v>
      </c>
      <c r="I120" s="309">
        <v>31486.38588728094</v>
      </c>
      <c r="J120" s="314">
        <v>923</v>
      </c>
      <c r="K120" s="315">
        <f t="shared" si="14"/>
        <v>31486.38588728094</v>
      </c>
      <c r="L120" s="294">
        <f t="shared" si="12"/>
        <v>0</v>
      </c>
    </row>
    <row r="121" spans="1:12" hidden="1" x14ac:dyDescent="0.3">
      <c r="A121" s="298" t="s">
        <v>41</v>
      </c>
      <c r="B121" s="312" t="s">
        <v>246</v>
      </c>
      <c r="C121" s="302">
        <v>501007</v>
      </c>
      <c r="D121" s="302" t="s">
        <v>268</v>
      </c>
      <c r="E121" s="302">
        <v>2016</v>
      </c>
      <c r="F121" s="302" t="s">
        <v>250</v>
      </c>
      <c r="G121" s="313">
        <v>9.6499968512913259E-2</v>
      </c>
      <c r="H121" s="313">
        <v>0.16959575037494526</v>
      </c>
      <c r="I121" s="309">
        <v>50305.244449008722</v>
      </c>
      <c r="J121" s="314">
        <v>923</v>
      </c>
      <c r="K121" s="315">
        <f t="shared" ref="K121:K152" si="15">I121</f>
        <v>50305.244449008722</v>
      </c>
      <c r="L121" s="294">
        <f t="shared" si="12"/>
        <v>0</v>
      </c>
    </row>
    <row r="122" spans="1:12" hidden="1" x14ac:dyDescent="0.3">
      <c r="A122" s="298" t="s">
        <v>41</v>
      </c>
      <c r="B122" s="312" t="s">
        <v>246</v>
      </c>
      <c r="C122" s="302">
        <v>501007</v>
      </c>
      <c r="D122" s="302" t="s">
        <v>268</v>
      </c>
      <c r="E122" s="302">
        <v>2016</v>
      </c>
      <c r="F122" s="302" t="s">
        <v>251</v>
      </c>
      <c r="G122" s="313">
        <v>4.3999926064451592E-2</v>
      </c>
      <c r="H122" s="313">
        <v>7.7328527587490523E-2</v>
      </c>
      <c r="I122" s="309">
        <v>22937.075218986785</v>
      </c>
      <c r="J122" s="314">
        <v>923</v>
      </c>
      <c r="K122" s="315">
        <f t="shared" si="15"/>
        <v>22937.075218986785</v>
      </c>
      <c r="L122" s="294">
        <f t="shared" si="12"/>
        <v>0</v>
      </c>
    </row>
    <row r="123" spans="1:12" hidden="1" x14ac:dyDescent="0.3">
      <c r="A123" s="298" t="s">
        <v>41</v>
      </c>
      <c r="B123" s="312" t="s">
        <v>246</v>
      </c>
      <c r="C123" s="302">
        <v>501007</v>
      </c>
      <c r="D123" s="302" t="s">
        <v>268</v>
      </c>
      <c r="E123" s="302">
        <v>2016</v>
      </c>
      <c r="F123" s="302" t="s">
        <v>252</v>
      </c>
      <c r="G123" s="313">
        <v>3.2399997334881393E-2</v>
      </c>
      <c r="H123" s="313">
        <v>5.6942006767806662E-2</v>
      </c>
      <c r="I123" s="309">
        <v>16890.055107741657</v>
      </c>
      <c r="J123" s="314">
        <v>923</v>
      </c>
      <c r="K123" s="315">
        <f t="shared" si="15"/>
        <v>16890.055107741657</v>
      </c>
      <c r="L123" s="294">
        <f t="shared" si="12"/>
        <v>0</v>
      </c>
    </row>
    <row r="124" spans="1:12" hidden="1" x14ac:dyDescent="0.3">
      <c r="A124" s="298" t="s">
        <v>41</v>
      </c>
      <c r="B124" s="312" t="s">
        <v>246</v>
      </c>
      <c r="C124" s="302">
        <v>501007</v>
      </c>
      <c r="D124" s="302" t="s">
        <v>268</v>
      </c>
      <c r="E124" s="302">
        <v>2016</v>
      </c>
      <c r="F124" s="302" t="s">
        <v>253</v>
      </c>
      <c r="G124" s="313">
        <v>2.149998463258224E-2</v>
      </c>
      <c r="H124" s="313">
        <v>3.7785567011088109E-2</v>
      </c>
      <c r="I124" s="309">
        <v>11207.899849700469</v>
      </c>
      <c r="J124" s="314">
        <v>923</v>
      </c>
      <c r="K124" s="315">
        <f t="shared" si="15"/>
        <v>11207.899849700469</v>
      </c>
      <c r="L124" s="294">
        <f t="shared" si="12"/>
        <v>0</v>
      </c>
    </row>
    <row r="125" spans="1:12" x14ac:dyDescent="0.3">
      <c r="A125" s="298"/>
      <c r="B125" s="312" t="s">
        <v>246</v>
      </c>
      <c r="C125" s="302"/>
      <c r="D125" s="302" t="s">
        <v>268</v>
      </c>
      <c r="E125" s="302">
        <v>2016</v>
      </c>
      <c r="F125" s="302" t="s">
        <v>254</v>
      </c>
      <c r="G125" s="313">
        <v>8.7900017645664325E-2</v>
      </c>
      <c r="H125" s="313">
        <v>0.1544815991167138</v>
      </c>
      <c r="I125" s="309">
        <v>45822.106917533463</v>
      </c>
      <c r="J125" s="314">
        <v>923</v>
      </c>
      <c r="K125" s="315">
        <f t="shared" si="15"/>
        <v>45822.106917533463</v>
      </c>
      <c r="L125" s="294">
        <f t="shared" si="12"/>
        <v>0</v>
      </c>
    </row>
    <row r="126" spans="1:12" hidden="1" x14ac:dyDescent="0.3">
      <c r="A126" s="298" t="s">
        <v>41</v>
      </c>
      <c r="B126" s="312" t="s">
        <v>246</v>
      </c>
      <c r="C126" s="302">
        <v>501007</v>
      </c>
      <c r="D126" s="302" t="s">
        <v>268</v>
      </c>
      <c r="E126" s="302">
        <v>2016</v>
      </c>
      <c r="F126" s="302" t="s">
        <v>255</v>
      </c>
      <c r="G126" s="313">
        <v>3.1200049175736849E-2</v>
      </c>
      <c r="H126" s="313">
        <v>5.4833134489429482E-2</v>
      </c>
      <c r="I126" s="309">
        <v>16264.524484238636</v>
      </c>
      <c r="J126" s="314">
        <v>923</v>
      </c>
      <c r="K126" s="315">
        <f t="shared" si="15"/>
        <v>16264.524484238636</v>
      </c>
      <c r="L126" s="294">
        <f t="shared" si="12"/>
        <v>0</v>
      </c>
    </row>
    <row r="127" spans="1:12" hidden="1" x14ac:dyDescent="0.3">
      <c r="A127" s="298" t="s">
        <v>41</v>
      </c>
      <c r="B127" s="312" t="s">
        <v>246</v>
      </c>
      <c r="C127" s="302">
        <v>501007</v>
      </c>
      <c r="D127" s="302" t="s">
        <v>268</v>
      </c>
      <c r="E127" s="302">
        <v>2016</v>
      </c>
      <c r="F127" s="302" t="s">
        <v>256</v>
      </c>
      <c r="G127" s="313">
        <v>5.0399971973268863E-2</v>
      </c>
      <c r="H127" s="313">
        <v>8.8576413002030494E-2</v>
      </c>
      <c r="I127" s="309">
        <v>26273.406607373177</v>
      </c>
      <c r="J127" s="314">
        <v>923</v>
      </c>
      <c r="K127" s="315">
        <f t="shared" si="15"/>
        <v>26273.406607373177</v>
      </c>
      <c r="L127" s="294">
        <f t="shared" si="12"/>
        <v>0</v>
      </c>
    </row>
    <row r="128" spans="1:12" hidden="1" x14ac:dyDescent="0.3">
      <c r="A128" s="298" t="s">
        <v>41</v>
      </c>
      <c r="B128" s="312" t="s">
        <v>246</v>
      </c>
      <c r="C128" s="302">
        <v>501007</v>
      </c>
      <c r="D128" s="302" t="s">
        <v>268</v>
      </c>
      <c r="E128" s="302">
        <v>2016</v>
      </c>
      <c r="F128" s="302" t="s">
        <v>257</v>
      </c>
      <c r="G128" s="313">
        <v>1.160003619403009E-2</v>
      </c>
      <c r="H128" s="313">
        <v>2.0386709685193301E-2</v>
      </c>
      <c r="I128" s="309">
        <v>6047.0761322574426</v>
      </c>
      <c r="J128" s="314">
        <v>923</v>
      </c>
      <c r="K128" s="315">
        <f t="shared" si="15"/>
        <v>6047.0761322574426</v>
      </c>
      <c r="L128" s="294">
        <f t="shared" ref="L128:L191" si="16">K128-I128</f>
        <v>0</v>
      </c>
    </row>
    <row r="129" spans="1:12" x14ac:dyDescent="0.3">
      <c r="A129" s="298"/>
      <c r="B129" s="312" t="s">
        <v>246</v>
      </c>
      <c r="C129" s="302"/>
      <c r="D129" s="302" t="s">
        <v>268</v>
      </c>
      <c r="E129" s="302">
        <v>2016</v>
      </c>
      <c r="F129" s="302" t="s">
        <v>258</v>
      </c>
      <c r="G129" s="313">
        <v>2.929997006040147E-2</v>
      </c>
      <c r="H129" s="313">
        <v>5.1493803417068107E-2</v>
      </c>
      <c r="I129" s="309">
        <v>15274.016965507046</v>
      </c>
      <c r="J129" s="314">
        <v>923</v>
      </c>
      <c r="K129" s="315">
        <f t="shared" si="15"/>
        <v>15274.016965507046</v>
      </c>
      <c r="L129" s="294">
        <f t="shared" si="16"/>
        <v>0</v>
      </c>
    </row>
    <row r="130" spans="1:12" hidden="1" x14ac:dyDescent="0.3">
      <c r="A130" s="298" t="s">
        <v>41</v>
      </c>
      <c r="B130" s="312" t="s">
        <v>246</v>
      </c>
      <c r="C130" s="302">
        <v>501007</v>
      </c>
      <c r="D130" s="302" t="s">
        <v>268</v>
      </c>
      <c r="E130" s="302">
        <v>2016</v>
      </c>
      <c r="F130" s="302" t="s">
        <v>259</v>
      </c>
      <c r="G130" s="313">
        <v>4.460000760848376E-2</v>
      </c>
      <c r="H130" s="313">
        <v>7.838315259218856E-2</v>
      </c>
      <c r="I130" s="309">
        <v>23249.896551750611</v>
      </c>
      <c r="J130" s="314">
        <v>923</v>
      </c>
      <c r="K130" s="315">
        <f t="shared" si="15"/>
        <v>23249.896551750611</v>
      </c>
      <c r="L130" s="294">
        <f t="shared" si="16"/>
        <v>0</v>
      </c>
    </row>
    <row r="131" spans="1:12" hidden="1" x14ac:dyDescent="0.3">
      <c r="A131" s="298" t="s">
        <v>41</v>
      </c>
      <c r="B131" s="312" t="s">
        <v>246</v>
      </c>
      <c r="C131" s="302">
        <v>501007</v>
      </c>
      <c r="D131" s="302" t="s">
        <v>268</v>
      </c>
      <c r="E131" s="302">
        <v>2017</v>
      </c>
      <c r="F131" s="302">
        <v>1300</v>
      </c>
      <c r="G131" s="313">
        <v>4.9700026867442737E-2</v>
      </c>
      <c r="H131" s="313">
        <v>7.893905643416671E-2</v>
      </c>
      <c r="I131" s="309">
        <v>28614.731324695305</v>
      </c>
      <c r="J131" s="314">
        <v>923</v>
      </c>
      <c r="K131" s="315">
        <f t="shared" si="15"/>
        <v>28614.731324695305</v>
      </c>
      <c r="L131" s="294">
        <f t="shared" si="16"/>
        <v>0</v>
      </c>
    </row>
    <row r="132" spans="1:12" hidden="1" x14ac:dyDescent="0.3">
      <c r="A132" s="298" t="s">
        <v>41</v>
      </c>
      <c r="B132" s="312" t="s">
        <v>246</v>
      </c>
      <c r="C132" s="302">
        <v>501007</v>
      </c>
      <c r="D132" s="302" t="s">
        <v>268</v>
      </c>
      <c r="E132" s="302">
        <v>2017</v>
      </c>
      <c r="F132" s="302">
        <v>1302</v>
      </c>
      <c r="G132" s="313">
        <v>2.3300043410821859E-2</v>
      </c>
      <c r="H132" s="313">
        <v>3.7007695119180513E-2</v>
      </c>
      <c r="I132" s="309">
        <v>13414.972266165101</v>
      </c>
      <c r="J132" s="314">
        <v>923</v>
      </c>
      <c r="K132" s="315">
        <f t="shared" si="15"/>
        <v>13414.972266165101</v>
      </c>
      <c r="L132" s="294">
        <f t="shared" si="16"/>
        <v>0</v>
      </c>
    </row>
    <row r="133" spans="1:12" hidden="1" x14ac:dyDescent="0.3">
      <c r="A133" s="298" t="s">
        <v>41</v>
      </c>
      <c r="B133" s="312" t="s">
        <v>246</v>
      </c>
      <c r="C133" s="302">
        <v>501007</v>
      </c>
      <c r="D133" s="302" t="s">
        <v>268</v>
      </c>
      <c r="E133" s="302">
        <v>2017</v>
      </c>
      <c r="F133" s="302">
        <v>1310</v>
      </c>
      <c r="G133" s="313">
        <v>1.679984812431665E-2</v>
      </c>
      <c r="H133" s="313">
        <v>2.668336905949641E-2</v>
      </c>
      <c r="I133" s="309">
        <v>773.7994052279555</v>
      </c>
      <c r="J133" s="314">
        <v>923</v>
      </c>
      <c r="K133" s="315">
        <f t="shared" si="15"/>
        <v>773.7994052279555</v>
      </c>
      <c r="L133" s="294">
        <f t="shared" si="16"/>
        <v>0</v>
      </c>
    </row>
    <row r="134" spans="1:12" x14ac:dyDescent="0.3">
      <c r="A134" s="298"/>
      <c r="B134" s="312" t="s">
        <v>246</v>
      </c>
      <c r="C134" s="302"/>
      <c r="D134" s="302" t="s">
        <v>268</v>
      </c>
      <c r="E134" s="302">
        <v>2017</v>
      </c>
      <c r="F134" s="302" t="s">
        <v>249</v>
      </c>
      <c r="G134" s="313">
        <v>6.4900033833076062E-2</v>
      </c>
      <c r="H134" s="313">
        <v>0.10308138156529988</v>
      </c>
      <c r="I134" s="309">
        <v>37366.117246782524</v>
      </c>
      <c r="J134" s="314">
        <v>923</v>
      </c>
      <c r="K134" s="315">
        <f t="shared" si="15"/>
        <v>37366.117246782524</v>
      </c>
      <c r="L134" s="294">
        <f t="shared" si="16"/>
        <v>0</v>
      </c>
    </row>
    <row r="135" spans="1:12" hidden="1" x14ac:dyDescent="0.3">
      <c r="A135" s="298" t="s">
        <v>41</v>
      </c>
      <c r="B135" s="312" t="s">
        <v>246</v>
      </c>
      <c r="C135" s="302">
        <v>501007</v>
      </c>
      <c r="D135" s="302" t="s">
        <v>268</v>
      </c>
      <c r="E135" s="302">
        <v>2017</v>
      </c>
      <c r="F135" s="302" t="s">
        <v>250</v>
      </c>
      <c r="G135" s="313">
        <v>0.1024999937806845</v>
      </c>
      <c r="H135" s="313">
        <v>0.16280177906413912</v>
      </c>
      <c r="I135" s="309">
        <v>59014.249441755725</v>
      </c>
      <c r="J135" s="314">
        <v>923</v>
      </c>
      <c r="K135" s="315">
        <f t="shared" si="15"/>
        <v>59014.249441755725</v>
      </c>
      <c r="L135" s="294">
        <f t="shared" si="16"/>
        <v>0</v>
      </c>
    </row>
    <row r="136" spans="1:12" hidden="1" x14ac:dyDescent="0.3">
      <c r="A136" s="298" t="s">
        <v>41</v>
      </c>
      <c r="B136" s="312" t="s">
        <v>246</v>
      </c>
      <c r="C136" s="302">
        <v>501007</v>
      </c>
      <c r="D136" s="302" t="s">
        <v>268</v>
      </c>
      <c r="E136" s="302">
        <v>2017</v>
      </c>
      <c r="F136" s="302" t="s">
        <v>251</v>
      </c>
      <c r="G136" s="313">
        <v>4.4899959201290633E-2</v>
      </c>
      <c r="H136" s="313">
        <v>7.1315060306421832E-2</v>
      </c>
      <c r="I136" s="309">
        <v>25851.098078104929</v>
      </c>
      <c r="J136" s="314">
        <v>923</v>
      </c>
      <c r="K136" s="315">
        <f t="shared" si="15"/>
        <v>25851.098078104929</v>
      </c>
      <c r="L136" s="294">
        <f t="shared" si="16"/>
        <v>0</v>
      </c>
    </row>
    <row r="137" spans="1:12" hidden="1" x14ac:dyDescent="0.3">
      <c r="A137" s="298" t="s">
        <v>41</v>
      </c>
      <c r="B137" s="312" t="s">
        <v>246</v>
      </c>
      <c r="C137" s="302">
        <v>501007</v>
      </c>
      <c r="D137" s="302" t="s">
        <v>268</v>
      </c>
      <c r="E137" s="302">
        <v>2017</v>
      </c>
      <c r="F137" s="302" t="s">
        <v>252</v>
      </c>
      <c r="G137" s="313">
        <v>3.4899999626841073E-2</v>
      </c>
      <c r="H137" s="313">
        <v>5.5432023154504968E-2</v>
      </c>
      <c r="I137" s="309">
        <v>20093.633253309519</v>
      </c>
      <c r="J137" s="314">
        <v>923</v>
      </c>
      <c r="K137" s="315">
        <f t="shared" si="15"/>
        <v>20093.633253309519</v>
      </c>
      <c r="L137" s="294">
        <f t="shared" si="16"/>
        <v>0</v>
      </c>
    </row>
    <row r="138" spans="1:12" hidden="1" x14ac:dyDescent="0.3">
      <c r="A138" s="298" t="s">
        <v>41</v>
      </c>
      <c r="B138" s="312" t="s">
        <v>246</v>
      </c>
      <c r="C138" s="302">
        <v>501007</v>
      </c>
      <c r="D138" s="302" t="s">
        <v>268</v>
      </c>
      <c r="E138" s="302">
        <v>2017</v>
      </c>
      <c r="F138" s="302" t="s">
        <v>253</v>
      </c>
      <c r="G138" s="313">
        <v>1.7900045027843869E-2</v>
      </c>
      <c r="H138" s="313">
        <v>2.8430822952989637E-2</v>
      </c>
      <c r="I138" s="309">
        <v>10305.929623294296</v>
      </c>
      <c r="J138" s="314">
        <v>923</v>
      </c>
      <c r="K138" s="315">
        <f t="shared" si="15"/>
        <v>10305.929623294296</v>
      </c>
      <c r="L138" s="294">
        <f t="shared" si="16"/>
        <v>0</v>
      </c>
    </row>
    <row r="139" spans="1:12" x14ac:dyDescent="0.3">
      <c r="A139" s="298"/>
      <c r="B139" s="312" t="s">
        <v>246</v>
      </c>
      <c r="C139" s="302"/>
      <c r="D139" s="302" t="s">
        <v>268</v>
      </c>
      <c r="E139" s="302">
        <v>2017</v>
      </c>
      <c r="F139" s="302" t="s">
        <v>254</v>
      </c>
      <c r="G139" s="313">
        <v>9.5400023260239789E-2</v>
      </c>
      <c r="H139" s="313">
        <v>0.15152482392105343</v>
      </c>
      <c r="I139" s="309">
        <v>54926.449863746435</v>
      </c>
      <c r="J139" s="314">
        <v>923</v>
      </c>
      <c r="K139" s="315">
        <f t="shared" si="15"/>
        <v>54926.449863746435</v>
      </c>
      <c r="L139" s="294">
        <f t="shared" si="16"/>
        <v>0</v>
      </c>
    </row>
    <row r="140" spans="1:12" hidden="1" x14ac:dyDescent="0.3">
      <c r="A140" s="298" t="s">
        <v>41</v>
      </c>
      <c r="B140" s="312" t="s">
        <v>246</v>
      </c>
      <c r="C140" s="302">
        <v>501007</v>
      </c>
      <c r="D140" s="302" t="s">
        <v>268</v>
      </c>
      <c r="E140" s="302">
        <v>2017</v>
      </c>
      <c r="F140" s="302" t="s">
        <v>255</v>
      </c>
      <c r="G140" s="313">
        <v>3.2600019031105272E-2</v>
      </c>
      <c r="H140" s="313">
        <v>5.1778940661641945E-2</v>
      </c>
      <c r="I140" s="309">
        <v>18769.422162347204</v>
      </c>
      <c r="J140" s="314">
        <v>923</v>
      </c>
      <c r="K140" s="315">
        <f t="shared" si="15"/>
        <v>18769.422162347204</v>
      </c>
      <c r="L140" s="294">
        <f t="shared" si="16"/>
        <v>0</v>
      </c>
    </row>
    <row r="141" spans="1:12" hidden="1" x14ac:dyDescent="0.3">
      <c r="A141" s="298" t="s">
        <v>41</v>
      </c>
      <c r="B141" s="312" t="s">
        <v>246</v>
      </c>
      <c r="C141" s="302">
        <v>501007</v>
      </c>
      <c r="D141" s="302" t="s">
        <v>268</v>
      </c>
      <c r="E141" s="302">
        <v>2017</v>
      </c>
      <c r="F141" s="302" t="s">
        <v>256</v>
      </c>
      <c r="G141" s="313">
        <v>5.0299957584268612E-2</v>
      </c>
      <c r="H141" s="313">
        <v>7.9891932472612698E-2</v>
      </c>
      <c r="I141" s="309">
        <v>28960.140720975731</v>
      </c>
      <c r="J141" s="314">
        <v>923</v>
      </c>
      <c r="K141" s="315">
        <f t="shared" si="15"/>
        <v>28960.140720975731</v>
      </c>
      <c r="L141" s="294">
        <f t="shared" si="16"/>
        <v>0</v>
      </c>
    </row>
    <row r="142" spans="1:12" hidden="1" x14ac:dyDescent="0.3">
      <c r="A142" s="298" t="s">
        <v>41</v>
      </c>
      <c r="B142" s="312" t="s">
        <v>246</v>
      </c>
      <c r="C142" s="302">
        <v>501007</v>
      </c>
      <c r="D142" s="302" t="s">
        <v>268</v>
      </c>
      <c r="E142" s="302">
        <v>2017</v>
      </c>
      <c r="F142" s="302" t="s">
        <v>257</v>
      </c>
      <c r="G142" s="313">
        <v>1.269999763666012E-2</v>
      </c>
      <c r="H142" s="313">
        <v>2.0171534973773365E-2</v>
      </c>
      <c r="I142" s="309">
        <v>7312.0085260025016</v>
      </c>
      <c r="J142" s="314">
        <v>923</v>
      </c>
      <c r="K142" s="315">
        <f t="shared" si="15"/>
        <v>7312.0085260025016</v>
      </c>
      <c r="L142" s="294">
        <f t="shared" si="16"/>
        <v>0</v>
      </c>
    </row>
    <row r="143" spans="1:12" x14ac:dyDescent="0.3">
      <c r="A143" s="298"/>
      <c r="B143" s="312" t="s">
        <v>246</v>
      </c>
      <c r="C143" s="302"/>
      <c r="D143" s="302" t="s">
        <v>268</v>
      </c>
      <c r="E143" s="302">
        <v>2017</v>
      </c>
      <c r="F143" s="302" t="s">
        <v>258</v>
      </c>
      <c r="G143" s="313">
        <v>3.1700006343701757E-2</v>
      </c>
      <c r="H143" s="313">
        <v>5.0349441387689792E-2</v>
      </c>
      <c r="I143" s="309">
        <v>18251.240928611511</v>
      </c>
      <c r="J143" s="314">
        <v>923</v>
      </c>
      <c r="K143" s="315">
        <f t="shared" si="15"/>
        <v>18251.240928611511</v>
      </c>
      <c r="L143" s="294">
        <f t="shared" si="16"/>
        <v>0</v>
      </c>
    </row>
    <row r="144" spans="1:12" hidden="1" x14ac:dyDescent="0.3">
      <c r="A144" s="298" t="s">
        <v>41</v>
      </c>
      <c r="B144" s="312" t="s">
        <v>246</v>
      </c>
      <c r="C144" s="302">
        <v>501007</v>
      </c>
      <c r="D144" s="302" t="s">
        <v>268</v>
      </c>
      <c r="E144" s="302">
        <v>2017</v>
      </c>
      <c r="F144" s="302" t="s">
        <v>259</v>
      </c>
      <c r="G144" s="313">
        <v>5.2000007463178538E-2</v>
      </c>
      <c r="H144" s="313">
        <v>8.259213892702974E-2</v>
      </c>
      <c r="I144" s="309">
        <v>29938.942415657624</v>
      </c>
      <c r="J144" s="314">
        <v>923</v>
      </c>
      <c r="K144" s="315">
        <f t="shared" si="15"/>
        <v>29938.942415657624</v>
      </c>
      <c r="L144" s="294">
        <f t="shared" si="16"/>
        <v>0</v>
      </c>
    </row>
    <row r="145" spans="1:12" hidden="1" x14ac:dyDescent="0.3">
      <c r="A145" s="298" t="s">
        <v>41</v>
      </c>
      <c r="B145" s="312" t="s">
        <v>246</v>
      </c>
      <c r="C145" s="302">
        <v>501007</v>
      </c>
      <c r="D145" s="302" t="s">
        <v>268</v>
      </c>
      <c r="E145" s="302">
        <v>2018</v>
      </c>
      <c r="F145" s="302">
        <v>1300</v>
      </c>
      <c r="G145" s="313">
        <v>6.6699978211182856E-2</v>
      </c>
      <c r="H145" s="313">
        <v>0.10594024287085098</v>
      </c>
      <c r="I145" s="309">
        <v>38575.203420814993</v>
      </c>
      <c r="J145" s="314">
        <v>923</v>
      </c>
      <c r="K145" s="315">
        <f t="shared" si="15"/>
        <v>38575.203420814993</v>
      </c>
      <c r="L145" s="294">
        <f t="shared" si="16"/>
        <v>0</v>
      </c>
    </row>
    <row r="146" spans="1:12" hidden="1" x14ac:dyDescent="0.3">
      <c r="A146" s="298" t="s">
        <v>41</v>
      </c>
      <c r="B146" s="312" t="s">
        <v>246</v>
      </c>
      <c r="C146" s="302">
        <v>501007</v>
      </c>
      <c r="D146" s="302" t="s">
        <v>268</v>
      </c>
      <c r="E146" s="302">
        <v>2018</v>
      </c>
      <c r="F146" s="302">
        <v>1302</v>
      </c>
      <c r="G146" s="313">
        <v>2.969998949962184E-2</v>
      </c>
      <c r="H146" s="313">
        <v>4.717279053509698E-2</v>
      </c>
      <c r="I146" s="309">
        <v>17176.664329882758</v>
      </c>
      <c r="J146" s="314">
        <v>923</v>
      </c>
      <c r="K146" s="315">
        <f t="shared" si="15"/>
        <v>17176.664329882758</v>
      </c>
      <c r="L146" s="294">
        <f t="shared" si="16"/>
        <v>0</v>
      </c>
    </row>
    <row r="147" spans="1:12" hidden="1" x14ac:dyDescent="0.3">
      <c r="A147" s="298" t="s">
        <v>41</v>
      </c>
      <c r="B147" s="312" t="s">
        <v>246</v>
      </c>
      <c r="C147" s="302">
        <v>501007</v>
      </c>
      <c r="D147" s="302" t="s">
        <v>268</v>
      </c>
      <c r="E147" s="302">
        <v>2018</v>
      </c>
      <c r="F147" s="302">
        <v>1310</v>
      </c>
      <c r="G147" s="313">
        <v>2.1600215034113461E-2</v>
      </c>
      <c r="H147" s="313">
        <v>3.4307837695708977E-2</v>
      </c>
      <c r="I147" s="309">
        <v>999.37986334703055</v>
      </c>
      <c r="J147" s="314">
        <v>923</v>
      </c>
      <c r="K147" s="315">
        <f t="shared" si="15"/>
        <v>999.37986334703055</v>
      </c>
      <c r="L147" s="294">
        <f t="shared" si="16"/>
        <v>0</v>
      </c>
    </row>
    <row r="148" spans="1:12" x14ac:dyDescent="0.3">
      <c r="A148" s="298"/>
      <c r="B148" s="312" t="s">
        <v>246</v>
      </c>
      <c r="C148" s="302"/>
      <c r="D148" s="302" t="s">
        <v>268</v>
      </c>
      <c r="E148" s="302">
        <v>2018</v>
      </c>
      <c r="F148" s="302" t="s">
        <v>249</v>
      </c>
      <c r="G148" s="313">
        <v>6.4100016421483913E-2</v>
      </c>
      <c r="H148" s="313">
        <v>0.10181069754201219</v>
      </c>
      <c r="I148" s="309">
        <v>37071.543935253605</v>
      </c>
      <c r="J148" s="314">
        <v>923</v>
      </c>
      <c r="K148" s="315">
        <f t="shared" si="15"/>
        <v>37071.543935253605</v>
      </c>
      <c r="L148" s="294">
        <f t="shared" si="16"/>
        <v>0</v>
      </c>
    </row>
    <row r="149" spans="1:12" hidden="1" x14ac:dyDescent="0.3">
      <c r="A149" s="298" t="s">
        <v>41</v>
      </c>
      <c r="B149" s="312" t="s">
        <v>246</v>
      </c>
      <c r="C149" s="302">
        <v>501007</v>
      </c>
      <c r="D149" s="302" t="s">
        <v>268</v>
      </c>
      <c r="E149" s="302">
        <v>2018</v>
      </c>
      <c r="F149" s="302" t="s">
        <v>250</v>
      </c>
      <c r="G149" s="313">
        <v>9.6699963301923805E-2</v>
      </c>
      <c r="H149" s="313">
        <v>0.15358951940542936</v>
      </c>
      <c r="I149" s="309">
        <v>55925.366922108689</v>
      </c>
      <c r="J149" s="314">
        <v>923</v>
      </c>
      <c r="K149" s="315">
        <f t="shared" si="15"/>
        <v>55925.366922108689</v>
      </c>
      <c r="L149" s="294">
        <f t="shared" si="16"/>
        <v>0</v>
      </c>
    </row>
    <row r="150" spans="1:12" hidden="1" x14ac:dyDescent="0.3">
      <c r="A150" s="298" t="s">
        <v>41</v>
      </c>
      <c r="B150" s="312" t="s">
        <v>246</v>
      </c>
      <c r="C150" s="302">
        <v>501007</v>
      </c>
      <c r="D150" s="302" t="s">
        <v>268</v>
      </c>
      <c r="E150" s="302">
        <v>2018</v>
      </c>
      <c r="F150" s="302" t="s">
        <v>251</v>
      </c>
      <c r="G150" s="313">
        <v>4.3599998210888932E-2</v>
      </c>
      <c r="H150" s="313">
        <v>6.9250313470954408E-2</v>
      </c>
      <c r="I150" s="309">
        <v>25215.582452022874</v>
      </c>
      <c r="J150" s="314">
        <v>923</v>
      </c>
      <c r="K150" s="315">
        <f t="shared" si="15"/>
        <v>25215.582452022874</v>
      </c>
      <c r="L150" s="294">
        <f t="shared" si="16"/>
        <v>0</v>
      </c>
    </row>
    <row r="151" spans="1:12" hidden="1" x14ac:dyDescent="0.3">
      <c r="A151" s="298" t="s">
        <v>41</v>
      </c>
      <c r="B151" s="312" t="s">
        <v>246</v>
      </c>
      <c r="C151" s="302">
        <v>501007</v>
      </c>
      <c r="D151" s="302" t="s">
        <v>268</v>
      </c>
      <c r="E151" s="302">
        <v>2018</v>
      </c>
      <c r="F151" s="302" t="s">
        <v>252</v>
      </c>
      <c r="G151" s="313">
        <v>3.2299951289320783E-2</v>
      </c>
      <c r="H151" s="313">
        <v>5.1302335863935761E-2</v>
      </c>
      <c r="I151" s="309">
        <v>18680.323815444146</v>
      </c>
      <c r="J151" s="314">
        <v>923</v>
      </c>
      <c r="K151" s="315">
        <f t="shared" si="15"/>
        <v>18680.323815444146</v>
      </c>
      <c r="L151" s="294">
        <f t="shared" si="16"/>
        <v>0</v>
      </c>
    </row>
    <row r="152" spans="1:12" hidden="1" x14ac:dyDescent="0.3">
      <c r="A152" s="298" t="s">
        <v>41</v>
      </c>
      <c r="B152" s="312" t="s">
        <v>246</v>
      </c>
      <c r="C152" s="302">
        <v>501007</v>
      </c>
      <c r="D152" s="302" t="s">
        <v>268</v>
      </c>
      <c r="E152" s="302">
        <v>2018</v>
      </c>
      <c r="F152" s="302" t="s">
        <v>253</v>
      </c>
      <c r="G152" s="313">
        <v>1.55999837276087E-2</v>
      </c>
      <c r="H152" s="313">
        <v>2.4777610266251998E-2</v>
      </c>
      <c r="I152" s="309">
        <v>9022.0800934687086</v>
      </c>
      <c r="J152" s="314">
        <v>923</v>
      </c>
      <c r="K152" s="315">
        <f t="shared" si="15"/>
        <v>9022.0800934687086</v>
      </c>
      <c r="L152" s="294">
        <f t="shared" si="16"/>
        <v>0</v>
      </c>
    </row>
    <row r="153" spans="1:12" x14ac:dyDescent="0.3">
      <c r="A153" s="298"/>
      <c r="B153" s="312" t="s">
        <v>246</v>
      </c>
      <c r="C153" s="302"/>
      <c r="D153" s="302" t="s">
        <v>268</v>
      </c>
      <c r="E153" s="302">
        <v>2018</v>
      </c>
      <c r="F153" s="302" t="s">
        <v>254</v>
      </c>
      <c r="G153" s="313">
        <v>8.6400008178793564E-2</v>
      </c>
      <c r="H153" s="313">
        <v>0.13722999760995841</v>
      </c>
      <c r="I153" s="309">
        <v>49968.500446949933</v>
      </c>
      <c r="J153" s="314">
        <v>923</v>
      </c>
      <c r="K153" s="315">
        <f t="shared" ref="K153:K172" si="17">I153</f>
        <v>49968.500446949933</v>
      </c>
      <c r="L153" s="294">
        <f t="shared" si="16"/>
        <v>0</v>
      </c>
    </row>
    <row r="154" spans="1:12" hidden="1" x14ac:dyDescent="0.3">
      <c r="A154" s="298" t="s">
        <v>41</v>
      </c>
      <c r="B154" s="312" t="s">
        <v>246</v>
      </c>
      <c r="C154" s="302">
        <v>501007</v>
      </c>
      <c r="D154" s="302" t="s">
        <v>268</v>
      </c>
      <c r="E154" s="302">
        <v>2018</v>
      </c>
      <c r="F154" s="302" t="s">
        <v>255</v>
      </c>
      <c r="G154" s="313">
        <v>2.9899986560367919E-2</v>
      </c>
      <c r="H154" s="313">
        <v>4.7490447868084588E-2</v>
      </c>
      <c r="I154" s="309">
        <v>17292.330444156716</v>
      </c>
      <c r="J154" s="314">
        <v>923</v>
      </c>
      <c r="K154" s="315">
        <f t="shared" si="17"/>
        <v>17292.330444156716</v>
      </c>
      <c r="L154" s="294">
        <f t="shared" si="16"/>
        <v>0</v>
      </c>
    </row>
    <row r="155" spans="1:12" hidden="1" x14ac:dyDescent="0.3">
      <c r="A155" s="298" t="s">
        <v>41</v>
      </c>
      <c r="B155" s="312" t="s">
        <v>246</v>
      </c>
      <c r="C155" s="302">
        <v>501007</v>
      </c>
      <c r="D155" s="302" t="s">
        <v>268</v>
      </c>
      <c r="E155" s="302">
        <v>2018</v>
      </c>
      <c r="F155" s="302" t="s">
        <v>256</v>
      </c>
      <c r="G155" s="313">
        <v>4.9599910033271091E-2</v>
      </c>
      <c r="H155" s="313">
        <v>7.8780033460582322E-2</v>
      </c>
      <c r="I155" s="309">
        <v>28685.565880241447</v>
      </c>
      <c r="J155" s="314">
        <v>923</v>
      </c>
      <c r="K155" s="315">
        <f t="shared" si="17"/>
        <v>28685.565880241447</v>
      </c>
      <c r="L155" s="294">
        <f t="shared" si="16"/>
        <v>0</v>
      </c>
    </row>
    <row r="156" spans="1:12" hidden="1" x14ac:dyDescent="0.3">
      <c r="A156" s="298" t="s">
        <v>41</v>
      </c>
      <c r="B156" s="312" t="s">
        <v>246</v>
      </c>
      <c r="C156" s="302">
        <v>501007</v>
      </c>
      <c r="D156" s="302" t="s">
        <v>268</v>
      </c>
      <c r="E156" s="302">
        <v>2018</v>
      </c>
      <c r="F156" s="302" t="s">
        <v>257</v>
      </c>
      <c r="G156" s="313">
        <v>1.2300032225298499E-2</v>
      </c>
      <c r="H156" s="313">
        <v>1.9536264271956618E-2</v>
      </c>
      <c r="I156" s="309">
        <v>7113.5892079484829</v>
      </c>
      <c r="J156" s="314">
        <v>923</v>
      </c>
      <c r="K156" s="315">
        <f t="shared" si="17"/>
        <v>7113.5892079484829</v>
      </c>
      <c r="L156" s="294">
        <f t="shared" si="16"/>
        <v>0</v>
      </c>
    </row>
    <row r="157" spans="1:12" x14ac:dyDescent="0.3">
      <c r="A157" s="298"/>
      <c r="B157" s="312" t="s">
        <v>246</v>
      </c>
      <c r="C157" s="302"/>
      <c r="D157" s="302" t="s">
        <v>268</v>
      </c>
      <c r="E157" s="302">
        <v>2018</v>
      </c>
      <c r="F157" s="302" t="s">
        <v>258</v>
      </c>
      <c r="G157" s="313">
        <v>3.0699974803352209E-2</v>
      </c>
      <c r="H157" s="313">
        <v>4.8761077200034982E-2</v>
      </c>
      <c r="I157" s="309">
        <v>17754.994901252529</v>
      </c>
      <c r="J157" s="314">
        <v>923</v>
      </c>
      <c r="K157" s="315">
        <f t="shared" si="17"/>
        <v>17754.994901252529</v>
      </c>
      <c r="L157" s="294">
        <f t="shared" si="16"/>
        <v>0</v>
      </c>
    </row>
    <row r="158" spans="1:12" hidden="1" x14ac:dyDescent="0.3">
      <c r="A158" s="298" t="s">
        <v>41</v>
      </c>
      <c r="B158" s="312" t="s">
        <v>246</v>
      </c>
      <c r="C158" s="302">
        <v>501007</v>
      </c>
      <c r="D158" s="302" t="s">
        <v>268</v>
      </c>
      <c r="E158" s="302">
        <v>2018</v>
      </c>
      <c r="F158" s="302" t="s">
        <v>259</v>
      </c>
      <c r="G158" s="313">
        <v>5.040000477096291E-2</v>
      </c>
      <c r="H158" s="313">
        <v>8.0050831939142392E-2</v>
      </c>
      <c r="I158" s="309">
        <v>29148.291927387454</v>
      </c>
      <c r="J158" s="314">
        <v>923</v>
      </c>
      <c r="K158" s="315">
        <f t="shared" si="17"/>
        <v>29148.291927387454</v>
      </c>
      <c r="L158" s="294">
        <f t="shared" si="16"/>
        <v>0</v>
      </c>
    </row>
    <row r="159" spans="1:12" hidden="1" x14ac:dyDescent="0.3">
      <c r="A159" s="298" t="s">
        <v>41</v>
      </c>
      <c r="B159" s="312" t="s">
        <v>246</v>
      </c>
      <c r="C159" s="302">
        <v>501007</v>
      </c>
      <c r="D159" s="302" t="s">
        <v>268</v>
      </c>
      <c r="E159" s="302">
        <v>2019</v>
      </c>
      <c r="F159" s="302">
        <v>1300</v>
      </c>
      <c r="G159" s="313">
        <v>0.1078998994331921</v>
      </c>
      <c r="H159" s="313">
        <v>0.11401091514167649</v>
      </c>
      <c r="I159" s="309">
        <v>63854.708435854147</v>
      </c>
      <c r="J159" s="314">
        <v>923</v>
      </c>
      <c r="K159" s="315">
        <f t="shared" si="17"/>
        <v>63854.708435854147</v>
      </c>
      <c r="L159" s="294">
        <f t="shared" si="16"/>
        <v>0</v>
      </c>
    </row>
    <row r="160" spans="1:12" hidden="1" x14ac:dyDescent="0.3">
      <c r="A160" s="298" t="s">
        <v>41</v>
      </c>
      <c r="B160" s="312" t="s">
        <v>246</v>
      </c>
      <c r="C160" s="302">
        <v>501007</v>
      </c>
      <c r="D160" s="302" t="s">
        <v>268</v>
      </c>
      <c r="E160" s="302">
        <v>2019</v>
      </c>
      <c r="F160" s="302">
        <v>1302</v>
      </c>
      <c r="G160" s="313">
        <v>4.279991206950752E-2</v>
      </c>
      <c r="H160" s="313">
        <v>4.5223926701147235E-2</v>
      </c>
      <c r="I160" s="309">
        <v>25328.808651677773</v>
      </c>
      <c r="J160" s="314">
        <v>923</v>
      </c>
      <c r="K160" s="315">
        <f t="shared" si="17"/>
        <v>25328.808651677773</v>
      </c>
      <c r="L160" s="294">
        <f t="shared" si="16"/>
        <v>0</v>
      </c>
    </row>
    <row r="161" spans="1:12" hidden="1" x14ac:dyDescent="0.3">
      <c r="A161" s="298" t="s">
        <v>41</v>
      </c>
      <c r="B161" s="312" t="s">
        <v>246</v>
      </c>
      <c r="C161" s="302">
        <v>501007</v>
      </c>
      <c r="D161" s="302" t="s">
        <v>268</v>
      </c>
      <c r="E161" s="302">
        <v>2019</v>
      </c>
      <c r="F161" s="302">
        <v>1310</v>
      </c>
      <c r="G161" s="313">
        <v>2.8099754645994499E-2</v>
      </c>
      <c r="H161" s="313">
        <v>2.9691211569942345E-2</v>
      </c>
      <c r="I161" s="309">
        <v>16629.317075035706</v>
      </c>
      <c r="J161" s="314">
        <v>923</v>
      </c>
      <c r="K161" s="315">
        <f t="shared" si="17"/>
        <v>16629.317075035706</v>
      </c>
      <c r="L161" s="294">
        <f t="shared" si="16"/>
        <v>0</v>
      </c>
    </row>
    <row r="162" spans="1:12" x14ac:dyDescent="0.3">
      <c r="A162" s="298"/>
      <c r="B162" s="312" t="s">
        <v>246</v>
      </c>
      <c r="C162" s="302"/>
      <c r="D162" s="302" t="s">
        <v>268</v>
      </c>
      <c r="E162" s="302">
        <v>2019</v>
      </c>
      <c r="F162" s="302" t="s">
        <v>249</v>
      </c>
      <c r="G162" s="313">
        <v>9.4700119823424619E-2</v>
      </c>
      <c r="H162" s="313">
        <v>0.10006355318041883</v>
      </c>
      <c r="I162" s="309">
        <v>56043.134163524919</v>
      </c>
      <c r="J162" s="314">
        <v>923</v>
      </c>
      <c r="K162" s="315">
        <f t="shared" si="17"/>
        <v>56043.134163524919</v>
      </c>
      <c r="L162" s="294">
        <f t="shared" si="16"/>
        <v>0</v>
      </c>
    </row>
    <row r="163" spans="1:12" hidden="1" x14ac:dyDescent="0.3">
      <c r="A163" s="298" t="s">
        <v>41</v>
      </c>
      <c r="B163" s="312" t="s">
        <v>246</v>
      </c>
      <c r="C163" s="302">
        <v>501007</v>
      </c>
      <c r="D163" s="302" t="s">
        <v>268</v>
      </c>
      <c r="E163" s="302">
        <v>2019</v>
      </c>
      <c r="F163" s="302" t="s">
        <v>250</v>
      </c>
      <c r="G163" s="313">
        <v>0.14990000390772351</v>
      </c>
      <c r="H163" s="313">
        <v>0.15838973636710502</v>
      </c>
      <c r="I163" s="309">
        <v>88710.194303634387</v>
      </c>
      <c r="J163" s="314">
        <v>923</v>
      </c>
      <c r="K163" s="315">
        <f t="shared" si="17"/>
        <v>88710.194303634387</v>
      </c>
      <c r="L163" s="294">
        <f t="shared" si="16"/>
        <v>0</v>
      </c>
    </row>
    <row r="164" spans="1:12" hidden="1" x14ac:dyDescent="0.3">
      <c r="A164" s="298" t="s">
        <v>41</v>
      </c>
      <c r="B164" s="312" t="s">
        <v>246</v>
      </c>
      <c r="C164" s="302">
        <v>501007</v>
      </c>
      <c r="D164" s="302" t="s">
        <v>268</v>
      </c>
      <c r="E164" s="302">
        <v>2019</v>
      </c>
      <c r="F164" s="302" t="s">
        <v>251</v>
      </c>
      <c r="G164" s="313">
        <v>6.819998036738241E-2</v>
      </c>
      <c r="H164" s="313">
        <v>7.206255256191399E-2</v>
      </c>
      <c r="I164" s="309">
        <v>40360.462656284297</v>
      </c>
      <c r="J164" s="314">
        <v>923</v>
      </c>
      <c r="K164" s="315">
        <f t="shared" si="17"/>
        <v>40360.462656284297</v>
      </c>
      <c r="L164" s="294">
        <f t="shared" si="16"/>
        <v>0</v>
      </c>
    </row>
    <row r="165" spans="1:12" hidden="1" x14ac:dyDescent="0.3">
      <c r="A165" s="298" t="s">
        <v>41</v>
      </c>
      <c r="B165" s="312" t="s">
        <v>246</v>
      </c>
      <c r="C165" s="302">
        <v>501007</v>
      </c>
      <c r="D165" s="302" t="s">
        <v>268</v>
      </c>
      <c r="E165" s="302">
        <v>2019</v>
      </c>
      <c r="F165" s="302" t="s">
        <v>252</v>
      </c>
      <c r="G165" s="313">
        <v>5.0000060428713522E-2</v>
      </c>
      <c r="H165" s="313">
        <v>5.2831862462914901E-2</v>
      </c>
      <c r="I165" s="309">
        <v>29589.826285495517</v>
      </c>
      <c r="J165" s="314">
        <v>923</v>
      </c>
      <c r="K165" s="315">
        <f t="shared" si="17"/>
        <v>29589.826285495517</v>
      </c>
      <c r="L165" s="294">
        <f t="shared" si="16"/>
        <v>0</v>
      </c>
    </row>
    <row r="166" spans="1:12" hidden="1" x14ac:dyDescent="0.3">
      <c r="A166" s="298" t="s">
        <v>41</v>
      </c>
      <c r="B166" s="312" t="s">
        <v>246</v>
      </c>
      <c r="C166" s="302">
        <v>501007</v>
      </c>
      <c r="D166" s="302" t="s">
        <v>268</v>
      </c>
      <c r="E166" s="302">
        <v>2019</v>
      </c>
      <c r="F166" s="302" t="s">
        <v>253</v>
      </c>
      <c r="G166" s="313">
        <v>2.2900065276439209E-2</v>
      </c>
      <c r="H166" s="313">
        <v>2.4197032737621003E-2</v>
      </c>
      <c r="I166" s="309">
        <v>13552.162690331745</v>
      </c>
      <c r="J166" s="314">
        <v>923</v>
      </c>
      <c r="K166" s="315">
        <f t="shared" si="17"/>
        <v>13552.162690331745</v>
      </c>
      <c r="L166" s="294">
        <f t="shared" si="16"/>
        <v>0</v>
      </c>
    </row>
    <row r="167" spans="1:12" x14ac:dyDescent="0.3">
      <c r="A167" s="298"/>
      <c r="B167" s="312" t="s">
        <v>246</v>
      </c>
      <c r="C167" s="302"/>
      <c r="D167" s="302" t="s">
        <v>268</v>
      </c>
      <c r="E167" s="302">
        <v>2019</v>
      </c>
      <c r="F167" s="302" t="s">
        <v>254</v>
      </c>
      <c r="G167" s="313">
        <v>0.1208000869099186</v>
      </c>
      <c r="H167" s="313">
        <v>0.1276417172781644</v>
      </c>
      <c r="I167" s="309">
        <v>71488.985338996747</v>
      </c>
      <c r="J167" s="314">
        <v>923</v>
      </c>
      <c r="K167" s="315">
        <f t="shared" si="17"/>
        <v>71488.985338996747</v>
      </c>
      <c r="L167" s="294">
        <f t="shared" si="16"/>
        <v>0</v>
      </c>
    </row>
    <row r="168" spans="1:12" hidden="1" x14ac:dyDescent="0.3">
      <c r="A168" s="298" t="s">
        <v>41</v>
      </c>
      <c r="B168" s="312" t="s">
        <v>246</v>
      </c>
      <c r="C168" s="302">
        <v>501007</v>
      </c>
      <c r="D168" s="302" t="s">
        <v>268</v>
      </c>
      <c r="E168" s="302">
        <v>2019</v>
      </c>
      <c r="F168" s="302" t="s">
        <v>255</v>
      </c>
      <c r="G168" s="313">
        <v>4.7299971222503748E-2</v>
      </c>
      <c r="H168" s="313">
        <v>4.9978851079389534E-2</v>
      </c>
      <c r="I168" s="309">
        <v>27991.924805336359</v>
      </c>
      <c r="J168" s="314">
        <v>923</v>
      </c>
      <c r="K168" s="315">
        <f t="shared" si="17"/>
        <v>27991.924805336359</v>
      </c>
      <c r="L168" s="294">
        <f t="shared" si="16"/>
        <v>0</v>
      </c>
    </row>
    <row r="169" spans="1:12" hidden="1" x14ac:dyDescent="0.3">
      <c r="A169" s="298" t="s">
        <v>41</v>
      </c>
      <c r="B169" s="312" t="s">
        <v>246</v>
      </c>
      <c r="C169" s="302">
        <v>501007</v>
      </c>
      <c r="D169" s="302" t="s">
        <v>268</v>
      </c>
      <c r="E169" s="302">
        <v>2019</v>
      </c>
      <c r="F169" s="302" t="s">
        <v>256</v>
      </c>
      <c r="G169" s="313">
        <v>7.3199986410253756E-2</v>
      </c>
      <c r="H169" s="313">
        <v>7.7345738808205472E-2</v>
      </c>
      <c r="I169" s="309">
        <v>43319.445284833841</v>
      </c>
      <c r="J169" s="314">
        <v>923</v>
      </c>
      <c r="K169" s="315">
        <f t="shared" si="17"/>
        <v>43319.445284833841</v>
      </c>
      <c r="L169" s="294">
        <f t="shared" si="16"/>
        <v>0</v>
      </c>
    </row>
    <row r="170" spans="1:12" hidden="1" x14ac:dyDescent="0.3">
      <c r="A170" s="298" t="s">
        <v>41</v>
      </c>
      <c r="B170" s="312" t="s">
        <v>246</v>
      </c>
      <c r="C170" s="302">
        <v>501007</v>
      </c>
      <c r="D170" s="302" t="s">
        <v>268</v>
      </c>
      <c r="E170" s="302">
        <v>2019</v>
      </c>
      <c r="F170" s="302" t="s">
        <v>257</v>
      </c>
      <c r="G170" s="313">
        <v>1.8299963031055931E-2</v>
      </c>
      <c r="H170" s="313">
        <v>1.9336399229188894E-2</v>
      </c>
      <c r="I170" s="309">
        <v>10829.841453730967</v>
      </c>
      <c r="J170" s="314">
        <v>923</v>
      </c>
      <c r="K170" s="315">
        <f t="shared" si="17"/>
        <v>10829.841453730967</v>
      </c>
      <c r="L170" s="294">
        <f t="shared" si="16"/>
        <v>0</v>
      </c>
    </row>
    <row r="171" spans="1:12" x14ac:dyDescent="0.3">
      <c r="A171" s="298"/>
      <c r="B171" s="312" t="s">
        <v>246</v>
      </c>
      <c r="C171" s="302"/>
      <c r="D171" s="302" t="s">
        <v>268</v>
      </c>
      <c r="E171" s="302">
        <v>2019</v>
      </c>
      <c r="F171" s="302" t="s">
        <v>258</v>
      </c>
      <c r="G171" s="313">
        <v>4.0999942122721053E-2</v>
      </c>
      <c r="H171" s="313">
        <v>4.3322013706430289E-2</v>
      </c>
      <c r="I171" s="309">
        <v>24263.593978178335</v>
      </c>
      <c r="J171" s="314">
        <v>923</v>
      </c>
      <c r="K171" s="315">
        <f t="shared" si="17"/>
        <v>24263.593978178335</v>
      </c>
      <c r="L171" s="294">
        <f t="shared" si="16"/>
        <v>0</v>
      </c>
    </row>
    <row r="172" spans="1:12" hidden="1" x14ac:dyDescent="0.3">
      <c r="A172" s="298" t="s">
        <v>41</v>
      </c>
      <c r="B172" s="312" t="s">
        <v>246</v>
      </c>
      <c r="C172" s="302">
        <v>501007</v>
      </c>
      <c r="D172" s="302" t="s">
        <v>268</v>
      </c>
      <c r="E172" s="302">
        <v>2019</v>
      </c>
      <c r="F172" s="302" t="s">
        <v>259</v>
      </c>
      <c r="G172" s="313">
        <v>8.1299985456822946E-2</v>
      </c>
      <c r="H172" s="313">
        <v>8.5904489175881699E-2</v>
      </c>
      <c r="I172" s="309">
        <v>48112.990785491318</v>
      </c>
      <c r="J172" s="314">
        <v>923</v>
      </c>
      <c r="K172" s="315">
        <f t="shared" si="17"/>
        <v>48112.990785491318</v>
      </c>
      <c r="L172" s="294">
        <f t="shared" si="16"/>
        <v>0</v>
      </c>
    </row>
    <row r="173" spans="1:12" hidden="1" x14ac:dyDescent="0.3">
      <c r="A173" s="298" t="s">
        <v>41</v>
      </c>
      <c r="B173" s="312" t="s">
        <v>246</v>
      </c>
      <c r="C173" s="302">
        <v>501007</v>
      </c>
      <c r="D173" s="302" t="s">
        <v>268</v>
      </c>
      <c r="E173" s="302">
        <v>2020</v>
      </c>
      <c r="F173" s="302">
        <v>1300</v>
      </c>
      <c r="G173" s="313">
        <v>0.1061955591713071</v>
      </c>
      <c r="H173" s="313">
        <v>0.11218623121832676</v>
      </c>
      <c r="I173" s="309">
        <v>66959.679804541578</v>
      </c>
      <c r="J173" s="314">
        <v>923</v>
      </c>
      <c r="K173" s="316">
        <f t="shared" ref="K173:K186" si="18">488419.742250016*H173</f>
        <v>54793.970135655858</v>
      </c>
      <c r="L173" s="294">
        <f t="shared" si="16"/>
        <v>-12165.70966888572</v>
      </c>
    </row>
    <row r="174" spans="1:12" hidden="1" x14ac:dyDescent="0.3">
      <c r="A174" s="298" t="s">
        <v>41</v>
      </c>
      <c r="B174" s="312" t="s">
        <v>246</v>
      </c>
      <c r="C174" s="302">
        <v>501007</v>
      </c>
      <c r="D174" s="302" t="s">
        <v>268</v>
      </c>
      <c r="E174" s="302">
        <v>2020</v>
      </c>
      <c r="F174" s="302">
        <v>1302</v>
      </c>
      <c r="G174" s="313">
        <v>3.8699451559059093E-2</v>
      </c>
      <c r="H174" s="313">
        <v>4.088255341848681E-2</v>
      </c>
      <c r="I174" s="309">
        <v>24401.235844766907</v>
      </c>
      <c r="J174" s="314">
        <v>923</v>
      </c>
      <c r="K174" s="316">
        <f t="shared" si="18"/>
        <v>19967.846203179837</v>
      </c>
      <c r="L174" s="294">
        <f t="shared" si="16"/>
        <v>-4433.3896415870695</v>
      </c>
    </row>
    <row r="175" spans="1:12" hidden="1" x14ac:dyDescent="0.3">
      <c r="A175" s="298" t="s">
        <v>41</v>
      </c>
      <c r="B175" s="312" t="s">
        <v>246</v>
      </c>
      <c r="C175" s="302">
        <v>501007</v>
      </c>
      <c r="D175" s="302" t="s">
        <v>268</v>
      </c>
      <c r="E175" s="302">
        <v>2020</v>
      </c>
      <c r="F175" s="302">
        <v>1310</v>
      </c>
      <c r="G175" s="313">
        <v>3.6721697782390983E-2</v>
      </c>
      <c r="H175" s="313">
        <v>3.8793231188691005E-2</v>
      </c>
      <c r="I175" s="309">
        <v>23154.199145197454</v>
      </c>
      <c r="J175" s="314">
        <v>923</v>
      </c>
      <c r="K175" s="316">
        <f t="shared" si="18"/>
        <v>18947.379978225745</v>
      </c>
      <c r="L175" s="294">
        <f t="shared" si="16"/>
        <v>-4206.8191669717089</v>
      </c>
    </row>
    <row r="176" spans="1:12" x14ac:dyDescent="0.3">
      <c r="A176" s="298"/>
      <c r="B176" s="312" t="s">
        <v>246</v>
      </c>
      <c r="C176" s="302"/>
      <c r="D176" s="302" t="s">
        <v>268</v>
      </c>
      <c r="E176" s="302">
        <v>2020</v>
      </c>
      <c r="F176" s="302" t="s">
        <v>249</v>
      </c>
      <c r="G176" s="313">
        <v>9.9098088171349213E-2</v>
      </c>
      <c r="H176" s="313">
        <v>0.1046883798121092</v>
      </c>
      <c r="I176" s="309">
        <v>62484.498457150483</v>
      </c>
      <c r="J176" s="314">
        <v>923</v>
      </c>
      <c r="K176" s="316">
        <f t="shared" si="18"/>
        <v>51131.871484402152</v>
      </c>
      <c r="L176" s="294">
        <f t="shared" si="16"/>
        <v>-11352.62697274833</v>
      </c>
    </row>
    <row r="177" spans="1:12" hidden="1" x14ac:dyDescent="0.3">
      <c r="A177" s="298" t="s">
        <v>41</v>
      </c>
      <c r="B177" s="312" t="s">
        <v>246</v>
      </c>
      <c r="C177" s="302">
        <v>501007</v>
      </c>
      <c r="D177" s="302" t="s">
        <v>268</v>
      </c>
      <c r="E177" s="302">
        <v>2020</v>
      </c>
      <c r="F177" s="302" t="s">
        <v>250</v>
      </c>
      <c r="G177" s="313">
        <v>0.14109379602485519</v>
      </c>
      <c r="H177" s="313">
        <v>0.1490531369469224</v>
      </c>
      <c r="I177" s="309">
        <v>88964.128801199855</v>
      </c>
      <c r="J177" s="314">
        <v>923</v>
      </c>
      <c r="K177" s="316">
        <f t="shared" si="18"/>
        <v>72800.494729172176</v>
      </c>
      <c r="L177" s="294">
        <f t="shared" si="16"/>
        <v>-16163.634072027678</v>
      </c>
    </row>
    <row r="178" spans="1:12" hidden="1" x14ac:dyDescent="0.3">
      <c r="A178" s="298" t="s">
        <v>41</v>
      </c>
      <c r="B178" s="312" t="s">
        <v>246</v>
      </c>
      <c r="C178" s="302">
        <v>501007</v>
      </c>
      <c r="D178" s="302" t="s">
        <v>268</v>
      </c>
      <c r="E178" s="302">
        <v>2020</v>
      </c>
      <c r="F178" s="302" t="s">
        <v>251</v>
      </c>
      <c r="G178" s="313">
        <v>6.6402031054942273E-2</v>
      </c>
      <c r="H178" s="313">
        <v>7.014788252378272E-2</v>
      </c>
      <c r="I178" s="309">
        <v>41868.593870651152</v>
      </c>
      <c r="J178" s="314">
        <v>923</v>
      </c>
      <c r="K178" s="316">
        <f t="shared" si="18"/>
        <v>34261.610701650359</v>
      </c>
      <c r="L178" s="294">
        <f t="shared" si="16"/>
        <v>-7606.9831690007923</v>
      </c>
    </row>
    <row r="179" spans="1:12" hidden="1" x14ac:dyDescent="0.3">
      <c r="A179" s="298" t="s">
        <v>41</v>
      </c>
      <c r="B179" s="312" t="s">
        <v>246</v>
      </c>
      <c r="C179" s="302">
        <v>501007</v>
      </c>
      <c r="D179" s="302" t="s">
        <v>268</v>
      </c>
      <c r="E179" s="302">
        <v>2020</v>
      </c>
      <c r="F179" s="302" t="s">
        <v>252</v>
      </c>
      <c r="G179" s="313">
        <v>4.9401764549114213E-2</v>
      </c>
      <c r="H179" s="313">
        <v>5.2188602080431509E-2</v>
      </c>
      <c r="I179" s="309">
        <v>31149.384793500922</v>
      </c>
      <c r="J179" s="314">
        <v>923</v>
      </c>
      <c r="K179" s="316">
        <f t="shared" si="18"/>
        <v>25489.943576513007</v>
      </c>
      <c r="L179" s="294">
        <f t="shared" si="16"/>
        <v>-5659.4412169879142</v>
      </c>
    </row>
    <row r="180" spans="1:12" hidden="1" x14ac:dyDescent="0.3">
      <c r="A180" s="298" t="s">
        <v>41</v>
      </c>
      <c r="B180" s="312" t="s">
        <v>246</v>
      </c>
      <c r="C180" s="302">
        <v>501007</v>
      </c>
      <c r="D180" s="302" t="s">
        <v>268</v>
      </c>
      <c r="E180" s="302">
        <v>2020</v>
      </c>
      <c r="F180" s="302" t="s">
        <v>253</v>
      </c>
      <c r="G180" s="313">
        <v>2.269507525282987E-2</v>
      </c>
      <c r="H180" s="313">
        <v>2.3975343034110783E-2</v>
      </c>
      <c r="I180" s="309">
        <v>14309.967233357323</v>
      </c>
      <c r="J180" s="314">
        <v>923</v>
      </c>
      <c r="K180" s="316">
        <f t="shared" si="18"/>
        <v>11710.030865076105</v>
      </c>
      <c r="L180" s="294">
        <f t="shared" si="16"/>
        <v>-2599.9363682812182</v>
      </c>
    </row>
    <row r="181" spans="1:12" x14ac:dyDescent="0.3">
      <c r="A181" s="298"/>
      <c r="B181" s="312" t="s">
        <v>246</v>
      </c>
      <c r="C181" s="302"/>
      <c r="D181" s="302" t="s">
        <v>268</v>
      </c>
      <c r="E181" s="302">
        <v>2020</v>
      </c>
      <c r="F181" s="302" t="s">
        <v>254</v>
      </c>
      <c r="G181" s="313">
        <v>0.12219993547753639</v>
      </c>
      <c r="H181" s="313">
        <v>0.12909344160270286</v>
      </c>
      <c r="I181" s="309">
        <v>77050.948415951207</v>
      </c>
      <c r="J181" s="314">
        <v>923</v>
      </c>
      <c r="K181" s="316">
        <f t="shared" si="18"/>
        <v>63051.785473759628</v>
      </c>
      <c r="L181" s="294">
        <f t="shared" si="16"/>
        <v>-13999.162942191579</v>
      </c>
    </row>
    <row r="182" spans="1:12" hidden="1" x14ac:dyDescent="0.3">
      <c r="A182" s="298" t="s">
        <v>41</v>
      </c>
      <c r="B182" s="312" t="s">
        <v>246</v>
      </c>
      <c r="C182" s="302">
        <v>501007</v>
      </c>
      <c r="D182" s="302" t="s">
        <v>268</v>
      </c>
      <c r="E182" s="302">
        <v>2020</v>
      </c>
      <c r="F182" s="302" t="s">
        <v>255</v>
      </c>
      <c r="G182" s="313">
        <v>4.7494143885093897E-2</v>
      </c>
      <c r="H182" s="313">
        <v>5.0173369291408594E-2</v>
      </c>
      <c r="I182" s="309">
        <v>29946.569253490663</v>
      </c>
      <c r="J182" s="314">
        <v>923</v>
      </c>
      <c r="K182" s="316">
        <f t="shared" si="18"/>
        <v>24505.664097124656</v>
      </c>
      <c r="L182" s="294">
        <f t="shared" si="16"/>
        <v>-5440.9051563660068</v>
      </c>
    </row>
    <row r="183" spans="1:12" hidden="1" x14ac:dyDescent="0.3">
      <c r="A183" s="298" t="s">
        <v>41</v>
      </c>
      <c r="B183" s="312" t="s">
        <v>246</v>
      </c>
      <c r="C183" s="302">
        <v>501007</v>
      </c>
      <c r="D183" s="302" t="s">
        <v>268</v>
      </c>
      <c r="E183" s="302">
        <v>2020</v>
      </c>
      <c r="F183" s="302" t="s">
        <v>256</v>
      </c>
      <c r="G183" s="313">
        <v>7.3204942981779403E-2</v>
      </c>
      <c r="H183" s="313">
        <v>7.7334558278754115E-2</v>
      </c>
      <c r="I183" s="309">
        <v>46158.046347893607</v>
      </c>
      <c r="J183" s="314">
        <v>923</v>
      </c>
      <c r="K183" s="316">
        <f t="shared" si="18"/>
        <v>37771.725021527927</v>
      </c>
      <c r="L183" s="294">
        <f t="shared" si="16"/>
        <v>-8386.3213263656799</v>
      </c>
    </row>
    <row r="184" spans="1:12" hidden="1" x14ac:dyDescent="0.3">
      <c r="A184" s="298" t="s">
        <v>41</v>
      </c>
      <c r="B184" s="312" t="s">
        <v>246</v>
      </c>
      <c r="C184" s="302">
        <v>501007</v>
      </c>
      <c r="D184" s="302" t="s">
        <v>268</v>
      </c>
      <c r="E184" s="302">
        <v>2020</v>
      </c>
      <c r="F184" s="302" t="s">
        <v>257</v>
      </c>
      <c r="G184" s="313">
        <v>1.840292875878417E-2</v>
      </c>
      <c r="H184" s="313">
        <v>1.9441069258809236E-2</v>
      </c>
      <c r="I184" s="309">
        <v>11603.632268334242</v>
      </c>
      <c r="J184" s="314">
        <v>923</v>
      </c>
      <c r="K184" s="316">
        <f t="shared" si="18"/>
        <v>9495.4020364523167</v>
      </c>
      <c r="L184" s="294">
        <f t="shared" si="16"/>
        <v>-2108.2302318819256</v>
      </c>
    </row>
    <row r="185" spans="1:12" x14ac:dyDescent="0.3">
      <c r="A185" s="298"/>
      <c r="B185" s="312" t="s">
        <v>246</v>
      </c>
      <c r="C185" s="302"/>
      <c r="D185" s="302" t="s">
        <v>268</v>
      </c>
      <c r="E185" s="302">
        <v>2020</v>
      </c>
      <c r="F185" s="302" t="s">
        <v>258</v>
      </c>
      <c r="G185" s="313">
        <v>4.1995707853505947E-2</v>
      </c>
      <c r="H185" s="313">
        <v>4.4364757134813151E-2</v>
      </c>
      <c r="I185" s="309">
        <v>26479.630344049332</v>
      </c>
      <c r="J185" s="314">
        <v>923</v>
      </c>
      <c r="K185" s="316">
        <f t="shared" si="18"/>
        <v>21668.623244769999</v>
      </c>
      <c r="L185" s="294">
        <f t="shared" si="16"/>
        <v>-4811.0070992793335</v>
      </c>
    </row>
    <row r="186" spans="1:12" hidden="1" x14ac:dyDescent="0.3">
      <c r="A186" s="298" t="s">
        <v>41</v>
      </c>
      <c r="B186" s="312" t="s">
        <v>246</v>
      </c>
      <c r="C186" s="302">
        <v>501007</v>
      </c>
      <c r="D186" s="302" t="s">
        <v>268</v>
      </c>
      <c r="E186" s="302">
        <v>2020</v>
      </c>
      <c r="F186" s="302" t="s">
        <v>259</v>
      </c>
      <c r="G186" s="313">
        <v>8.299552550741307E-2</v>
      </c>
      <c r="H186" s="313">
        <v>8.7677444210651129E-2</v>
      </c>
      <c r="I186" s="309">
        <v>52331.32022235803</v>
      </c>
      <c r="J186" s="314">
        <v>923</v>
      </c>
      <c r="K186" s="316">
        <f t="shared" si="18"/>
        <v>42823.394702506383</v>
      </c>
      <c r="L186" s="294">
        <f t="shared" si="16"/>
        <v>-9507.9255198516476</v>
      </c>
    </row>
    <row r="187" spans="1:12" x14ac:dyDescent="0.3">
      <c r="A187" s="298"/>
      <c r="B187" s="312" t="s">
        <v>246</v>
      </c>
      <c r="C187" s="302"/>
      <c r="D187" s="302" t="s">
        <v>270</v>
      </c>
      <c r="E187" s="302">
        <v>2015</v>
      </c>
      <c r="F187" s="302" t="s">
        <v>249</v>
      </c>
      <c r="G187" s="313">
        <v>0.11340004127538469</v>
      </c>
      <c r="H187" s="313" t="s">
        <v>269</v>
      </c>
      <c r="I187" s="309">
        <v>20554.275278416961</v>
      </c>
      <c r="J187" s="314">
        <v>107</v>
      </c>
      <c r="K187" s="315">
        <f t="shared" ref="K187:K218" si="19">I187</f>
        <v>20554.275278416961</v>
      </c>
      <c r="L187" s="294">
        <f t="shared" si="16"/>
        <v>0</v>
      </c>
    </row>
    <row r="188" spans="1:12" hidden="1" x14ac:dyDescent="0.3">
      <c r="A188" s="298" t="s">
        <v>32</v>
      </c>
      <c r="B188" s="312" t="s">
        <v>246</v>
      </c>
      <c r="C188" s="302">
        <v>506018</v>
      </c>
      <c r="D188" s="302" t="s">
        <v>270</v>
      </c>
      <c r="E188" s="302">
        <v>2015</v>
      </c>
      <c r="F188" s="302" t="s">
        <v>250</v>
      </c>
      <c r="G188" s="313">
        <v>0.18919993722187001</v>
      </c>
      <c r="H188" s="313" t="s">
        <v>269</v>
      </c>
      <c r="I188" s="309">
        <v>34293.352529507989</v>
      </c>
      <c r="J188" s="314">
        <v>107</v>
      </c>
      <c r="K188" s="315">
        <f t="shared" si="19"/>
        <v>34293.352529507989</v>
      </c>
      <c r="L188" s="294">
        <f t="shared" si="16"/>
        <v>0</v>
      </c>
    </row>
    <row r="189" spans="1:12" hidden="1" x14ac:dyDescent="0.3">
      <c r="A189" s="298" t="s">
        <v>32</v>
      </c>
      <c r="B189" s="312" t="s">
        <v>246</v>
      </c>
      <c r="C189" s="302">
        <v>506018</v>
      </c>
      <c r="D189" s="302" t="s">
        <v>270</v>
      </c>
      <c r="E189" s="302">
        <v>2015</v>
      </c>
      <c r="F189" s="302" t="s">
        <v>251</v>
      </c>
      <c r="G189" s="313">
        <v>8.6499859737839496E-2</v>
      </c>
      <c r="H189" s="313" t="s">
        <v>269</v>
      </c>
      <c r="I189" s="309">
        <v>15678.494545503661</v>
      </c>
      <c r="J189" s="314">
        <v>107</v>
      </c>
      <c r="K189" s="315">
        <f t="shared" si="19"/>
        <v>15678.494545503661</v>
      </c>
      <c r="L189" s="294">
        <f t="shared" si="16"/>
        <v>0</v>
      </c>
    </row>
    <row r="190" spans="1:12" hidden="1" x14ac:dyDescent="0.3">
      <c r="A190" s="298" t="s">
        <v>32</v>
      </c>
      <c r="B190" s="312" t="s">
        <v>246</v>
      </c>
      <c r="C190" s="302">
        <v>506018</v>
      </c>
      <c r="D190" s="302" t="s">
        <v>270</v>
      </c>
      <c r="E190" s="302">
        <v>2015</v>
      </c>
      <c r="F190" s="302" t="s">
        <v>252</v>
      </c>
      <c r="G190" s="313">
        <v>5.5300117770783197E-2</v>
      </c>
      <c r="H190" s="313" t="s">
        <v>269</v>
      </c>
      <c r="I190" s="309">
        <v>10023.398852468359</v>
      </c>
      <c r="J190" s="314">
        <v>107</v>
      </c>
      <c r="K190" s="315">
        <f t="shared" si="19"/>
        <v>10023.398852468359</v>
      </c>
      <c r="L190" s="294">
        <f t="shared" si="16"/>
        <v>0</v>
      </c>
    </row>
    <row r="191" spans="1:12" hidden="1" x14ac:dyDescent="0.3">
      <c r="A191" s="298" t="s">
        <v>32</v>
      </c>
      <c r="B191" s="312" t="s">
        <v>246</v>
      </c>
      <c r="C191" s="302">
        <v>506018</v>
      </c>
      <c r="D191" s="302" t="s">
        <v>270</v>
      </c>
      <c r="E191" s="302">
        <v>2015</v>
      </c>
      <c r="F191" s="302" t="s">
        <v>253</v>
      </c>
      <c r="G191" s="313">
        <v>6.1700026816642127E-2</v>
      </c>
      <c r="H191" s="313" t="s">
        <v>269</v>
      </c>
      <c r="I191" s="309">
        <v>9783.0196622680123</v>
      </c>
      <c r="J191" s="314">
        <v>107</v>
      </c>
      <c r="K191" s="315">
        <f t="shared" si="19"/>
        <v>9783.0196622680123</v>
      </c>
      <c r="L191" s="294">
        <f t="shared" si="16"/>
        <v>0</v>
      </c>
    </row>
    <row r="192" spans="1:12" x14ac:dyDescent="0.3">
      <c r="A192" s="298"/>
      <c r="B192" s="312" t="s">
        <v>246</v>
      </c>
      <c r="C192" s="302"/>
      <c r="D192" s="302" t="s">
        <v>270</v>
      </c>
      <c r="E192" s="302">
        <v>2015</v>
      </c>
      <c r="F192" s="302" t="s">
        <v>254</v>
      </c>
      <c r="G192" s="313">
        <v>0.1743000176717964</v>
      </c>
      <c r="H192" s="313" t="s">
        <v>269</v>
      </c>
      <c r="I192" s="309">
        <v>31592.674076360388</v>
      </c>
      <c r="J192" s="314">
        <v>107</v>
      </c>
      <c r="K192" s="315">
        <f t="shared" si="19"/>
        <v>31592.674076360388</v>
      </c>
      <c r="L192" s="294">
        <f t="shared" ref="L192:L255" si="20">K192-I192</f>
        <v>0</v>
      </c>
    </row>
    <row r="193" spans="1:12" hidden="1" x14ac:dyDescent="0.3">
      <c r="A193" s="298" t="s">
        <v>32</v>
      </c>
      <c r="B193" s="312" t="s">
        <v>246</v>
      </c>
      <c r="C193" s="302">
        <v>506018</v>
      </c>
      <c r="D193" s="302" t="s">
        <v>270</v>
      </c>
      <c r="E193" s="302">
        <v>2015</v>
      </c>
      <c r="F193" s="302" t="s">
        <v>255</v>
      </c>
      <c r="G193" s="313">
        <v>6.050007476529258E-2</v>
      </c>
      <c r="H193" s="313" t="s">
        <v>269</v>
      </c>
      <c r="I193" s="309">
        <v>10965.914801307577</v>
      </c>
      <c r="J193" s="314">
        <v>107</v>
      </c>
      <c r="K193" s="315">
        <f t="shared" si="19"/>
        <v>10965.914801307577</v>
      </c>
      <c r="L193" s="294">
        <f t="shared" si="20"/>
        <v>0</v>
      </c>
    </row>
    <row r="194" spans="1:12" hidden="1" x14ac:dyDescent="0.3">
      <c r="A194" s="298" t="s">
        <v>32</v>
      </c>
      <c r="B194" s="312" t="s">
        <v>246</v>
      </c>
      <c r="C194" s="302">
        <v>506018</v>
      </c>
      <c r="D194" s="302" t="s">
        <v>270</v>
      </c>
      <c r="E194" s="302">
        <v>2015</v>
      </c>
      <c r="F194" s="302" t="s">
        <v>256</v>
      </c>
      <c r="G194" s="313">
        <v>9.4500116782151228E-2</v>
      </c>
      <c r="H194" s="313" t="s">
        <v>269</v>
      </c>
      <c r="I194" s="309">
        <v>17128.577664852332</v>
      </c>
      <c r="J194" s="314">
        <v>107</v>
      </c>
      <c r="K194" s="315">
        <f t="shared" si="19"/>
        <v>17128.577664852332</v>
      </c>
      <c r="L194" s="294">
        <f t="shared" si="20"/>
        <v>0</v>
      </c>
    </row>
    <row r="195" spans="1:12" hidden="1" x14ac:dyDescent="0.3">
      <c r="A195" s="298" t="s">
        <v>32</v>
      </c>
      <c r="B195" s="312" t="s">
        <v>246</v>
      </c>
      <c r="C195" s="302">
        <v>506018</v>
      </c>
      <c r="D195" s="302" t="s">
        <v>270</v>
      </c>
      <c r="E195" s="302">
        <v>2015</v>
      </c>
      <c r="F195" s="302" t="s">
        <v>257</v>
      </c>
      <c r="G195" s="313">
        <v>2.1099877780372939E-2</v>
      </c>
      <c r="H195" s="313" t="s">
        <v>269</v>
      </c>
      <c r="I195" s="309">
        <v>3824.4491920910687</v>
      </c>
      <c r="J195" s="314">
        <v>107</v>
      </c>
      <c r="K195" s="315">
        <f t="shared" si="19"/>
        <v>3824.4491920910687</v>
      </c>
      <c r="L195" s="294">
        <f t="shared" si="20"/>
        <v>0</v>
      </c>
    </row>
    <row r="196" spans="1:12" x14ac:dyDescent="0.3">
      <c r="A196" s="298"/>
      <c r="B196" s="312" t="s">
        <v>246</v>
      </c>
      <c r="C196" s="302"/>
      <c r="D196" s="302" t="s">
        <v>270</v>
      </c>
      <c r="E196" s="302">
        <v>2015</v>
      </c>
      <c r="F196" s="302" t="s">
        <v>258</v>
      </c>
      <c r="G196" s="313">
        <v>5.840022046492889E-2</v>
      </c>
      <c r="H196" s="313" t="s">
        <v>269</v>
      </c>
      <c r="I196" s="309">
        <v>10585.306621197402</v>
      </c>
      <c r="J196" s="314">
        <v>107</v>
      </c>
      <c r="K196" s="315">
        <f t="shared" si="19"/>
        <v>10585.306621197402</v>
      </c>
      <c r="L196" s="294">
        <f t="shared" si="20"/>
        <v>0</v>
      </c>
    </row>
    <row r="197" spans="1:12" hidden="1" x14ac:dyDescent="0.3">
      <c r="A197" s="298" t="s">
        <v>32</v>
      </c>
      <c r="B197" s="312" t="s">
        <v>246</v>
      </c>
      <c r="C197" s="302">
        <v>506018</v>
      </c>
      <c r="D197" s="302" t="s">
        <v>270</v>
      </c>
      <c r="E197" s="302">
        <v>2015</v>
      </c>
      <c r="F197" s="302" t="s">
        <v>259</v>
      </c>
      <c r="G197" s="313">
        <v>8.5099709712938343E-2</v>
      </c>
      <c r="H197" s="313" t="s">
        <v>269</v>
      </c>
      <c r="I197" s="309">
        <v>15424.710960248938</v>
      </c>
      <c r="J197" s="314">
        <v>107</v>
      </c>
      <c r="K197" s="315">
        <f t="shared" si="19"/>
        <v>15424.710960248938</v>
      </c>
      <c r="L197" s="294">
        <f t="shared" si="20"/>
        <v>0</v>
      </c>
    </row>
    <row r="198" spans="1:12" x14ac:dyDescent="0.3">
      <c r="A198" s="298"/>
      <c r="B198" s="312" t="s">
        <v>246</v>
      </c>
      <c r="C198" s="302"/>
      <c r="D198" s="302" t="s">
        <v>270</v>
      </c>
      <c r="E198" s="302">
        <v>2016</v>
      </c>
      <c r="F198" s="302" t="s">
        <v>249</v>
      </c>
      <c r="G198" s="313">
        <v>0.1184999601333819</v>
      </c>
      <c r="H198" s="313" t="s">
        <v>269</v>
      </c>
      <c r="I198" s="309">
        <v>21218.255905058813</v>
      </c>
      <c r="J198" s="314">
        <v>107</v>
      </c>
      <c r="K198" s="315">
        <f t="shared" si="19"/>
        <v>21218.255905058813</v>
      </c>
      <c r="L198" s="294">
        <f t="shared" si="20"/>
        <v>0</v>
      </c>
    </row>
    <row r="199" spans="1:12" hidden="1" x14ac:dyDescent="0.3">
      <c r="A199" s="298" t="s">
        <v>32</v>
      </c>
      <c r="B199" s="312" t="s">
        <v>246</v>
      </c>
      <c r="C199" s="302">
        <v>506018</v>
      </c>
      <c r="D199" s="302" t="s">
        <v>270</v>
      </c>
      <c r="E199" s="302">
        <v>2016</v>
      </c>
      <c r="F199" s="302" t="s">
        <v>250</v>
      </c>
      <c r="G199" s="313">
        <v>0.18910005227630311</v>
      </c>
      <c r="H199" s="313" t="s">
        <v>269</v>
      </c>
      <c r="I199" s="309">
        <v>33859.701693927389</v>
      </c>
      <c r="J199" s="314">
        <v>107</v>
      </c>
      <c r="K199" s="315">
        <f t="shared" si="19"/>
        <v>33859.701693927389</v>
      </c>
      <c r="L199" s="294">
        <f t="shared" si="20"/>
        <v>0</v>
      </c>
    </row>
    <row r="200" spans="1:12" hidden="1" x14ac:dyDescent="0.3">
      <c r="A200" s="298" t="s">
        <v>32</v>
      </c>
      <c r="B200" s="312" t="s">
        <v>246</v>
      </c>
      <c r="C200" s="302">
        <v>506018</v>
      </c>
      <c r="D200" s="302" t="s">
        <v>270</v>
      </c>
      <c r="E200" s="302">
        <v>2016</v>
      </c>
      <c r="F200" s="302" t="s">
        <v>251</v>
      </c>
      <c r="G200" s="313">
        <v>8.640000598251911E-2</v>
      </c>
      <c r="H200" s="313" t="s">
        <v>269</v>
      </c>
      <c r="I200" s="309">
        <v>15470.532100367072</v>
      </c>
      <c r="J200" s="314">
        <v>107</v>
      </c>
      <c r="K200" s="315">
        <f t="shared" si="19"/>
        <v>15470.532100367072</v>
      </c>
      <c r="L200" s="294">
        <f t="shared" si="20"/>
        <v>0</v>
      </c>
    </row>
    <row r="201" spans="1:12" hidden="1" x14ac:dyDescent="0.3">
      <c r="A201" s="298" t="s">
        <v>32</v>
      </c>
      <c r="B201" s="312" t="s">
        <v>246</v>
      </c>
      <c r="C201" s="302">
        <v>506018</v>
      </c>
      <c r="D201" s="302" t="s">
        <v>270</v>
      </c>
      <c r="E201" s="302">
        <v>2016</v>
      </c>
      <c r="F201" s="302" t="s">
        <v>252</v>
      </c>
      <c r="G201" s="313">
        <v>6.3499993987164063E-2</v>
      </c>
      <c r="H201" s="313" t="s">
        <v>269</v>
      </c>
      <c r="I201" s="309">
        <v>11370.123001499531</v>
      </c>
      <c r="J201" s="314">
        <v>107</v>
      </c>
      <c r="K201" s="315">
        <f t="shared" si="19"/>
        <v>11370.123001499531</v>
      </c>
      <c r="L201" s="294">
        <f t="shared" si="20"/>
        <v>0</v>
      </c>
    </row>
    <row r="202" spans="1:12" hidden="1" x14ac:dyDescent="0.3">
      <c r="A202" s="298" t="s">
        <v>32</v>
      </c>
      <c r="B202" s="312" t="s">
        <v>246</v>
      </c>
      <c r="C202" s="302">
        <v>506018</v>
      </c>
      <c r="D202" s="302" t="s">
        <v>270</v>
      </c>
      <c r="E202" s="302">
        <v>2016</v>
      </c>
      <c r="F202" s="302" t="s">
        <v>253</v>
      </c>
      <c r="G202" s="313">
        <v>4.210005823861096E-2</v>
      </c>
      <c r="H202" s="313" t="s">
        <v>269</v>
      </c>
      <c r="I202" s="309">
        <v>6594.3621322748704</v>
      </c>
      <c r="J202" s="314">
        <v>107</v>
      </c>
      <c r="K202" s="315">
        <f t="shared" si="19"/>
        <v>6594.3621322748704</v>
      </c>
      <c r="L202" s="294">
        <f t="shared" si="20"/>
        <v>0</v>
      </c>
    </row>
    <row r="203" spans="1:12" x14ac:dyDescent="0.3">
      <c r="A203" s="298"/>
      <c r="B203" s="312" t="s">
        <v>246</v>
      </c>
      <c r="C203" s="302"/>
      <c r="D203" s="302" t="s">
        <v>270</v>
      </c>
      <c r="E203" s="302">
        <v>2016</v>
      </c>
      <c r="F203" s="302" t="s">
        <v>254</v>
      </c>
      <c r="G203" s="313">
        <v>0.1723000876055038</v>
      </c>
      <c r="H203" s="313" t="s">
        <v>269</v>
      </c>
      <c r="I203" s="309">
        <v>30851.549208646094</v>
      </c>
      <c r="J203" s="314">
        <v>107</v>
      </c>
      <c r="K203" s="315">
        <f t="shared" si="19"/>
        <v>30851.549208646094</v>
      </c>
      <c r="L203" s="294">
        <f t="shared" si="20"/>
        <v>0</v>
      </c>
    </row>
    <row r="204" spans="1:12" hidden="1" x14ac:dyDescent="0.3">
      <c r="A204" s="298" t="s">
        <v>32</v>
      </c>
      <c r="B204" s="312" t="s">
        <v>246</v>
      </c>
      <c r="C204" s="302">
        <v>506018</v>
      </c>
      <c r="D204" s="302" t="s">
        <v>270</v>
      </c>
      <c r="E204" s="302">
        <v>2016</v>
      </c>
      <c r="F204" s="302" t="s">
        <v>255</v>
      </c>
      <c r="G204" s="313">
        <v>6.130000342580065E-2</v>
      </c>
      <c r="H204" s="313" t="s">
        <v>269</v>
      </c>
      <c r="I204" s="309">
        <v>10976.199132941429</v>
      </c>
      <c r="J204" s="314">
        <v>107</v>
      </c>
      <c r="K204" s="315">
        <f t="shared" si="19"/>
        <v>10976.199132941429</v>
      </c>
      <c r="L204" s="294">
        <f t="shared" si="20"/>
        <v>0</v>
      </c>
    </row>
    <row r="205" spans="1:12" hidden="1" x14ac:dyDescent="0.3">
      <c r="A205" s="298" t="s">
        <v>32</v>
      </c>
      <c r="B205" s="312" t="s">
        <v>246</v>
      </c>
      <c r="C205" s="302">
        <v>506018</v>
      </c>
      <c r="D205" s="302" t="s">
        <v>270</v>
      </c>
      <c r="E205" s="302">
        <v>2016</v>
      </c>
      <c r="F205" s="302" t="s">
        <v>256</v>
      </c>
      <c r="G205" s="313">
        <v>9.8900035036138145E-2</v>
      </c>
      <c r="H205" s="313" t="s">
        <v>269</v>
      </c>
      <c r="I205" s="309">
        <v>17708.750703831756</v>
      </c>
      <c r="J205" s="314">
        <v>107</v>
      </c>
      <c r="K205" s="315">
        <f t="shared" si="19"/>
        <v>17708.750703831756</v>
      </c>
      <c r="L205" s="294">
        <f t="shared" si="20"/>
        <v>0</v>
      </c>
    </row>
    <row r="206" spans="1:12" hidden="1" x14ac:dyDescent="0.3">
      <c r="A206" s="298" t="s">
        <v>32</v>
      </c>
      <c r="B206" s="312" t="s">
        <v>246</v>
      </c>
      <c r="C206" s="302">
        <v>506018</v>
      </c>
      <c r="D206" s="302" t="s">
        <v>270</v>
      </c>
      <c r="E206" s="302">
        <v>2016</v>
      </c>
      <c r="F206" s="302" t="s">
        <v>257</v>
      </c>
      <c r="G206" s="313">
        <v>2.2799966489808449E-2</v>
      </c>
      <c r="H206" s="313" t="s">
        <v>269</v>
      </c>
      <c r="I206" s="309">
        <v>4082.495243567932</v>
      </c>
      <c r="J206" s="314">
        <v>107</v>
      </c>
      <c r="K206" s="315">
        <f t="shared" si="19"/>
        <v>4082.495243567932</v>
      </c>
      <c r="L206" s="294">
        <f t="shared" si="20"/>
        <v>0</v>
      </c>
    </row>
    <row r="207" spans="1:12" x14ac:dyDescent="0.3">
      <c r="A207" s="298"/>
      <c r="B207" s="312" t="s">
        <v>246</v>
      </c>
      <c r="C207" s="302"/>
      <c r="D207" s="302" t="s">
        <v>270</v>
      </c>
      <c r="E207" s="302">
        <v>2016</v>
      </c>
      <c r="F207" s="302" t="s">
        <v>258</v>
      </c>
      <c r="G207" s="313">
        <v>5.7699982123181892E-2</v>
      </c>
      <c r="H207" s="313" t="s">
        <v>269</v>
      </c>
      <c r="I207" s="309">
        <v>10331.589859008771</v>
      </c>
      <c r="J207" s="314">
        <v>107</v>
      </c>
      <c r="K207" s="315">
        <f t="shared" si="19"/>
        <v>10331.589859008771</v>
      </c>
      <c r="L207" s="294">
        <f t="shared" si="20"/>
        <v>0</v>
      </c>
    </row>
    <row r="208" spans="1:12" hidden="1" x14ac:dyDescent="0.3">
      <c r="A208" s="298" t="s">
        <v>32</v>
      </c>
      <c r="B208" s="312" t="s">
        <v>246</v>
      </c>
      <c r="C208" s="302">
        <v>506018</v>
      </c>
      <c r="D208" s="302" t="s">
        <v>270</v>
      </c>
      <c r="E208" s="302">
        <v>2016</v>
      </c>
      <c r="F208" s="302" t="s">
        <v>259</v>
      </c>
      <c r="G208" s="313">
        <v>8.7399854701587995E-2</v>
      </c>
      <c r="H208" s="313" t="s">
        <v>269</v>
      </c>
      <c r="I208" s="309">
        <v>15649.56208454318</v>
      </c>
      <c r="J208" s="314">
        <v>107</v>
      </c>
      <c r="K208" s="315">
        <f t="shared" si="19"/>
        <v>15649.56208454318</v>
      </c>
      <c r="L208" s="294">
        <f t="shared" si="20"/>
        <v>0</v>
      </c>
    </row>
    <row r="209" spans="1:12" x14ac:dyDescent="0.3">
      <c r="A209" s="298"/>
      <c r="B209" s="312" t="s">
        <v>246</v>
      </c>
      <c r="C209" s="302"/>
      <c r="D209" s="302" t="s">
        <v>270</v>
      </c>
      <c r="E209" s="302">
        <v>2017</v>
      </c>
      <c r="F209" s="302" t="s">
        <v>249</v>
      </c>
      <c r="G209" s="313">
        <v>0.120299981204107</v>
      </c>
      <c r="H209" s="313" t="s">
        <v>269</v>
      </c>
      <c r="I209" s="309">
        <v>22494.341638452286</v>
      </c>
      <c r="J209" s="314">
        <v>107</v>
      </c>
      <c r="K209" s="315">
        <f t="shared" si="19"/>
        <v>22494.341638452286</v>
      </c>
      <c r="L209" s="294">
        <f t="shared" si="20"/>
        <v>0</v>
      </c>
    </row>
    <row r="210" spans="1:12" hidden="1" x14ac:dyDescent="0.3">
      <c r="A210" s="298" t="s">
        <v>32</v>
      </c>
      <c r="B210" s="312" t="s">
        <v>246</v>
      </c>
      <c r="C210" s="302">
        <v>506018</v>
      </c>
      <c r="D210" s="302" t="s">
        <v>270</v>
      </c>
      <c r="E210" s="302">
        <v>2017</v>
      </c>
      <c r="F210" s="302" t="s">
        <v>250</v>
      </c>
      <c r="G210" s="313">
        <v>0.1899000188355886</v>
      </c>
      <c r="H210" s="313" t="s">
        <v>269</v>
      </c>
      <c r="I210" s="309">
        <v>35508.533401918939</v>
      </c>
      <c r="J210" s="314">
        <v>107</v>
      </c>
      <c r="K210" s="315">
        <f t="shared" si="19"/>
        <v>35508.533401918939</v>
      </c>
      <c r="L210" s="294">
        <f t="shared" si="20"/>
        <v>0</v>
      </c>
    </row>
    <row r="211" spans="1:12" hidden="1" x14ac:dyDescent="0.3">
      <c r="A211" s="298" t="s">
        <v>32</v>
      </c>
      <c r="B211" s="312" t="s">
        <v>246</v>
      </c>
      <c r="C211" s="302">
        <v>506018</v>
      </c>
      <c r="D211" s="302" t="s">
        <v>270</v>
      </c>
      <c r="E211" s="302">
        <v>2017</v>
      </c>
      <c r="F211" s="302" t="s">
        <v>251</v>
      </c>
      <c r="G211" s="313">
        <v>8.3199996098484136E-2</v>
      </c>
      <c r="H211" s="313" t="s">
        <v>269</v>
      </c>
      <c r="I211" s="309">
        <v>15557.185610709856</v>
      </c>
      <c r="J211" s="314">
        <v>107</v>
      </c>
      <c r="K211" s="315">
        <f t="shared" si="19"/>
        <v>15557.185610709856</v>
      </c>
      <c r="L211" s="294">
        <f t="shared" si="20"/>
        <v>0</v>
      </c>
    </row>
    <row r="212" spans="1:12" hidden="1" x14ac:dyDescent="0.3">
      <c r="A212" s="298" t="s">
        <v>32</v>
      </c>
      <c r="B212" s="312" t="s">
        <v>246</v>
      </c>
      <c r="C212" s="302">
        <v>506018</v>
      </c>
      <c r="D212" s="302" t="s">
        <v>270</v>
      </c>
      <c r="E212" s="302">
        <v>2017</v>
      </c>
      <c r="F212" s="302" t="s">
        <v>252</v>
      </c>
      <c r="G212" s="313">
        <v>6.4600001196540469E-2</v>
      </c>
      <c r="H212" s="313" t="s">
        <v>269</v>
      </c>
      <c r="I212" s="309">
        <v>12079.257886948018</v>
      </c>
      <c r="J212" s="314">
        <v>107</v>
      </c>
      <c r="K212" s="315">
        <f t="shared" si="19"/>
        <v>12079.257886948018</v>
      </c>
      <c r="L212" s="294">
        <f t="shared" si="20"/>
        <v>0</v>
      </c>
    </row>
    <row r="213" spans="1:12" hidden="1" x14ac:dyDescent="0.3">
      <c r="A213" s="298" t="s">
        <v>32</v>
      </c>
      <c r="B213" s="312" t="s">
        <v>246</v>
      </c>
      <c r="C213" s="302">
        <v>506018</v>
      </c>
      <c r="D213" s="302" t="s">
        <v>270</v>
      </c>
      <c r="E213" s="302">
        <v>2017</v>
      </c>
      <c r="F213" s="302" t="s">
        <v>253</v>
      </c>
      <c r="G213" s="313">
        <v>3.3200000351590098E-2</v>
      </c>
      <c r="H213" s="313" t="s">
        <v>269</v>
      </c>
      <c r="I213" s="309">
        <v>5430.5577095827039</v>
      </c>
      <c r="J213" s="314">
        <v>107</v>
      </c>
      <c r="K213" s="315">
        <f t="shared" si="19"/>
        <v>5430.5577095827039</v>
      </c>
      <c r="L213" s="294">
        <f t="shared" si="20"/>
        <v>0</v>
      </c>
    </row>
    <row r="214" spans="1:12" x14ac:dyDescent="0.3">
      <c r="A214" s="298"/>
      <c r="B214" s="312" t="s">
        <v>246</v>
      </c>
      <c r="C214" s="302"/>
      <c r="D214" s="302" t="s">
        <v>270</v>
      </c>
      <c r="E214" s="302">
        <v>2017</v>
      </c>
      <c r="F214" s="302" t="s">
        <v>254</v>
      </c>
      <c r="G214" s="313">
        <v>0.17670002245356409</v>
      </c>
      <c r="H214" s="313" t="s">
        <v>269</v>
      </c>
      <c r="I214" s="309">
        <v>33040.326630216994</v>
      </c>
      <c r="J214" s="314">
        <v>107</v>
      </c>
      <c r="K214" s="315">
        <f t="shared" si="19"/>
        <v>33040.326630216994</v>
      </c>
      <c r="L214" s="294">
        <f t="shared" si="20"/>
        <v>0</v>
      </c>
    </row>
    <row r="215" spans="1:12" hidden="1" x14ac:dyDescent="0.3">
      <c r="A215" s="298" t="s">
        <v>32</v>
      </c>
      <c r="B215" s="312" t="s">
        <v>246</v>
      </c>
      <c r="C215" s="302">
        <v>506018</v>
      </c>
      <c r="D215" s="302" t="s">
        <v>270</v>
      </c>
      <c r="E215" s="302">
        <v>2017</v>
      </c>
      <c r="F215" s="302" t="s">
        <v>255</v>
      </c>
      <c r="G215" s="313">
        <v>6.0399973993674722E-2</v>
      </c>
      <c r="H215" s="313" t="s">
        <v>269</v>
      </c>
      <c r="I215" s="309">
        <v>11293.914066887388</v>
      </c>
      <c r="J215" s="314">
        <v>107</v>
      </c>
      <c r="K215" s="315">
        <f t="shared" si="19"/>
        <v>11293.914066887388</v>
      </c>
      <c r="L215" s="294">
        <f t="shared" si="20"/>
        <v>0</v>
      </c>
    </row>
    <row r="216" spans="1:12" hidden="1" x14ac:dyDescent="0.3">
      <c r="A216" s="298" t="s">
        <v>32</v>
      </c>
      <c r="B216" s="312" t="s">
        <v>246</v>
      </c>
      <c r="C216" s="302">
        <v>506018</v>
      </c>
      <c r="D216" s="302" t="s">
        <v>270</v>
      </c>
      <c r="E216" s="302">
        <v>2017</v>
      </c>
      <c r="F216" s="302" t="s">
        <v>256</v>
      </c>
      <c r="G216" s="313">
        <v>9.3200012260286791E-2</v>
      </c>
      <c r="H216" s="313" t="s">
        <v>269</v>
      </c>
      <c r="I216" s="309">
        <v>17427.042760163455</v>
      </c>
      <c r="J216" s="314">
        <v>107</v>
      </c>
      <c r="K216" s="315">
        <f t="shared" si="19"/>
        <v>17427.042760163455</v>
      </c>
      <c r="L216" s="294">
        <f t="shared" si="20"/>
        <v>0</v>
      </c>
    </row>
    <row r="217" spans="1:12" hidden="1" x14ac:dyDescent="0.3">
      <c r="A217" s="298" t="s">
        <v>32</v>
      </c>
      <c r="B217" s="312" t="s">
        <v>246</v>
      </c>
      <c r="C217" s="302">
        <v>506018</v>
      </c>
      <c r="D217" s="302" t="s">
        <v>270</v>
      </c>
      <c r="E217" s="302">
        <v>2017</v>
      </c>
      <c r="F217" s="302" t="s">
        <v>257</v>
      </c>
      <c r="G217" s="313">
        <v>2.3399993586316208E-2</v>
      </c>
      <c r="H217" s="313" t="s">
        <v>269</v>
      </c>
      <c r="I217" s="309">
        <v>4375.4574589261792</v>
      </c>
      <c r="J217" s="314">
        <v>107</v>
      </c>
      <c r="K217" s="315">
        <f t="shared" si="19"/>
        <v>4375.4574589261792</v>
      </c>
      <c r="L217" s="294">
        <f t="shared" si="20"/>
        <v>0</v>
      </c>
    </row>
    <row r="218" spans="1:12" x14ac:dyDescent="0.3">
      <c r="A218" s="298"/>
      <c r="B218" s="312" t="s">
        <v>246</v>
      </c>
      <c r="C218" s="302"/>
      <c r="D218" s="302" t="s">
        <v>270</v>
      </c>
      <c r="E218" s="302">
        <v>2017</v>
      </c>
      <c r="F218" s="302" t="s">
        <v>258</v>
      </c>
      <c r="G218" s="313">
        <v>5.8799983883563813E-2</v>
      </c>
      <c r="H218" s="313" t="s">
        <v>269</v>
      </c>
      <c r="I218" s="309">
        <v>10994.739255763221</v>
      </c>
      <c r="J218" s="314">
        <v>107</v>
      </c>
      <c r="K218" s="315">
        <f t="shared" si="19"/>
        <v>10994.739255763221</v>
      </c>
      <c r="L218" s="294">
        <f t="shared" si="20"/>
        <v>0</v>
      </c>
    </row>
    <row r="219" spans="1:12" hidden="1" x14ac:dyDescent="0.3">
      <c r="A219" s="298" t="s">
        <v>32</v>
      </c>
      <c r="B219" s="312" t="s">
        <v>246</v>
      </c>
      <c r="C219" s="302">
        <v>506018</v>
      </c>
      <c r="D219" s="302" t="s">
        <v>270</v>
      </c>
      <c r="E219" s="302">
        <v>2017</v>
      </c>
      <c r="F219" s="302" t="s">
        <v>259</v>
      </c>
      <c r="G219" s="313">
        <v>9.6300016136284028E-2</v>
      </c>
      <c r="H219" s="313" t="s">
        <v>269</v>
      </c>
      <c r="I219" s="309">
        <v>18006.698264422401</v>
      </c>
      <c r="J219" s="314">
        <v>107</v>
      </c>
      <c r="K219" s="315">
        <f t="shared" ref="K219:K252" si="21">I219</f>
        <v>18006.698264422401</v>
      </c>
      <c r="L219" s="294">
        <f t="shared" si="20"/>
        <v>0</v>
      </c>
    </row>
    <row r="220" spans="1:12" x14ac:dyDescent="0.3">
      <c r="A220" s="298"/>
      <c r="B220" s="312" t="s">
        <v>246</v>
      </c>
      <c r="C220" s="302"/>
      <c r="D220" s="302" t="s">
        <v>270</v>
      </c>
      <c r="E220" s="302">
        <v>2018</v>
      </c>
      <c r="F220" s="302" t="s">
        <v>249</v>
      </c>
      <c r="G220" s="313">
        <v>0.1252001061070073</v>
      </c>
      <c r="H220" s="313" t="s">
        <v>269</v>
      </c>
      <c r="I220" s="309">
        <v>24554.959330517922</v>
      </c>
      <c r="J220" s="314">
        <v>107</v>
      </c>
      <c r="K220" s="315">
        <f t="shared" si="21"/>
        <v>24554.959330517922</v>
      </c>
      <c r="L220" s="294">
        <f t="shared" si="20"/>
        <v>0</v>
      </c>
    </row>
    <row r="221" spans="1:12" hidden="1" x14ac:dyDescent="0.3">
      <c r="A221" s="298" t="s">
        <v>32</v>
      </c>
      <c r="B221" s="312" t="s">
        <v>246</v>
      </c>
      <c r="C221" s="302">
        <v>506018</v>
      </c>
      <c r="D221" s="302" t="s">
        <v>270</v>
      </c>
      <c r="E221" s="302">
        <v>2018</v>
      </c>
      <c r="F221" s="302" t="s">
        <v>250</v>
      </c>
      <c r="G221" s="313">
        <v>0.18889988490134821</v>
      </c>
      <c r="H221" s="313" t="s">
        <v>269</v>
      </c>
      <c r="I221" s="309">
        <v>37048.123484238116</v>
      </c>
      <c r="J221" s="314">
        <v>107</v>
      </c>
      <c r="K221" s="315">
        <f t="shared" si="21"/>
        <v>37048.123484238116</v>
      </c>
      <c r="L221" s="294">
        <f t="shared" si="20"/>
        <v>0</v>
      </c>
    </row>
    <row r="222" spans="1:12" hidden="1" x14ac:dyDescent="0.3">
      <c r="A222" s="298" t="s">
        <v>32</v>
      </c>
      <c r="B222" s="312" t="s">
        <v>246</v>
      </c>
      <c r="C222" s="302">
        <v>506018</v>
      </c>
      <c r="D222" s="302" t="s">
        <v>270</v>
      </c>
      <c r="E222" s="302">
        <v>2018</v>
      </c>
      <c r="F222" s="302" t="s">
        <v>251</v>
      </c>
      <c r="G222" s="313">
        <v>8.5200173334255835E-2</v>
      </c>
      <c r="H222" s="313" t="s">
        <v>269</v>
      </c>
      <c r="I222" s="309">
        <v>16709.944234293569</v>
      </c>
      <c r="J222" s="314">
        <v>107</v>
      </c>
      <c r="K222" s="315">
        <f t="shared" si="21"/>
        <v>16709.944234293569</v>
      </c>
      <c r="L222" s="294">
        <f t="shared" si="20"/>
        <v>0</v>
      </c>
    </row>
    <row r="223" spans="1:12" hidden="1" x14ac:dyDescent="0.3">
      <c r="A223" s="298" t="s">
        <v>32</v>
      </c>
      <c r="B223" s="312" t="s">
        <v>246</v>
      </c>
      <c r="C223" s="302">
        <v>506018</v>
      </c>
      <c r="D223" s="302" t="s">
        <v>270</v>
      </c>
      <c r="E223" s="302">
        <v>2018</v>
      </c>
      <c r="F223" s="302" t="s">
        <v>252</v>
      </c>
      <c r="G223" s="313">
        <v>6.3100055714582229E-2</v>
      </c>
      <c r="H223" s="313" t="s">
        <v>269</v>
      </c>
      <c r="I223" s="309">
        <v>12375.543040680079</v>
      </c>
      <c r="J223" s="314">
        <v>107</v>
      </c>
      <c r="K223" s="315">
        <f t="shared" si="21"/>
        <v>12375.543040680079</v>
      </c>
      <c r="L223" s="294">
        <f t="shared" si="20"/>
        <v>0</v>
      </c>
    </row>
    <row r="224" spans="1:12" hidden="1" x14ac:dyDescent="0.3">
      <c r="A224" s="298" t="s">
        <v>32</v>
      </c>
      <c r="B224" s="312" t="s">
        <v>246</v>
      </c>
      <c r="C224" s="302">
        <v>506018</v>
      </c>
      <c r="D224" s="302" t="s">
        <v>270</v>
      </c>
      <c r="E224" s="302">
        <v>2018</v>
      </c>
      <c r="F224" s="302" t="s">
        <v>253</v>
      </c>
      <c r="G224" s="313">
        <v>3.0599882744473991E-2</v>
      </c>
      <c r="H224" s="313" t="s">
        <v>269</v>
      </c>
      <c r="I224" s="309">
        <v>5249.9226183428964</v>
      </c>
      <c r="J224" s="314">
        <v>107</v>
      </c>
      <c r="K224" s="315">
        <f t="shared" si="21"/>
        <v>5249.9226183428964</v>
      </c>
      <c r="L224" s="294">
        <f t="shared" si="20"/>
        <v>0</v>
      </c>
    </row>
    <row r="225" spans="1:12" x14ac:dyDescent="0.3">
      <c r="A225" s="298"/>
      <c r="B225" s="312" t="s">
        <v>246</v>
      </c>
      <c r="C225" s="302"/>
      <c r="D225" s="302" t="s">
        <v>270</v>
      </c>
      <c r="E225" s="302">
        <v>2018</v>
      </c>
      <c r="F225" s="302" t="s">
        <v>254</v>
      </c>
      <c r="G225" s="313">
        <v>0.16890005857174031</v>
      </c>
      <c r="H225" s="313" t="s">
        <v>269</v>
      </c>
      <c r="I225" s="309">
        <v>33125.643404858558</v>
      </c>
      <c r="J225" s="314">
        <v>107</v>
      </c>
      <c r="K225" s="315">
        <f t="shared" si="21"/>
        <v>33125.643404858558</v>
      </c>
      <c r="L225" s="294">
        <f t="shared" si="20"/>
        <v>0</v>
      </c>
    </row>
    <row r="226" spans="1:12" hidden="1" x14ac:dyDescent="0.3">
      <c r="A226" s="298" t="s">
        <v>32</v>
      </c>
      <c r="B226" s="312" t="s">
        <v>246</v>
      </c>
      <c r="C226" s="302">
        <v>506018</v>
      </c>
      <c r="D226" s="302" t="s">
        <v>270</v>
      </c>
      <c r="E226" s="302">
        <v>2018</v>
      </c>
      <c r="F226" s="302" t="s">
        <v>255</v>
      </c>
      <c r="G226" s="313">
        <v>5.8500031232659233E-2</v>
      </c>
      <c r="H226" s="313" t="s">
        <v>269</v>
      </c>
      <c r="I226" s="309">
        <v>11473.359986805781</v>
      </c>
      <c r="J226" s="314">
        <v>107</v>
      </c>
      <c r="K226" s="315">
        <f t="shared" si="21"/>
        <v>11473.359986805781</v>
      </c>
      <c r="L226" s="294">
        <f t="shared" si="20"/>
        <v>0</v>
      </c>
    </row>
    <row r="227" spans="1:12" hidden="1" x14ac:dyDescent="0.3">
      <c r="A227" s="298" t="s">
        <v>32</v>
      </c>
      <c r="B227" s="312" t="s">
        <v>246</v>
      </c>
      <c r="C227" s="302">
        <v>506018</v>
      </c>
      <c r="D227" s="302" t="s">
        <v>270</v>
      </c>
      <c r="E227" s="302">
        <v>2018</v>
      </c>
      <c r="F227" s="302" t="s">
        <v>256</v>
      </c>
      <c r="G227" s="313">
        <v>9.6999956022174899E-2</v>
      </c>
      <c r="H227" s="313" t="s">
        <v>269</v>
      </c>
      <c r="I227" s="309">
        <v>19024.18495676677</v>
      </c>
      <c r="J227" s="314">
        <v>107</v>
      </c>
      <c r="K227" s="315">
        <f t="shared" si="21"/>
        <v>19024.18495676677</v>
      </c>
      <c r="L227" s="294">
        <f t="shared" si="20"/>
        <v>0</v>
      </c>
    </row>
    <row r="228" spans="1:12" hidden="1" x14ac:dyDescent="0.3">
      <c r="A228" s="298" t="s">
        <v>32</v>
      </c>
      <c r="B228" s="312" t="s">
        <v>246</v>
      </c>
      <c r="C228" s="302">
        <v>506018</v>
      </c>
      <c r="D228" s="302" t="s">
        <v>270</v>
      </c>
      <c r="E228" s="302">
        <v>2018</v>
      </c>
      <c r="F228" s="302" t="s">
        <v>257</v>
      </c>
      <c r="G228" s="313">
        <v>2.4099848150452331E-2</v>
      </c>
      <c r="H228" s="313" t="s">
        <v>269</v>
      </c>
      <c r="I228" s="309">
        <v>4726.5997578327442</v>
      </c>
      <c r="J228" s="314">
        <v>107</v>
      </c>
      <c r="K228" s="315">
        <f t="shared" si="21"/>
        <v>4726.5997578327442</v>
      </c>
      <c r="L228" s="294">
        <f t="shared" si="20"/>
        <v>0</v>
      </c>
    </row>
    <row r="229" spans="1:12" x14ac:dyDescent="0.3">
      <c r="A229" s="298"/>
      <c r="B229" s="312" t="s">
        <v>246</v>
      </c>
      <c r="C229" s="302"/>
      <c r="D229" s="302" t="s">
        <v>270</v>
      </c>
      <c r="E229" s="302">
        <v>2018</v>
      </c>
      <c r="F229" s="302" t="s">
        <v>258</v>
      </c>
      <c r="G229" s="313">
        <v>6.0100039748110713E-2</v>
      </c>
      <c r="H229" s="313" t="s">
        <v>269</v>
      </c>
      <c r="I229" s="309">
        <v>11787.162788153364</v>
      </c>
      <c r="J229" s="314">
        <v>107</v>
      </c>
      <c r="K229" s="315">
        <f t="shared" si="21"/>
        <v>11787.162788153364</v>
      </c>
      <c r="L229" s="294">
        <f t="shared" si="20"/>
        <v>0</v>
      </c>
    </row>
    <row r="230" spans="1:12" hidden="1" x14ac:dyDescent="0.3">
      <c r="A230" s="298" t="s">
        <v>32</v>
      </c>
      <c r="B230" s="312" t="s">
        <v>246</v>
      </c>
      <c r="C230" s="302">
        <v>506018</v>
      </c>
      <c r="D230" s="302" t="s">
        <v>270</v>
      </c>
      <c r="E230" s="302">
        <v>2018</v>
      </c>
      <c r="F230" s="302" t="s">
        <v>259</v>
      </c>
      <c r="G230" s="313">
        <v>9.8399963473194949E-2</v>
      </c>
      <c r="H230" s="313" t="s">
        <v>269</v>
      </c>
      <c r="I230" s="309">
        <v>19298.762407945906</v>
      </c>
      <c r="J230" s="314">
        <v>107</v>
      </c>
      <c r="K230" s="315">
        <f t="shared" si="21"/>
        <v>19298.762407945906</v>
      </c>
      <c r="L230" s="294">
        <f t="shared" si="20"/>
        <v>0</v>
      </c>
    </row>
    <row r="231" spans="1:12" x14ac:dyDescent="0.3">
      <c r="A231" s="298"/>
      <c r="B231" s="312" t="s">
        <v>246</v>
      </c>
      <c r="C231" s="302"/>
      <c r="D231" s="302" t="s">
        <v>270</v>
      </c>
      <c r="E231" s="302">
        <v>2019</v>
      </c>
      <c r="F231" s="302" t="s">
        <v>249</v>
      </c>
      <c r="G231" s="313">
        <v>0.1233999879073612</v>
      </c>
      <c r="H231" s="313" t="s">
        <v>269</v>
      </c>
      <c r="I231" s="309">
        <v>25262.441330975831</v>
      </c>
      <c r="J231" s="314">
        <v>107</v>
      </c>
      <c r="K231" s="315">
        <f t="shared" si="21"/>
        <v>25262.441330975831</v>
      </c>
      <c r="L231" s="294">
        <f t="shared" si="20"/>
        <v>0</v>
      </c>
    </row>
    <row r="232" spans="1:12" hidden="1" x14ac:dyDescent="0.3">
      <c r="A232" s="298" t="s">
        <v>32</v>
      </c>
      <c r="B232" s="312" t="s">
        <v>246</v>
      </c>
      <c r="C232" s="302">
        <v>506018</v>
      </c>
      <c r="D232" s="302" t="s">
        <v>270</v>
      </c>
      <c r="E232" s="302">
        <v>2019</v>
      </c>
      <c r="F232" s="302" t="s">
        <v>250</v>
      </c>
      <c r="G232" s="313">
        <v>0.1950999651726866</v>
      </c>
      <c r="H232" s="313" t="s">
        <v>269</v>
      </c>
      <c r="I232" s="309">
        <v>39940.858240200934</v>
      </c>
      <c r="J232" s="314">
        <v>107</v>
      </c>
      <c r="K232" s="315">
        <f t="shared" si="21"/>
        <v>39940.858240200934</v>
      </c>
      <c r="L232" s="294">
        <f t="shared" si="20"/>
        <v>0</v>
      </c>
    </row>
    <row r="233" spans="1:12" hidden="1" x14ac:dyDescent="0.3">
      <c r="A233" s="298" t="s">
        <v>32</v>
      </c>
      <c r="B233" s="312" t="s">
        <v>246</v>
      </c>
      <c r="C233" s="302">
        <v>506018</v>
      </c>
      <c r="D233" s="302" t="s">
        <v>270</v>
      </c>
      <c r="E233" s="302">
        <v>2019</v>
      </c>
      <c r="F233" s="302" t="s">
        <v>251</v>
      </c>
      <c r="G233" s="313">
        <v>8.8900023017092877E-2</v>
      </c>
      <c r="H233" s="313" t="s">
        <v>269</v>
      </c>
      <c r="I233" s="309">
        <v>18199.609691029302</v>
      </c>
      <c r="J233" s="314">
        <v>107</v>
      </c>
      <c r="K233" s="315">
        <f t="shared" si="21"/>
        <v>18199.609691029302</v>
      </c>
      <c r="L233" s="294">
        <f t="shared" si="20"/>
        <v>0</v>
      </c>
    </row>
    <row r="234" spans="1:12" hidden="1" x14ac:dyDescent="0.3">
      <c r="A234" s="298" t="s">
        <v>32</v>
      </c>
      <c r="B234" s="312" t="s">
        <v>246</v>
      </c>
      <c r="C234" s="302">
        <v>506018</v>
      </c>
      <c r="D234" s="302" t="s">
        <v>270</v>
      </c>
      <c r="E234" s="302">
        <v>2019</v>
      </c>
      <c r="F234" s="302" t="s">
        <v>252</v>
      </c>
      <c r="G234" s="313">
        <v>6.5199991322055353E-2</v>
      </c>
      <c r="H234" s="313" t="s">
        <v>269</v>
      </c>
      <c r="I234" s="309">
        <v>13347.740007803528</v>
      </c>
      <c r="J234" s="314">
        <v>107</v>
      </c>
      <c r="K234" s="315">
        <f t="shared" si="21"/>
        <v>13347.740007803528</v>
      </c>
      <c r="L234" s="294">
        <f t="shared" si="20"/>
        <v>0</v>
      </c>
    </row>
    <row r="235" spans="1:12" hidden="1" x14ac:dyDescent="0.3">
      <c r="A235" s="298" t="s">
        <v>32</v>
      </c>
      <c r="B235" s="312" t="s">
        <v>246</v>
      </c>
      <c r="C235" s="302">
        <v>506018</v>
      </c>
      <c r="D235" s="302" t="s">
        <v>270</v>
      </c>
      <c r="E235" s="302">
        <v>2019</v>
      </c>
      <c r="F235" s="302" t="s">
        <v>253</v>
      </c>
      <c r="G235" s="313">
        <v>2.9799882231561711E-2</v>
      </c>
      <c r="H235" s="313" t="s">
        <v>269</v>
      </c>
      <c r="I235" s="309">
        <v>5336.7070817933545</v>
      </c>
      <c r="J235" s="314">
        <v>107</v>
      </c>
      <c r="K235" s="315">
        <f t="shared" si="21"/>
        <v>5336.7070817933545</v>
      </c>
      <c r="L235" s="294">
        <f t="shared" si="20"/>
        <v>0</v>
      </c>
    </row>
    <row r="236" spans="1:12" x14ac:dyDescent="0.3">
      <c r="A236" s="298"/>
      <c r="B236" s="312" t="s">
        <v>246</v>
      </c>
      <c r="C236" s="302"/>
      <c r="D236" s="302" t="s">
        <v>270</v>
      </c>
      <c r="E236" s="302">
        <v>2019</v>
      </c>
      <c r="F236" s="302" t="s">
        <v>254</v>
      </c>
      <c r="G236" s="313">
        <v>0.15740007237611239</v>
      </c>
      <c r="H236" s="313" t="s">
        <v>269</v>
      </c>
      <c r="I236" s="309">
        <v>32222.937468016473</v>
      </c>
      <c r="J236" s="314">
        <v>107</v>
      </c>
      <c r="K236" s="315">
        <f t="shared" si="21"/>
        <v>32222.937468016473</v>
      </c>
      <c r="L236" s="294">
        <f t="shared" si="20"/>
        <v>0</v>
      </c>
    </row>
    <row r="237" spans="1:12" hidden="1" x14ac:dyDescent="0.3">
      <c r="A237" s="298" t="s">
        <v>32</v>
      </c>
      <c r="B237" s="312" t="s">
        <v>246</v>
      </c>
      <c r="C237" s="302">
        <v>506018</v>
      </c>
      <c r="D237" s="302" t="s">
        <v>270</v>
      </c>
      <c r="E237" s="302">
        <v>2019</v>
      </c>
      <c r="F237" s="302" t="s">
        <v>255</v>
      </c>
      <c r="G237" s="313">
        <v>6.1700058139661777E-2</v>
      </c>
      <c r="H237" s="313" t="s">
        <v>269</v>
      </c>
      <c r="I237" s="309">
        <v>12631.2338056398</v>
      </c>
      <c r="J237" s="314">
        <v>107</v>
      </c>
      <c r="K237" s="315">
        <f t="shared" si="21"/>
        <v>12631.2338056398</v>
      </c>
      <c r="L237" s="294">
        <f t="shared" si="20"/>
        <v>0</v>
      </c>
    </row>
    <row r="238" spans="1:12" hidden="1" x14ac:dyDescent="0.3">
      <c r="A238" s="298" t="s">
        <v>32</v>
      </c>
      <c r="B238" s="312" t="s">
        <v>246</v>
      </c>
      <c r="C238" s="302">
        <v>506018</v>
      </c>
      <c r="D238" s="302" t="s">
        <v>270</v>
      </c>
      <c r="E238" s="302">
        <v>2019</v>
      </c>
      <c r="F238" s="302" t="s">
        <v>256</v>
      </c>
      <c r="G238" s="313">
        <v>9.5400008960362992E-2</v>
      </c>
      <c r="H238" s="313" t="s">
        <v>269</v>
      </c>
      <c r="I238" s="309">
        <v>19530.286592450891</v>
      </c>
      <c r="J238" s="314">
        <v>107</v>
      </c>
      <c r="K238" s="315">
        <f t="shared" si="21"/>
        <v>19530.286592450891</v>
      </c>
      <c r="L238" s="294">
        <f t="shared" si="20"/>
        <v>0</v>
      </c>
    </row>
    <row r="239" spans="1:12" hidden="1" x14ac:dyDescent="0.3">
      <c r="A239" s="298" t="s">
        <v>32</v>
      </c>
      <c r="B239" s="312" t="s">
        <v>246</v>
      </c>
      <c r="C239" s="302">
        <v>506018</v>
      </c>
      <c r="D239" s="302" t="s">
        <v>270</v>
      </c>
      <c r="E239" s="302">
        <v>2019</v>
      </c>
      <c r="F239" s="302" t="s">
        <v>257</v>
      </c>
      <c r="G239" s="313">
        <v>2.38000334537334E-2</v>
      </c>
      <c r="H239" s="313" t="s">
        <v>269</v>
      </c>
      <c r="I239" s="309">
        <v>4872.3420398677026</v>
      </c>
      <c r="J239" s="314">
        <v>107</v>
      </c>
      <c r="K239" s="315">
        <f t="shared" si="21"/>
        <v>4872.3420398677026</v>
      </c>
      <c r="L239" s="294">
        <f t="shared" si="20"/>
        <v>0</v>
      </c>
    </row>
    <row r="240" spans="1:12" x14ac:dyDescent="0.3">
      <c r="A240" s="298"/>
      <c r="B240" s="312" t="s">
        <v>246</v>
      </c>
      <c r="C240" s="302"/>
      <c r="D240" s="302" t="s">
        <v>270</v>
      </c>
      <c r="E240" s="302">
        <v>2019</v>
      </c>
      <c r="F240" s="302" t="s">
        <v>258</v>
      </c>
      <c r="G240" s="313">
        <v>5.3400040539865717E-2</v>
      </c>
      <c r="H240" s="313" t="s">
        <v>269</v>
      </c>
      <c r="I240" s="309">
        <v>10932.054484663491</v>
      </c>
      <c r="J240" s="314">
        <v>107</v>
      </c>
      <c r="K240" s="315">
        <f t="shared" si="21"/>
        <v>10932.054484663491</v>
      </c>
      <c r="L240" s="294">
        <f t="shared" si="20"/>
        <v>0</v>
      </c>
    </row>
    <row r="241" spans="1:12" hidden="1" x14ac:dyDescent="0.3">
      <c r="A241" s="298" t="s">
        <v>32</v>
      </c>
      <c r="B241" s="312" t="s">
        <v>246</v>
      </c>
      <c r="C241" s="302">
        <v>506018</v>
      </c>
      <c r="D241" s="302" t="s">
        <v>270</v>
      </c>
      <c r="E241" s="302">
        <v>2019</v>
      </c>
      <c r="F241" s="302" t="s">
        <v>259</v>
      </c>
      <c r="G241" s="313">
        <v>0.10589993687950611</v>
      </c>
      <c r="H241" s="313" t="s">
        <v>269</v>
      </c>
      <c r="I241" s="309">
        <v>21679.831479245851</v>
      </c>
      <c r="J241" s="314">
        <v>107</v>
      </c>
      <c r="K241" s="315">
        <f t="shared" si="21"/>
        <v>21679.831479245851</v>
      </c>
      <c r="L241" s="294">
        <f t="shared" si="20"/>
        <v>0</v>
      </c>
    </row>
    <row r="242" spans="1:12" x14ac:dyDescent="0.3">
      <c r="A242" s="298"/>
      <c r="B242" s="312" t="s">
        <v>246</v>
      </c>
      <c r="C242" s="302"/>
      <c r="D242" s="302" t="s">
        <v>270</v>
      </c>
      <c r="E242" s="302">
        <v>2020</v>
      </c>
      <c r="F242" s="302" t="s">
        <v>249</v>
      </c>
      <c r="G242" s="313">
        <v>0.12950000018056659</v>
      </c>
      <c r="H242" s="313" t="s">
        <v>269</v>
      </c>
      <c r="I242" s="309">
        <v>27936.708096736955</v>
      </c>
      <c r="J242" s="314">
        <v>107</v>
      </c>
      <c r="K242" s="315">
        <f t="shared" si="21"/>
        <v>27936.708096736955</v>
      </c>
      <c r="L242" s="294">
        <f t="shared" si="20"/>
        <v>0</v>
      </c>
    </row>
    <row r="243" spans="1:12" hidden="1" x14ac:dyDescent="0.3">
      <c r="A243" s="298" t="s">
        <v>32</v>
      </c>
      <c r="B243" s="312" t="s">
        <v>246</v>
      </c>
      <c r="C243" s="302">
        <v>506018</v>
      </c>
      <c r="D243" s="302" t="s">
        <v>270</v>
      </c>
      <c r="E243" s="302">
        <v>2020</v>
      </c>
      <c r="F243" s="302" t="s">
        <v>250</v>
      </c>
      <c r="G243" s="313">
        <v>0.184599978115325</v>
      </c>
      <c r="H243" s="313" t="s">
        <v>269</v>
      </c>
      <c r="I243" s="309">
        <v>39823.28722842555</v>
      </c>
      <c r="J243" s="314">
        <v>107</v>
      </c>
      <c r="K243" s="315">
        <f t="shared" si="21"/>
        <v>39823.28722842555</v>
      </c>
      <c r="L243" s="294">
        <f t="shared" si="20"/>
        <v>0</v>
      </c>
    </row>
    <row r="244" spans="1:12" hidden="1" x14ac:dyDescent="0.3">
      <c r="A244" s="298" t="s">
        <v>32</v>
      </c>
      <c r="B244" s="312" t="s">
        <v>246</v>
      </c>
      <c r="C244" s="302">
        <v>506018</v>
      </c>
      <c r="D244" s="302" t="s">
        <v>270</v>
      </c>
      <c r="E244" s="302">
        <v>2020</v>
      </c>
      <c r="F244" s="302" t="s">
        <v>251</v>
      </c>
      <c r="G244" s="313">
        <v>8.679996576456786E-2</v>
      </c>
      <c r="H244" s="313" t="s">
        <v>269</v>
      </c>
      <c r="I244" s="309">
        <v>18725.137474829025</v>
      </c>
      <c r="J244" s="314">
        <v>107</v>
      </c>
      <c r="K244" s="315">
        <f t="shared" si="21"/>
        <v>18725.137474829025</v>
      </c>
      <c r="L244" s="294">
        <f t="shared" si="20"/>
        <v>0</v>
      </c>
    </row>
    <row r="245" spans="1:12" hidden="1" x14ac:dyDescent="0.3">
      <c r="A245" s="298" t="s">
        <v>32</v>
      </c>
      <c r="B245" s="312" t="s">
        <v>246</v>
      </c>
      <c r="C245" s="302">
        <v>506018</v>
      </c>
      <c r="D245" s="302" t="s">
        <v>270</v>
      </c>
      <c r="E245" s="302">
        <v>2020</v>
      </c>
      <c r="F245" s="302" t="s">
        <v>252</v>
      </c>
      <c r="G245" s="313">
        <v>6.460002145131509E-2</v>
      </c>
      <c r="H245" s="313" t="s">
        <v>269</v>
      </c>
      <c r="I245" s="309">
        <v>13935.999535227484</v>
      </c>
      <c r="J245" s="314">
        <v>107</v>
      </c>
      <c r="K245" s="315">
        <f t="shared" si="21"/>
        <v>13935.999535227484</v>
      </c>
      <c r="L245" s="294">
        <f t="shared" si="20"/>
        <v>0</v>
      </c>
    </row>
    <row r="246" spans="1:12" hidden="1" x14ac:dyDescent="0.3">
      <c r="A246" s="298" t="s">
        <v>32</v>
      </c>
      <c r="B246" s="312" t="s">
        <v>246</v>
      </c>
      <c r="C246" s="302">
        <v>506018</v>
      </c>
      <c r="D246" s="302" t="s">
        <v>270</v>
      </c>
      <c r="E246" s="302">
        <v>2020</v>
      </c>
      <c r="F246" s="302" t="s">
        <v>253</v>
      </c>
      <c r="G246" s="313">
        <v>2.9700031888066029E-2</v>
      </c>
      <c r="H246" s="313" t="s">
        <v>269</v>
      </c>
      <c r="I246" s="309">
        <v>5604.811282047076</v>
      </c>
      <c r="J246" s="314">
        <v>107</v>
      </c>
      <c r="K246" s="315">
        <f t="shared" si="21"/>
        <v>5604.811282047076</v>
      </c>
      <c r="L246" s="294">
        <f t="shared" si="20"/>
        <v>0</v>
      </c>
    </row>
    <row r="247" spans="1:12" x14ac:dyDescent="0.3">
      <c r="A247" s="298"/>
      <c r="B247" s="312" t="s">
        <v>246</v>
      </c>
      <c r="C247" s="302"/>
      <c r="D247" s="302" t="s">
        <v>270</v>
      </c>
      <c r="E247" s="302">
        <v>2020</v>
      </c>
      <c r="F247" s="302" t="s">
        <v>254</v>
      </c>
      <c r="G247" s="313">
        <v>0.1596999849407435</v>
      </c>
      <c r="H247" s="313" t="s">
        <v>269</v>
      </c>
      <c r="I247" s="309">
        <v>34451.674564648776</v>
      </c>
      <c r="J247" s="314">
        <v>107</v>
      </c>
      <c r="K247" s="315">
        <f t="shared" si="21"/>
        <v>34451.674564648776</v>
      </c>
      <c r="L247" s="294">
        <f t="shared" si="20"/>
        <v>0</v>
      </c>
    </row>
    <row r="248" spans="1:12" hidden="1" x14ac:dyDescent="0.3">
      <c r="A248" s="298" t="s">
        <v>32</v>
      </c>
      <c r="B248" s="312" t="s">
        <v>246</v>
      </c>
      <c r="C248" s="302">
        <v>506018</v>
      </c>
      <c r="D248" s="302" t="s">
        <v>270</v>
      </c>
      <c r="E248" s="302">
        <v>2020</v>
      </c>
      <c r="F248" s="302" t="s">
        <v>255</v>
      </c>
      <c r="G248" s="313">
        <v>6.209996818416063E-2</v>
      </c>
      <c r="H248" s="313" t="s">
        <v>269</v>
      </c>
      <c r="I248" s="309">
        <v>13396.66935566453</v>
      </c>
      <c r="J248" s="314">
        <v>107</v>
      </c>
      <c r="K248" s="315">
        <f t="shared" si="21"/>
        <v>13396.66935566453</v>
      </c>
      <c r="L248" s="294">
        <f t="shared" si="20"/>
        <v>0</v>
      </c>
    </row>
    <row r="249" spans="1:12" hidden="1" x14ac:dyDescent="0.3">
      <c r="A249" s="298" t="s">
        <v>32</v>
      </c>
      <c r="B249" s="312" t="s">
        <v>246</v>
      </c>
      <c r="C249" s="302">
        <v>506018</v>
      </c>
      <c r="D249" s="302" t="s">
        <v>270</v>
      </c>
      <c r="E249" s="302">
        <v>2020</v>
      </c>
      <c r="F249" s="302" t="s">
        <v>256</v>
      </c>
      <c r="G249" s="313">
        <v>9.5600060814839405E-2</v>
      </c>
      <c r="H249" s="313" t="s">
        <v>269</v>
      </c>
      <c r="I249" s="309">
        <v>20623.559762861336</v>
      </c>
      <c r="J249" s="314">
        <v>107</v>
      </c>
      <c r="K249" s="315">
        <f t="shared" si="21"/>
        <v>20623.559762861336</v>
      </c>
      <c r="L249" s="294">
        <f t="shared" si="20"/>
        <v>0</v>
      </c>
    </row>
    <row r="250" spans="1:12" hidden="1" x14ac:dyDescent="0.3">
      <c r="A250" s="298" t="s">
        <v>32</v>
      </c>
      <c r="B250" s="312" t="s">
        <v>246</v>
      </c>
      <c r="C250" s="302">
        <v>506018</v>
      </c>
      <c r="D250" s="302" t="s">
        <v>270</v>
      </c>
      <c r="E250" s="302">
        <v>2020</v>
      </c>
      <c r="F250" s="302" t="s">
        <v>257</v>
      </c>
      <c r="G250" s="313">
        <v>2.4000049114122079E-2</v>
      </c>
      <c r="H250" s="313" t="s">
        <v>269</v>
      </c>
      <c r="I250" s="309">
        <v>5177.4700036579206</v>
      </c>
      <c r="J250" s="314">
        <v>107</v>
      </c>
      <c r="K250" s="315">
        <f t="shared" si="21"/>
        <v>5177.4700036579206</v>
      </c>
      <c r="L250" s="294">
        <f t="shared" si="20"/>
        <v>0</v>
      </c>
    </row>
    <row r="251" spans="1:12" x14ac:dyDescent="0.3">
      <c r="A251" s="298"/>
      <c r="B251" s="312" t="s">
        <v>246</v>
      </c>
      <c r="C251" s="302"/>
      <c r="D251" s="302" t="s">
        <v>270</v>
      </c>
      <c r="E251" s="302">
        <v>2020</v>
      </c>
      <c r="F251" s="302" t="s">
        <v>258</v>
      </c>
      <c r="G251" s="313">
        <v>5.4899982340584047E-2</v>
      </c>
      <c r="H251" s="313" t="s">
        <v>269</v>
      </c>
      <c r="I251" s="309">
        <v>11843.434587076305</v>
      </c>
      <c r="J251" s="314">
        <v>107</v>
      </c>
      <c r="K251" s="315">
        <f t="shared" si="21"/>
        <v>11843.434587076305</v>
      </c>
      <c r="L251" s="294">
        <f t="shared" si="20"/>
        <v>0</v>
      </c>
    </row>
    <row r="252" spans="1:12" hidden="1" x14ac:dyDescent="0.3">
      <c r="A252" s="298" t="s">
        <v>32</v>
      </c>
      <c r="B252" s="312" t="s">
        <v>246</v>
      </c>
      <c r="C252" s="302">
        <v>506018</v>
      </c>
      <c r="D252" s="302" t="s">
        <v>270</v>
      </c>
      <c r="E252" s="302">
        <v>2020</v>
      </c>
      <c r="F252" s="302" t="s">
        <v>259</v>
      </c>
      <c r="G252" s="313">
        <v>0.1084999572057098</v>
      </c>
      <c r="H252" s="313" t="s">
        <v>269</v>
      </c>
      <c r="I252" s="309">
        <v>23406.421843536278</v>
      </c>
      <c r="J252" s="314">
        <v>107</v>
      </c>
      <c r="K252" s="315">
        <f t="shared" si="21"/>
        <v>23406.421843536278</v>
      </c>
      <c r="L252" s="294">
        <f t="shared" si="20"/>
        <v>0</v>
      </c>
    </row>
    <row r="253" spans="1:12" x14ac:dyDescent="0.3">
      <c r="A253" s="298"/>
      <c r="B253" s="312" t="s">
        <v>246</v>
      </c>
      <c r="C253" s="302"/>
      <c r="D253" s="302" t="s">
        <v>270</v>
      </c>
      <c r="E253" s="302">
        <v>2021</v>
      </c>
      <c r="F253" s="302" t="s">
        <v>249</v>
      </c>
      <c r="G253" s="313">
        <v>0.12889968181700601</v>
      </c>
      <c r="H253" s="313" t="s">
        <v>269</v>
      </c>
      <c r="I253" s="309">
        <v>2358.6834882552325</v>
      </c>
      <c r="J253" s="314">
        <v>107</v>
      </c>
      <c r="K253" s="316">
        <f t="shared" ref="K253:K263" si="22">31819.7468646597*G253</f>
        <v>4101.55524635231</v>
      </c>
      <c r="L253" s="294">
        <f t="shared" si="20"/>
        <v>1742.8717580970774</v>
      </c>
    </row>
    <row r="254" spans="1:12" hidden="1" x14ac:dyDescent="0.3">
      <c r="A254" s="298" t="s">
        <v>32</v>
      </c>
      <c r="B254" s="312" t="s">
        <v>246</v>
      </c>
      <c r="C254" s="302">
        <v>506018</v>
      </c>
      <c r="D254" s="302" t="s">
        <v>270</v>
      </c>
      <c r="E254" s="302">
        <v>2021</v>
      </c>
      <c r="F254" s="302" t="s">
        <v>250</v>
      </c>
      <c r="G254" s="313">
        <v>0.1888999035473154</v>
      </c>
      <c r="H254" s="313" t="s">
        <v>269</v>
      </c>
      <c r="I254" s="309">
        <v>3456.603438809077</v>
      </c>
      <c r="J254" s="314">
        <v>107</v>
      </c>
      <c r="K254" s="316">
        <f t="shared" si="22"/>
        <v>6010.7471136342092</v>
      </c>
      <c r="L254" s="294">
        <f t="shared" si="20"/>
        <v>2554.1436748251322</v>
      </c>
    </row>
    <row r="255" spans="1:12" hidden="1" x14ac:dyDescent="0.3">
      <c r="A255" s="298" t="s">
        <v>32</v>
      </c>
      <c r="B255" s="312" t="s">
        <v>246</v>
      </c>
      <c r="C255" s="302">
        <v>506018</v>
      </c>
      <c r="D255" s="302" t="s">
        <v>270</v>
      </c>
      <c r="E255" s="302">
        <v>2021</v>
      </c>
      <c r="F255" s="302" t="s">
        <v>251</v>
      </c>
      <c r="G255" s="313">
        <v>8.6600005912808253E-2</v>
      </c>
      <c r="H255" s="313" t="s">
        <v>269</v>
      </c>
      <c r="I255" s="309">
        <v>1584.6587140481026</v>
      </c>
      <c r="J255" s="314">
        <v>107</v>
      </c>
      <c r="K255" s="316">
        <f t="shared" si="22"/>
        <v>2755.590266623592</v>
      </c>
      <c r="L255" s="294">
        <f t="shared" si="20"/>
        <v>1170.9315525754894</v>
      </c>
    </row>
    <row r="256" spans="1:12" hidden="1" x14ac:dyDescent="0.3">
      <c r="A256" s="298" t="s">
        <v>32</v>
      </c>
      <c r="B256" s="312" t="s">
        <v>246</v>
      </c>
      <c r="C256" s="302">
        <v>506018</v>
      </c>
      <c r="D256" s="302" t="s">
        <v>270</v>
      </c>
      <c r="E256" s="302">
        <v>2021</v>
      </c>
      <c r="F256" s="302" t="s">
        <v>252</v>
      </c>
      <c r="G256" s="313">
        <v>6.5500057280329926E-2</v>
      </c>
      <c r="H256" s="313" t="s">
        <v>269</v>
      </c>
      <c r="I256" s="309">
        <v>1198.5592315597432</v>
      </c>
      <c r="J256" s="314">
        <v>107</v>
      </c>
      <c r="K256" s="316">
        <f t="shared" si="22"/>
        <v>2084.195242280809</v>
      </c>
      <c r="L256" s="294">
        <f t="shared" ref="L256:L319" si="23">K256-I256</f>
        <v>885.63601072106576</v>
      </c>
    </row>
    <row r="257" spans="1:12" hidden="1" x14ac:dyDescent="0.3">
      <c r="A257" s="298" t="s">
        <v>32</v>
      </c>
      <c r="B257" s="312" t="s">
        <v>246</v>
      </c>
      <c r="C257" s="302">
        <v>506018</v>
      </c>
      <c r="D257" s="302" t="s">
        <v>270</v>
      </c>
      <c r="E257" s="302">
        <v>2021</v>
      </c>
      <c r="F257" s="302" t="s">
        <v>253</v>
      </c>
      <c r="G257" s="313">
        <v>3.0200130081781532E-2</v>
      </c>
      <c r="H257" s="313" t="s">
        <v>269</v>
      </c>
      <c r="I257" s="309">
        <v>552.62004655825604</v>
      </c>
      <c r="J257" s="314">
        <v>107</v>
      </c>
      <c r="K257" s="316">
        <f t="shared" si="22"/>
        <v>960.96049448208305</v>
      </c>
      <c r="L257" s="294">
        <f t="shared" si="23"/>
        <v>408.34044792382701</v>
      </c>
    </row>
    <row r="258" spans="1:12" x14ac:dyDescent="0.3">
      <c r="A258" s="298"/>
      <c r="B258" s="312" t="s">
        <v>246</v>
      </c>
      <c r="C258" s="302"/>
      <c r="D258" s="302" t="s">
        <v>270</v>
      </c>
      <c r="E258" s="302">
        <v>2021</v>
      </c>
      <c r="F258" s="302" t="s">
        <v>254</v>
      </c>
      <c r="G258" s="313">
        <v>0.16210010014818979</v>
      </c>
      <c r="H258" s="313" t="s">
        <v>269</v>
      </c>
      <c r="I258" s="309">
        <v>2966.2046040334876</v>
      </c>
      <c r="J258" s="314">
        <v>107</v>
      </c>
      <c r="K258" s="316">
        <f t="shared" si="22"/>
        <v>5157.9841534513853</v>
      </c>
      <c r="L258" s="294">
        <f t="shared" si="23"/>
        <v>2191.7795494178977</v>
      </c>
    </row>
    <row r="259" spans="1:12" hidden="1" x14ac:dyDescent="0.3">
      <c r="A259" s="298" t="s">
        <v>32</v>
      </c>
      <c r="B259" s="312" t="s">
        <v>246</v>
      </c>
      <c r="C259" s="302">
        <v>506018</v>
      </c>
      <c r="D259" s="302" t="s">
        <v>270</v>
      </c>
      <c r="E259" s="302">
        <v>2021</v>
      </c>
      <c r="F259" s="302" t="s">
        <v>255</v>
      </c>
      <c r="G259" s="313">
        <v>6.4299941980569042E-2</v>
      </c>
      <c r="H259" s="313" t="s">
        <v>269</v>
      </c>
      <c r="I259" s="309">
        <v>1176.5988038717439</v>
      </c>
      <c r="J259" s="314">
        <v>107</v>
      </c>
      <c r="K259" s="316">
        <f t="shared" si="22"/>
        <v>2046.0078772340125</v>
      </c>
      <c r="L259" s="294">
        <f t="shared" si="23"/>
        <v>869.4090733622686</v>
      </c>
    </row>
    <row r="260" spans="1:12" hidden="1" x14ac:dyDescent="0.3">
      <c r="A260" s="298" t="s">
        <v>32</v>
      </c>
      <c r="B260" s="312" t="s">
        <v>246</v>
      </c>
      <c r="C260" s="302">
        <v>506018</v>
      </c>
      <c r="D260" s="302" t="s">
        <v>270</v>
      </c>
      <c r="E260" s="302">
        <v>2021</v>
      </c>
      <c r="F260" s="302" t="s">
        <v>256</v>
      </c>
      <c r="G260" s="313">
        <v>9.4699629340832758E-2</v>
      </c>
      <c r="H260" s="313" t="s">
        <v>269</v>
      </c>
      <c r="I260" s="309">
        <v>1732.8704688908222</v>
      </c>
      <c r="J260" s="314">
        <v>107</v>
      </c>
      <c r="K260" s="316">
        <f t="shared" si="22"/>
        <v>3013.3182338023989</v>
      </c>
      <c r="L260" s="294">
        <f t="shared" si="23"/>
        <v>1280.4477649115768</v>
      </c>
    </row>
    <row r="261" spans="1:12" hidden="1" x14ac:dyDescent="0.3">
      <c r="A261" s="298" t="s">
        <v>32</v>
      </c>
      <c r="B261" s="312" t="s">
        <v>246</v>
      </c>
      <c r="C261" s="302">
        <v>506018</v>
      </c>
      <c r="D261" s="302" t="s">
        <v>270</v>
      </c>
      <c r="E261" s="302">
        <v>2021</v>
      </c>
      <c r="F261" s="302" t="s">
        <v>257</v>
      </c>
      <c r="G261" s="313">
        <v>2.4300256098507389E-2</v>
      </c>
      <c r="H261" s="313" t="s">
        <v>269</v>
      </c>
      <c r="I261" s="309">
        <v>444.66062298969143</v>
      </c>
      <c r="J261" s="314">
        <v>107</v>
      </c>
      <c r="K261" s="316">
        <f t="shared" si="22"/>
        <v>773.22799780090827</v>
      </c>
      <c r="L261" s="294">
        <f t="shared" si="23"/>
        <v>328.56737481121684</v>
      </c>
    </row>
    <row r="262" spans="1:12" x14ac:dyDescent="0.3">
      <c r="A262" s="298"/>
      <c r="B262" s="312" t="s">
        <v>246</v>
      </c>
      <c r="C262" s="302"/>
      <c r="D262" s="302" t="s">
        <v>270</v>
      </c>
      <c r="E262" s="302">
        <v>2021</v>
      </c>
      <c r="F262" s="302" t="s">
        <v>258</v>
      </c>
      <c r="G262" s="313">
        <v>5.4899962675397922E-2</v>
      </c>
      <c r="H262" s="313" t="s">
        <v>269</v>
      </c>
      <c r="I262" s="309">
        <v>1004.5923592901029</v>
      </c>
      <c r="J262" s="314">
        <v>107</v>
      </c>
      <c r="K262" s="316">
        <f t="shared" si="22"/>
        <v>1746.9029152104276</v>
      </c>
      <c r="L262" s="294">
        <f t="shared" si="23"/>
        <v>742.31055592032476</v>
      </c>
    </row>
    <row r="263" spans="1:12" hidden="1" x14ac:dyDescent="0.3">
      <c r="A263" s="298" t="s">
        <v>32</v>
      </c>
      <c r="B263" s="312" t="s">
        <v>246</v>
      </c>
      <c r="C263" s="302">
        <v>506018</v>
      </c>
      <c r="D263" s="302" t="s">
        <v>270</v>
      </c>
      <c r="E263" s="302">
        <v>2021</v>
      </c>
      <c r="F263" s="302" t="s">
        <v>259</v>
      </c>
      <c r="G263" s="313">
        <v>9.9600331117262103E-2</v>
      </c>
      <c r="H263" s="313" t="s">
        <v>269</v>
      </c>
      <c r="I263" s="309">
        <v>1822.546441693743</v>
      </c>
      <c r="J263" s="314">
        <v>107</v>
      </c>
      <c r="K263" s="316">
        <f t="shared" si="22"/>
        <v>3169.257323787569</v>
      </c>
      <c r="L263" s="294">
        <f t="shared" si="23"/>
        <v>1346.7108820938261</v>
      </c>
    </row>
    <row r="264" spans="1:12" x14ac:dyDescent="0.3">
      <c r="A264" s="298"/>
      <c r="B264" s="312" t="s">
        <v>246</v>
      </c>
      <c r="C264" s="302"/>
      <c r="D264" s="302" t="s">
        <v>268</v>
      </c>
      <c r="E264" s="302">
        <v>2015</v>
      </c>
      <c r="F264" s="302" t="s">
        <v>249</v>
      </c>
      <c r="G264" s="313">
        <v>0.11340004127538469</v>
      </c>
      <c r="H264" s="313" t="s">
        <v>269</v>
      </c>
      <c r="I264" s="309">
        <v>15696.651138544172</v>
      </c>
      <c r="J264" s="314">
        <v>923</v>
      </c>
      <c r="K264" s="315">
        <f t="shared" ref="K264:K295" si="24">I264</f>
        <v>15696.651138544172</v>
      </c>
      <c r="L264" s="294">
        <f t="shared" si="23"/>
        <v>0</v>
      </c>
    </row>
    <row r="265" spans="1:12" hidden="1" x14ac:dyDescent="0.3">
      <c r="A265" s="298" t="s">
        <v>32</v>
      </c>
      <c r="B265" s="312" t="s">
        <v>246</v>
      </c>
      <c r="C265" s="302">
        <v>506018</v>
      </c>
      <c r="D265" s="302" t="s">
        <v>268</v>
      </c>
      <c r="E265" s="302">
        <v>2015</v>
      </c>
      <c r="F265" s="302" t="s">
        <v>250</v>
      </c>
      <c r="G265" s="313">
        <v>0.18919993722187001</v>
      </c>
      <c r="H265" s="313" t="s">
        <v>269</v>
      </c>
      <c r="I265" s="309">
        <v>26188.750697137497</v>
      </c>
      <c r="J265" s="314">
        <v>923</v>
      </c>
      <c r="K265" s="315">
        <f t="shared" si="24"/>
        <v>26188.750697137497</v>
      </c>
      <c r="L265" s="294">
        <f t="shared" si="23"/>
        <v>0</v>
      </c>
    </row>
    <row r="266" spans="1:12" hidden="1" x14ac:dyDescent="0.3">
      <c r="A266" s="298" t="s">
        <v>32</v>
      </c>
      <c r="B266" s="312" t="s">
        <v>246</v>
      </c>
      <c r="C266" s="302">
        <v>506018</v>
      </c>
      <c r="D266" s="302" t="s">
        <v>268</v>
      </c>
      <c r="E266" s="302">
        <v>2015</v>
      </c>
      <c r="F266" s="302" t="s">
        <v>251</v>
      </c>
      <c r="G266" s="313">
        <v>8.6499859737839496E-2</v>
      </c>
      <c r="H266" s="313" t="s">
        <v>269</v>
      </c>
      <c r="I266" s="309">
        <v>11973.171319582163</v>
      </c>
      <c r="J266" s="314">
        <v>923</v>
      </c>
      <c r="K266" s="315">
        <f t="shared" si="24"/>
        <v>11973.171319582163</v>
      </c>
      <c r="L266" s="294">
        <f t="shared" si="23"/>
        <v>0</v>
      </c>
    </row>
    <row r="267" spans="1:12" hidden="1" x14ac:dyDescent="0.3">
      <c r="A267" s="298" t="s">
        <v>32</v>
      </c>
      <c r="B267" s="312" t="s">
        <v>246</v>
      </c>
      <c r="C267" s="302">
        <v>506018</v>
      </c>
      <c r="D267" s="302" t="s">
        <v>268</v>
      </c>
      <c r="E267" s="302">
        <v>2015</v>
      </c>
      <c r="F267" s="302" t="s">
        <v>252</v>
      </c>
      <c r="G267" s="313">
        <v>5.5300117770783197E-2</v>
      </c>
      <c r="H267" s="313" t="s">
        <v>269</v>
      </c>
      <c r="I267" s="309">
        <v>7654.5532682871253</v>
      </c>
      <c r="J267" s="314">
        <v>923</v>
      </c>
      <c r="K267" s="315">
        <f t="shared" si="24"/>
        <v>7654.5532682871253</v>
      </c>
      <c r="L267" s="294">
        <f t="shared" si="23"/>
        <v>0</v>
      </c>
    </row>
    <row r="268" spans="1:12" hidden="1" x14ac:dyDescent="0.3">
      <c r="A268" s="298" t="s">
        <v>32</v>
      </c>
      <c r="B268" s="312" t="s">
        <v>246</v>
      </c>
      <c r="C268" s="302">
        <v>506018</v>
      </c>
      <c r="D268" s="302" t="s">
        <v>268</v>
      </c>
      <c r="E268" s="302">
        <v>2015</v>
      </c>
      <c r="F268" s="302" t="s">
        <v>253</v>
      </c>
      <c r="G268" s="313">
        <v>6.1700026816642127E-2</v>
      </c>
      <c r="H268" s="313" t="s">
        <v>269</v>
      </c>
      <c r="I268" s="309">
        <v>9929.1103019820093</v>
      </c>
      <c r="J268" s="314">
        <v>923</v>
      </c>
      <c r="K268" s="315">
        <f t="shared" si="24"/>
        <v>9929.1103019820093</v>
      </c>
      <c r="L268" s="294">
        <f t="shared" si="23"/>
        <v>0</v>
      </c>
    </row>
    <row r="269" spans="1:12" x14ac:dyDescent="0.3">
      <c r="A269" s="298"/>
      <c r="B269" s="312" t="s">
        <v>246</v>
      </c>
      <c r="C269" s="302"/>
      <c r="D269" s="302" t="s">
        <v>268</v>
      </c>
      <c r="E269" s="302">
        <v>2015</v>
      </c>
      <c r="F269" s="302" t="s">
        <v>254</v>
      </c>
      <c r="G269" s="313">
        <v>0.1743000176717964</v>
      </c>
      <c r="H269" s="313" t="s">
        <v>269</v>
      </c>
      <c r="I269" s="309">
        <v>24126.327821982453</v>
      </c>
      <c r="J269" s="314">
        <v>923</v>
      </c>
      <c r="K269" s="315">
        <f t="shared" si="24"/>
        <v>24126.327821982453</v>
      </c>
      <c r="L269" s="294">
        <f t="shared" si="23"/>
        <v>0</v>
      </c>
    </row>
    <row r="270" spans="1:12" hidden="1" x14ac:dyDescent="0.3">
      <c r="A270" s="298" t="s">
        <v>32</v>
      </c>
      <c r="B270" s="312" t="s">
        <v>246</v>
      </c>
      <c r="C270" s="302">
        <v>506018</v>
      </c>
      <c r="D270" s="302" t="s">
        <v>268</v>
      </c>
      <c r="E270" s="302">
        <v>2015</v>
      </c>
      <c r="F270" s="302" t="s">
        <v>255</v>
      </c>
      <c r="G270" s="313">
        <v>6.050007476529258E-2</v>
      </c>
      <c r="H270" s="313" t="s">
        <v>269</v>
      </c>
      <c r="I270" s="309">
        <v>8374.3229435029662</v>
      </c>
      <c r="J270" s="314">
        <v>923</v>
      </c>
      <c r="K270" s="315">
        <f t="shared" si="24"/>
        <v>8374.3229435029662</v>
      </c>
      <c r="L270" s="294">
        <f t="shared" si="23"/>
        <v>0</v>
      </c>
    </row>
    <row r="271" spans="1:12" hidden="1" x14ac:dyDescent="0.3">
      <c r="A271" s="298" t="s">
        <v>32</v>
      </c>
      <c r="B271" s="312" t="s">
        <v>246</v>
      </c>
      <c r="C271" s="302">
        <v>506018</v>
      </c>
      <c r="D271" s="302" t="s">
        <v>268</v>
      </c>
      <c r="E271" s="302">
        <v>2015</v>
      </c>
      <c r="F271" s="302" t="s">
        <v>256</v>
      </c>
      <c r="G271" s="313">
        <v>9.4500116782151228E-2</v>
      </c>
      <c r="H271" s="313" t="s">
        <v>269</v>
      </c>
      <c r="I271" s="309">
        <v>13080.554019190584</v>
      </c>
      <c r="J271" s="314">
        <v>923</v>
      </c>
      <c r="K271" s="315">
        <f t="shared" si="24"/>
        <v>13080.554019190584</v>
      </c>
      <c r="L271" s="294">
        <f t="shared" si="23"/>
        <v>0</v>
      </c>
    </row>
    <row r="272" spans="1:12" hidden="1" x14ac:dyDescent="0.3">
      <c r="A272" s="298" t="s">
        <v>32</v>
      </c>
      <c r="B272" s="312" t="s">
        <v>246</v>
      </c>
      <c r="C272" s="302">
        <v>506018</v>
      </c>
      <c r="D272" s="302" t="s">
        <v>268</v>
      </c>
      <c r="E272" s="302">
        <v>2015</v>
      </c>
      <c r="F272" s="302" t="s">
        <v>257</v>
      </c>
      <c r="G272" s="313">
        <v>2.1099877780372939E-2</v>
      </c>
      <c r="H272" s="313" t="s">
        <v>269</v>
      </c>
      <c r="I272" s="309">
        <v>2920.6111114205169</v>
      </c>
      <c r="J272" s="314">
        <v>923</v>
      </c>
      <c r="K272" s="315">
        <f t="shared" si="24"/>
        <v>2920.6111114205169</v>
      </c>
      <c r="L272" s="294">
        <f t="shared" si="23"/>
        <v>0</v>
      </c>
    </row>
    <row r="273" spans="1:12" x14ac:dyDescent="0.3">
      <c r="A273" s="298"/>
      <c r="B273" s="312" t="s">
        <v>246</v>
      </c>
      <c r="C273" s="302"/>
      <c r="D273" s="302" t="s">
        <v>268</v>
      </c>
      <c r="E273" s="302">
        <v>2015</v>
      </c>
      <c r="F273" s="302" t="s">
        <v>258</v>
      </c>
      <c r="G273" s="313">
        <v>5.840022046492889E-2</v>
      </c>
      <c r="H273" s="313" t="s">
        <v>269</v>
      </c>
      <c r="I273" s="309">
        <v>8083.6644920255294</v>
      </c>
      <c r="J273" s="314">
        <v>923</v>
      </c>
      <c r="K273" s="315">
        <f t="shared" si="24"/>
        <v>8083.6644920255294</v>
      </c>
      <c r="L273" s="294">
        <f t="shared" si="23"/>
        <v>0</v>
      </c>
    </row>
    <row r="274" spans="1:12" hidden="1" x14ac:dyDescent="0.3">
      <c r="A274" s="298" t="s">
        <v>32</v>
      </c>
      <c r="B274" s="312" t="s">
        <v>246</v>
      </c>
      <c r="C274" s="302">
        <v>506018</v>
      </c>
      <c r="D274" s="302" t="s">
        <v>268</v>
      </c>
      <c r="E274" s="302">
        <v>2015</v>
      </c>
      <c r="F274" s="302" t="s">
        <v>259</v>
      </c>
      <c r="G274" s="313">
        <v>8.5099709712938343E-2</v>
      </c>
      <c r="H274" s="313" t="s">
        <v>269</v>
      </c>
      <c r="I274" s="309">
        <v>11779.364807385875</v>
      </c>
      <c r="J274" s="314">
        <v>923</v>
      </c>
      <c r="K274" s="315">
        <f t="shared" si="24"/>
        <v>11779.364807385875</v>
      </c>
      <c r="L274" s="294">
        <f t="shared" si="23"/>
        <v>0</v>
      </c>
    </row>
    <row r="275" spans="1:12" x14ac:dyDescent="0.3">
      <c r="A275" s="298"/>
      <c r="B275" s="312" t="s">
        <v>246</v>
      </c>
      <c r="C275" s="302"/>
      <c r="D275" s="302" t="s">
        <v>268</v>
      </c>
      <c r="E275" s="302">
        <v>2016</v>
      </c>
      <c r="F275" s="302" t="s">
        <v>249</v>
      </c>
      <c r="G275" s="313">
        <v>0.1184999601333819</v>
      </c>
      <c r="H275" s="313" t="s">
        <v>269</v>
      </c>
      <c r="I275" s="309">
        <v>16203.712181464669</v>
      </c>
      <c r="J275" s="314">
        <v>923</v>
      </c>
      <c r="K275" s="315">
        <f t="shared" si="24"/>
        <v>16203.712181464669</v>
      </c>
      <c r="L275" s="294">
        <f t="shared" si="23"/>
        <v>0</v>
      </c>
    </row>
    <row r="276" spans="1:12" hidden="1" x14ac:dyDescent="0.3">
      <c r="A276" s="298" t="s">
        <v>32</v>
      </c>
      <c r="B276" s="312" t="s">
        <v>246</v>
      </c>
      <c r="C276" s="302">
        <v>506018</v>
      </c>
      <c r="D276" s="302" t="s">
        <v>268</v>
      </c>
      <c r="E276" s="302">
        <v>2016</v>
      </c>
      <c r="F276" s="302" t="s">
        <v>250</v>
      </c>
      <c r="G276" s="313">
        <v>0.18910005227630311</v>
      </c>
      <c r="H276" s="313" t="s">
        <v>269</v>
      </c>
      <c r="I276" s="309">
        <v>25857.585244216156</v>
      </c>
      <c r="J276" s="314">
        <v>923</v>
      </c>
      <c r="K276" s="315">
        <f t="shared" si="24"/>
        <v>25857.585244216156</v>
      </c>
      <c r="L276" s="294">
        <f t="shared" si="23"/>
        <v>0</v>
      </c>
    </row>
    <row r="277" spans="1:12" hidden="1" x14ac:dyDescent="0.3">
      <c r="A277" s="298" t="s">
        <v>32</v>
      </c>
      <c r="B277" s="312" t="s">
        <v>246</v>
      </c>
      <c r="C277" s="302">
        <v>506018</v>
      </c>
      <c r="D277" s="302" t="s">
        <v>268</v>
      </c>
      <c r="E277" s="302">
        <v>2016</v>
      </c>
      <c r="F277" s="302" t="s">
        <v>251</v>
      </c>
      <c r="G277" s="313">
        <v>8.640000598251911E-2</v>
      </c>
      <c r="H277" s="313" t="s">
        <v>269</v>
      </c>
      <c r="I277" s="309">
        <v>11814.356965536053</v>
      </c>
      <c r="J277" s="314">
        <v>923</v>
      </c>
      <c r="K277" s="315">
        <f t="shared" si="24"/>
        <v>11814.356965536053</v>
      </c>
      <c r="L277" s="294">
        <f t="shared" si="23"/>
        <v>0</v>
      </c>
    </row>
    <row r="278" spans="1:12" hidden="1" x14ac:dyDescent="0.3">
      <c r="A278" s="298" t="s">
        <v>32</v>
      </c>
      <c r="B278" s="312" t="s">
        <v>246</v>
      </c>
      <c r="C278" s="302">
        <v>506018</v>
      </c>
      <c r="D278" s="302" t="s">
        <v>268</v>
      </c>
      <c r="E278" s="302">
        <v>2016</v>
      </c>
      <c r="F278" s="302" t="s">
        <v>252</v>
      </c>
      <c r="G278" s="313">
        <v>6.3499993987164063E-2</v>
      </c>
      <c r="H278" s="313" t="s">
        <v>269</v>
      </c>
      <c r="I278" s="309">
        <v>8683.0039852721293</v>
      </c>
      <c r="J278" s="314">
        <v>923</v>
      </c>
      <c r="K278" s="315">
        <f t="shared" si="24"/>
        <v>8683.0039852721293</v>
      </c>
      <c r="L278" s="294">
        <f t="shared" si="23"/>
        <v>0</v>
      </c>
    </row>
    <row r="279" spans="1:12" hidden="1" x14ac:dyDescent="0.3">
      <c r="A279" s="298" t="s">
        <v>32</v>
      </c>
      <c r="B279" s="312" t="s">
        <v>246</v>
      </c>
      <c r="C279" s="302">
        <v>506018</v>
      </c>
      <c r="D279" s="302" t="s">
        <v>268</v>
      </c>
      <c r="E279" s="302">
        <v>2016</v>
      </c>
      <c r="F279" s="302" t="s">
        <v>253</v>
      </c>
      <c r="G279" s="313">
        <v>4.210005823861096E-2</v>
      </c>
      <c r="H279" s="313" t="s">
        <v>269</v>
      </c>
      <c r="I279" s="309">
        <v>6689.2228118276898</v>
      </c>
      <c r="J279" s="314">
        <v>923</v>
      </c>
      <c r="K279" s="315">
        <f t="shared" si="24"/>
        <v>6689.2228118276898</v>
      </c>
      <c r="L279" s="294">
        <f t="shared" si="23"/>
        <v>0</v>
      </c>
    </row>
    <row r="280" spans="1:12" x14ac:dyDescent="0.3">
      <c r="A280" s="298"/>
      <c r="B280" s="312" t="s">
        <v>246</v>
      </c>
      <c r="C280" s="302"/>
      <c r="D280" s="302" t="s">
        <v>268</v>
      </c>
      <c r="E280" s="302">
        <v>2016</v>
      </c>
      <c r="F280" s="302" t="s">
        <v>254</v>
      </c>
      <c r="G280" s="313">
        <v>0.1723000876055038</v>
      </c>
      <c r="H280" s="313" t="s">
        <v>269</v>
      </c>
      <c r="I280" s="309">
        <v>23560.354157572769</v>
      </c>
      <c r="J280" s="314">
        <v>923</v>
      </c>
      <c r="K280" s="315">
        <f t="shared" si="24"/>
        <v>23560.354157572769</v>
      </c>
      <c r="L280" s="294">
        <f t="shared" si="23"/>
        <v>0</v>
      </c>
    </row>
    <row r="281" spans="1:12" hidden="1" x14ac:dyDescent="0.3">
      <c r="A281" s="298" t="s">
        <v>32</v>
      </c>
      <c r="B281" s="312" t="s">
        <v>246</v>
      </c>
      <c r="C281" s="302">
        <v>506018</v>
      </c>
      <c r="D281" s="302" t="s">
        <v>268</v>
      </c>
      <c r="E281" s="302">
        <v>2016</v>
      </c>
      <c r="F281" s="302" t="s">
        <v>255</v>
      </c>
      <c r="G281" s="313">
        <v>6.130000342580065E-2</v>
      </c>
      <c r="H281" s="313" t="s">
        <v>269</v>
      </c>
      <c r="I281" s="309">
        <v>8382.1767628988327</v>
      </c>
      <c r="J281" s="314">
        <v>923</v>
      </c>
      <c r="K281" s="315">
        <f t="shared" si="24"/>
        <v>8382.1767628988327</v>
      </c>
      <c r="L281" s="294">
        <f t="shared" si="23"/>
        <v>0</v>
      </c>
    </row>
    <row r="282" spans="1:12" hidden="1" x14ac:dyDescent="0.3">
      <c r="A282" s="298" t="s">
        <v>32</v>
      </c>
      <c r="B282" s="312" t="s">
        <v>246</v>
      </c>
      <c r="C282" s="302">
        <v>506018</v>
      </c>
      <c r="D282" s="302" t="s">
        <v>268</v>
      </c>
      <c r="E282" s="302">
        <v>2016</v>
      </c>
      <c r="F282" s="302" t="s">
        <v>256</v>
      </c>
      <c r="G282" s="313">
        <v>9.8900035036138145E-2</v>
      </c>
      <c r="H282" s="313" t="s">
        <v>269</v>
      </c>
      <c r="I282" s="309">
        <v>13523.613853190742</v>
      </c>
      <c r="J282" s="314">
        <v>923</v>
      </c>
      <c r="K282" s="315">
        <f t="shared" si="24"/>
        <v>13523.613853190742</v>
      </c>
      <c r="L282" s="294">
        <f t="shared" si="23"/>
        <v>0</v>
      </c>
    </row>
    <row r="283" spans="1:12" hidden="1" x14ac:dyDescent="0.3">
      <c r="A283" s="298" t="s">
        <v>32</v>
      </c>
      <c r="B283" s="312" t="s">
        <v>246</v>
      </c>
      <c r="C283" s="302">
        <v>506018</v>
      </c>
      <c r="D283" s="302" t="s">
        <v>268</v>
      </c>
      <c r="E283" s="302">
        <v>2016</v>
      </c>
      <c r="F283" s="302" t="s">
        <v>257</v>
      </c>
      <c r="G283" s="313">
        <v>2.2799966489808449E-2</v>
      </c>
      <c r="H283" s="313" t="s">
        <v>269</v>
      </c>
      <c r="I283" s="309">
        <v>3117.6727345060226</v>
      </c>
      <c r="J283" s="314">
        <v>923</v>
      </c>
      <c r="K283" s="315">
        <f t="shared" si="24"/>
        <v>3117.6727345060226</v>
      </c>
      <c r="L283" s="294">
        <f t="shared" si="23"/>
        <v>0</v>
      </c>
    </row>
    <row r="284" spans="1:12" x14ac:dyDescent="0.3">
      <c r="A284" s="298"/>
      <c r="B284" s="312" t="s">
        <v>246</v>
      </c>
      <c r="C284" s="302"/>
      <c r="D284" s="302" t="s">
        <v>268</v>
      </c>
      <c r="E284" s="302">
        <v>2016</v>
      </c>
      <c r="F284" s="302" t="s">
        <v>258</v>
      </c>
      <c r="G284" s="313">
        <v>5.7699982123181892E-2</v>
      </c>
      <c r="H284" s="313" t="s">
        <v>269</v>
      </c>
      <c r="I284" s="309">
        <v>7889.9090104952356</v>
      </c>
      <c r="J284" s="314">
        <v>923</v>
      </c>
      <c r="K284" s="315">
        <f t="shared" si="24"/>
        <v>7889.9090104952356</v>
      </c>
      <c r="L284" s="294">
        <f t="shared" si="23"/>
        <v>0</v>
      </c>
    </row>
    <row r="285" spans="1:12" hidden="1" x14ac:dyDescent="0.3">
      <c r="A285" s="298" t="s">
        <v>32</v>
      </c>
      <c r="B285" s="312" t="s">
        <v>246</v>
      </c>
      <c r="C285" s="302">
        <v>506018</v>
      </c>
      <c r="D285" s="302" t="s">
        <v>268</v>
      </c>
      <c r="E285" s="302">
        <v>2016</v>
      </c>
      <c r="F285" s="302" t="s">
        <v>259</v>
      </c>
      <c r="G285" s="313">
        <v>8.7399854701587995E-2</v>
      </c>
      <c r="H285" s="313" t="s">
        <v>269</v>
      </c>
      <c r="I285" s="309">
        <v>11951.076512534741</v>
      </c>
      <c r="J285" s="314">
        <v>923</v>
      </c>
      <c r="K285" s="315">
        <f t="shared" si="24"/>
        <v>11951.076512534741</v>
      </c>
      <c r="L285" s="294">
        <f t="shared" si="23"/>
        <v>0</v>
      </c>
    </row>
    <row r="286" spans="1:12" x14ac:dyDescent="0.3">
      <c r="A286" s="298"/>
      <c r="B286" s="312" t="s">
        <v>246</v>
      </c>
      <c r="C286" s="302"/>
      <c r="D286" s="302" t="s">
        <v>268</v>
      </c>
      <c r="E286" s="302">
        <v>2017</v>
      </c>
      <c r="F286" s="302" t="s">
        <v>249</v>
      </c>
      <c r="G286" s="313">
        <v>0.120299981204107</v>
      </c>
      <c r="H286" s="313" t="s">
        <v>269</v>
      </c>
      <c r="I286" s="309">
        <v>17178.218570458273</v>
      </c>
      <c r="J286" s="314">
        <v>923</v>
      </c>
      <c r="K286" s="315">
        <f t="shared" si="24"/>
        <v>17178.218570458273</v>
      </c>
      <c r="L286" s="294">
        <f t="shared" si="23"/>
        <v>0</v>
      </c>
    </row>
    <row r="287" spans="1:12" hidden="1" x14ac:dyDescent="0.3">
      <c r="A287" s="298" t="s">
        <v>32</v>
      </c>
      <c r="B287" s="312" t="s">
        <v>246</v>
      </c>
      <c r="C287" s="302">
        <v>506018</v>
      </c>
      <c r="D287" s="302" t="s">
        <v>268</v>
      </c>
      <c r="E287" s="302">
        <v>2017</v>
      </c>
      <c r="F287" s="302" t="s">
        <v>250</v>
      </c>
      <c r="G287" s="313">
        <v>0.1899000188355886</v>
      </c>
      <c r="H287" s="313" t="s">
        <v>269</v>
      </c>
      <c r="I287" s="309">
        <v>27116.7459665448</v>
      </c>
      <c r="J287" s="314">
        <v>923</v>
      </c>
      <c r="K287" s="315">
        <f t="shared" si="24"/>
        <v>27116.7459665448</v>
      </c>
      <c r="L287" s="294">
        <f t="shared" si="23"/>
        <v>0</v>
      </c>
    </row>
    <row r="288" spans="1:12" hidden="1" x14ac:dyDescent="0.3">
      <c r="A288" s="298" t="s">
        <v>32</v>
      </c>
      <c r="B288" s="312" t="s">
        <v>246</v>
      </c>
      <c r="C288" s="302">
        <v>506018</v>
      </c>
      <c r="D288" s="302" t="s">
        <v>268</v>
      </c>
      <c r="E288" s="302">
        <v>2017</v>
      </c>
      <c r="F288" s="302" t="s">
        <v>251</v>
      </c>
      <c r="G288" s="313">
        <v>8.3199996098484136E-2</v>
      </c>
      <c r="H288" s="313" t="s">
        <v>269</v>
      </c>
      <c r="I288" s="309">
        <v>11880.531515762554</v>
      </c>
      <c r="J288" s="314">
        <v>923</v>
      </c>
      <c r="K288" s="315">
        <f t="shared" si="24"/>
        <v>11880.531515762554</v>
      </c>
      <c r="L288" s="294">
        <f t="shared" si="23"/>
        <v>0</v>
      </c>
    </row>
    <row r="289" spans="1:12" hidden="1" x14ac:dyDescent="0.3">
      <c r="A289" s="298" t="s">
        <v>32</v>
      </c>
      <c r="B289" s="312" t="s">
        <v>246</v>
      </c>
      <c r="C289" s="302">
        <v>506018</v>
      </c>
      <c r="D289" s="302" t="s">
        <v>268</v>
      </c>
      <c r="E289" s="302">
        <v>2017</v>
      </c>
      <c r="F289" s="302" t="s">
        <v>252</v>
      </c>
      <c r="G289" s="313">
        <v>6.4600001196540469E-2</v>
      </c>
      <c r="H289" s="313" t="s">
        <v>269</v>
      </c>
      <c r="I289" s="309">
        <v>9224.5479101384335</v>
      </c>
      <c r="J289" s="314">
        <v>923</v>
      </c>
      <c r="K289" s="315">
        <f t="shared" si="24"/>
        <v>9224.5479101384335</v>
      </c>
      <c r="L289" s="294">
        <f t="shared" si="23"/>
        <v>0</v>
      </c>
    </row>
    <row r="290" spans="1:12" hidden="1" x14ac:dyDescent="0.3">
      <c r="A290" s="298" t="s">
        <v>32</v>
      </c>
      <c r="B290" s="312" t="s">
        <v>246</v>
      </c>
      <c r="C290" s="302">
        <v>506018</v>
      </c>
      <c r="D290" s="302" t="s">
        <v>268</v>
      </c>
      <c r="E290" s="302">
        <v>2017</v>
      </c>
      <c r="F290" s="302" t="s">
        <v>253</v>
      </c>
      <c r="G290" s="313">
        <v>3.3200000351590098E-2</v>
      </c>
      <c r="H290" s="313" t="s">
        <v>269</v>
      </c>
      <c r="I290" s="309">
        <v>5506.6473500598404</v>
      </c>
      <c r="J290" s="314">
        <v>923</v>
      </c>
      <c r="K290" s="315">
        <f t="shared" si="24"/>
        <v>5506.6473500598404</v>
      </c>
      <c r="L290" s="294">
        <f t="shared" si="23"/>
        <v>0</v>
      </c>
    </row>
    <row r="291" spans="1:12" x14ac:dyDescent="0.3">
      <c r="A291" s="298"/>
      <c r="B291" s="312" t="s">
        <v>246</v>
      </c>
      <c r="C291" s="302"/>
      <c r="D291" s="302" t="s">
        <v>268</v>
      </c>
      <c r="E291" s="302">
        <v>2017</v>
      </c>
      <c r="F291" s="302" t="s">
        <v>254</v>
      </c>
      <c r="G291" s="313">
        <v>0.17670002245356409</v>
      </c>
      <c r="H291" s="313" t="s">
        <v>269</v>
      </c>
      <c r="I291" s="309">
        <v>25231.854375456718</v>
      </c>
      <c r="J291" s="314">
        <v>923</v>
      </c>
      <c r="K291" s="315">
        <f t="shared" si="24"/>
        <v>25231.854375456718</v>
      </c>
      <c r="L291" s="294">
        <f t="shared" si="23"/>
        <v>0</v>
      </c>
    </row>
    <row r="292" spans="1:12" hidden="1" x14ac:dyDescent="0.3">
      <c r="A292" s="298" t="s">
        <v>32</v>
      </c>
      <c r="B292" s="312" t="s">
        <v>246</v>
      </c>
      <c r="C292" s="302">
        <v>506018</v>
      </c>
      <c r="D292" s="302" t="s">
        <v>268</v>
      </c>
      <c r="E292" s="302">
        <v>2017</v>
      </c>
      <c r="F292" s="302" t="s">
        <v>255</v>
      </c>
      <c r="G292" s="313">
        <v>6.0399973993674722E-2</v>
      </c>
      <c r="H292" s="313" t="s">
        <v>269</v>
      </c>
      <c r="I292" s="309">
        <v>8624.8056277993637</v>
      </c>
      <c r="J292" s="314">
        <v>923</v>
      </c>
      <c r="K292" s="315">
        <f t="shared" si="24"/>
        <v>8624.8056277993637</v>
      </c>
      <c r="L292" s="294">
        <f t="shared" si="23"/>
        <v>0</v>
      </c>
    </row>
    <row r="293" spans="1:12" hidden="1" x14ac:dyDescent="0.3">
      <c r="A293" s="298" t="s">
        <v>32</v>
      </c>
      <c r="B293" s="312" t="s">
        <v>246</v>
      </c>
      <c r="C293" s="302">
        <v>506018</v>
      </c>
      <c r="D293" s="302" t="s">
        <v>268</v>
      </c>
      <c r="E293" s="302">
        <v>2017</v>
      </c>
      <c r="F293" s="302" t="s">
        <v>256</v>
      </c>
      <c r="G293" s="313">
        <v>9.3200012260286791E-2</v>
      </c>
      <c r="H293" s="313" t="s">
        <v>269</v>
      </c>
      <c r="I293" s="309">
        <v>13308.482390036643</v>
      </c>
      <c r="J293" s="314">
        <v>923</v>
      </c>
      <c r="K293" s="315">
        <f t="shared" si="24"/>
        <v>13308.482390036643</v>
      </c>
      <c r="L293" s="294">
        <f t="shared" si="23"/>
        <v>0</v>
      </c>
    </row>
    <row r="294" spans="1:12" hidden="1" x14ac:dyDescent="0.3">
      <c r="A294" s="298" t="s">
        <v>32</v>
      </c>
      <c r="B294" s="312" t="s">
        <v>246</v>
      </c>
      <c r="C294" s="302">
        <v>506018</v>
      </c>
      <c r="D294" s="302" t="s">
        <v>268</v>
      </c>
      <c r="E294" s="302">
        <v>2017</v>
      </c>
      <c r="F294" s="302" t="s">
        <v>257</v>
      </c>
      <c r="G294" s="313">
        <v>2.3399993586316208E-2</v>
      </c>
      <c r="H294" s="313" t="s">
        <v>269</v>
      </c>
      <c r="I294" s="309">
        <v>3341.3987296561477</v>
      </c>
      <c r="J294" s="314">
        <v>923</v>
      </c>
      <c r="K294" s="315">
        <f t="shared" si="24"/>
        <v>3341.3987296561477</v>
      </c>
      <c r="L294" s="294">
        <f t="shared" si="23"/>
        <v>0</v>
      </c>
    </row>
    <row r="295" spans="1:12" x14ac:dyDescent="0.3">
      <c r="A295" s="298"/>
      <c r="B295" s="312" t="s">
        <v>246</v>
      </c>
      <c r="C295" s="302"/>
      <c r="D295" s="302" t="s">
        <v>268</v>
      </c>
      <c r="E295" s="302">
        <v>2017</v>
      </c>
      <c r="F295" s="302" t="s">
        <v>258</v>
      </c>
      <c r="G295" s="313">
        <v>5.8799983883563813E-2</v>
      </c>
      <c r="H295" s="313" t="s">
        <v>269</v>
      </c>
      <c r="I295" s="309">
        <v>8396.3352693923716</v>
      </c>
      <c r="J295" s="314">
        <v>923</v>
      </c>
      <c r="K295" s="315">
        <f t="shared" si="24"/>
        <v>8396.3352693923716</v>
      </c>
      <c r="L295" s="294">
        <f t="shared" si="23"/>
        <v>0</v>
      </c>
    </row>
    <row r="296" spans="1:12" hidden="1" x14ac:dyDescent="0.3">
      <c r="A296" s="298" t="s">
        <v>32</v>
      </c>
      <c r="B296" s="312" t="s">
        <v>246</v>
      </c>
      <c r="C296" s="302">
        <v>506018</v>
      </c>
      <c r="D296" s="302" t="s">
        <v>268</v>
      </c>
      <c r="E296" s="302">
        <v>2017</v>
      </c>
      <c r="F296" s="302" t="s">
        <v>259</v>
      </c>
      <c r="G296" s="313">
        <v>9.6300016136284028E-2</v>
      </c>
      <c r="H296" s="313" t="s">
        <v>269</v>
      </c>
      <c r="I296" s="309">
        <v>13751.146999109171</v>
      </c>
      <c r="J296" s="314">
        <v>923</v>
      </c>
      <c r="K296" s="315">
        <f t="shared" ref="K296:K329" si="25">I296</f>
        <v>13751.146999109171</v>
      </c>
      <c r="L296" s="294">
        <f t="shared" si="23"/>
        <v>0</v>
      </c>
    </row>
    <row r="297" spans="1:12" x14ac:dyDescent="0.3">
      <c r="A297" s="298"/>
      <c r="B297" s="312" t="s">
        <v>246</v>
      </c>
      <c r="C297" s="302"/>
      <c r="D297" s="302" t="s">
        <v>268</v>
      </c>
      <c r="E297" s="302">
        <v>2018</v>
      </c>
      <c r="F297" s="302" t="s">
        <v>249</v>
      </c>
      <c r="G297" s="313">
        <v>0.1252001061070073</v>
      </c>
      <c r="H297" s="313" t="s">
        <v>269</v>
      </c>
      <c r="I297" s="309">
        <v>18751.84724887877</v>
      </c>
      <c r="J297" s="314">
        <v>923</v>
      </c>
      <c r="K297" s="315">
        <f t="shared" si="25"/>
        <v>18751.84724887877</v>
      </c>
      <c r="L297" s="294">
        <f t="shared" si="23"/>
        <v>0</v>
      </c>
    </row>
    <row r="298" spans="1:12" hidden="1" x14ac:dyDescent="0.3">
      <c r="A298" s="298" t="s">
        <v>32</v>
      </c>
      <c r="B298" s="312" t="s">
        <v>246</v>
      </c>
      <c r="C298" s="302">
        <v>506018</v>
      </c>
      <c r="D298" s="302" t="s">
        <v>268</v>
      </c>
      <c r="E298" s="302">
        <v>2018</v>
      </c>
      <c r="F298" s="302" t="s">
        <v>250</v>
      </c>
      <c r="G298" s="313">
        <v>0.18889988490134821</v>
      </c>
      <c r="H298" s="313" t="s">
        <v>269</v>
      </c>
      <c r="I298" s="309">
        <v>28292.482308068978</v>
      </c>
      <c r="J298" s="314">
        <v>923</v>
      </c>
      <c r="K298" s="315">
        <f t="shared" si="25"/>
        <v>28292.482308068978</v>
      </c>
      <c r="L298" s="294">
        <f t="shared" si="23"/>
        <v>0</v>
      </c>
    </row>
    <row r="299" spans="1:12" hidden="1" x14ac:dyDescent="0.3">
      <c r="A299" s="298" t="s">
        <v>32</v>
      </c>
      <c r="B299" s="312" t="s">
        <v>246</v>
      </c>
      <c r="C299" s="302">
        <v>506018</v>
      </c>
      <c r="D299" s="302" t="s">
        <v>268</v>
      </c>
      <c r="E299" s="302">
        <v>2018</v>
      </c>
      <c r="F299" s="302" t="s">
        <v>251</v>
      </c>
      <c r="G299" s="313">
        <v>8.5200173334255835E-2</v>
      </c>
      <c r="H299" s="313" t="s">
        <v>269</v>
      </c>
      <c r="I299" s="309">
        <v>12760.856884389977</v>
      </c>
      <c r="J299" s="314">
        <v>923</v>
      </c>
      <c r="K299" s="315">
        <f t="shared" si="25"/>
        <v>12760.856884389977</v>
      </c>
      <c r="L299" s="294">
        <f t="shared" si="23"/>
        <v>0</v>
      </c>
    </row>
    <row r="300" spans="1:12" hidden="1" x14ac:dyDescent="0.3">
      <c r="A300" s="298" t="s">
        <v>32</v>
      </c>
      <c r="B300" s="312" t="s">
        <v>246</v>
      </c>
      <c r="C300" s="302">
        <v>506018</v>
      </c>
      <c r="D300" s="302" t="s">
        <v>268</v>
      </c>
      <c r="E300" s="302">
        <v>2018</v>
      </c>
      <c r="F300" s="302" t="s">
        <v>252</v>
      </c>
      <c r="G300" s="313">
        <v>6.3100055714582229E-2</v>
      </c>
      <c r="H300" s="313" t="s">
        <v>269</v>
      </c>
      <c r="I300" s="309">
        <v>9450.8115284205924</v>
      </c>
      <c r="J300" s="314">
        <v>923</v>
      </c>
      <c r="K300" s="315">
        <f t="shared" si="25"/>
        <v>9450.8115284205924</v>
      </c>
      <c r="L300" s="294">
        <f t="shared" si="23"/>
        <v>0</v>
      </c>
    </row>
    <row r="301" spans="1:12" hidden="1" x14ac:dyDescent="0.3">
      <c r="A301" s="298" t="s">
        <v>32</v>
      </c>
      <c r="B301" s="312" t="s">
        <v>246</v>
      </c>
      <c r="C301" s="302">
        <v>506018</v>
      </c>
      <c r="D301" s="302" t="s">
        <v>268</v>
      </c>
      <c r="E301" s="302">
        <v>2018</v>
      </c>
      <c r="F301" s="302" t="s">
        <v>253</v>
      </c>
      <c r="G301" s="313">
        <v>3.0599882744473991E-2</v>
      </c>
      <c r="H301" s="313" t="s">
        <v>269</v>
      </c>
      <c r="I301" s="309">
        <v>5323.0987896064898</v>
      </c>
      <c r="J301" s="314">
        <v>923</v>
      </c>
      <c r="K301" s="315">
        <f t="shared" si="25"/>
        <v>5323.0987896064898</v>
      </c>
      <c r="L301" s="294">
        <f t="shared" si="23"/>
        <v>0</v>
      </c>
    </row>
    <row r="302" spans="1:12" x14ac:dyDescent="0.3">
      <c r="A302" s="298"/>
      <c r="B302" s="312" t="s">
        <v>246</v>
      </c>
      <c r="C302" s="302"/>
      <c r="D302" s="302" t="s">
        <v>268</v>
      </c>
      <c r="E302" s="302">
        <v>2018</v>
      </c>
      <c r="F302" s="302" t="s">
        <v>254</v>
      </c>
      <c r="G302" s="313">
        <v>0.16890005857174031</v>
      </c>
      <c r="H302" s="313" t="s">
        <v>269</v>
      </c>
      <c r="I302" s="309">
        <v>25297.008102828502</v>
      </c>
      <c r="J302" s="314">
        <v>923</v>
      </c>
      <c r="K302" s="315">
        <f t="shared" si="25"/>
        <v>25297.008102828502</v>
      </c>
      <c r="L302" s="294">
        <f t="shared" si="23"/>
        <v>0</v>
      </c>
    </row>
    <row r="303" spans="1:12" hidden="1" x14ac:dyDescent="0.3">
      <c r="A303" s="298" t="s">
        <v>32</v>
      </c>
      <c r="B303" s="312" t="s">
        <v>246</v>
      </c>
      <c r="C303" s="302">
        <v>506018</v>
      </c>
      <c r="D303" s="302" t="s">
        <v>268</v>
      </c>
      <c r="E303" s="302">
        <v>2018</v>
      </c>
      <c r="F303" s="302" t="s">
        <v>255</v>
      </c>
      <c r="G303" s="313">
        <v>5.8500031232659233E-2</v>
      </c>
      <c r="H303" s="313" t="s">
        <v>269</v>
      </c>
      <c r="I303" s="309">
        <v>8761.8428117934818</v>
      </c>
      <c r="J303" s="314">
        <v>923</v>
      </c>
      <c r="K303" s="315">
        <f t="shared" si="25"/>
        <v>8761.8428117934818</v>
      </c>
      <c r="L303" s="294">
        <f t="shared" si="23"/>
        <v>0</v>
      </c>
    </row>
    <row r="304" spans="1:12" hidden="1" x14ac:dyDescent="0.3">
      <c r="A304" s="298" t="s">
        <v>32</v>
      </c>
      <c r="B304" s="312" t="s">
        <v>246</v>
      </c>
      <c r="C304" s="302">
        <v>506018</v>
      </c>
      <c r="D304" s="302" t="s">
        <v>268</v>
      </c>
      <c r="E304" s="302">
        <v>2018</v>
      </c>
      <c r="F304" s="302" t="s">
        <v>256</v>
      </c>
      <c r="G304" s="313">
        <v>9.6999956022174899E-2</v>
      </c>
      <c r="H304" s="313" t="s">
        <v>269</v>
      </c>
      <c r="I304" s="309">
        <v>14528.169464338649</v>
      </c>
      <c r="J304" s="314">
        <v>923</v>
      </c>
      <c r="K304" s="315">
        <f t="shared" si="25"/>
        <v>14528.169464338649</v>
      </c>
      <c r="L304" s="294">
        <f t="shared" si="23"/>
        <v>0</v>
      </c>
    </row>
    <row r="305" spans="1:12" hidden="1" x14ac:dyDescent="0.3">
      <c r="A305" s="298" t="s">
        <v>32</v>
      </c>
      <c r="B305" s="312" t="s">
        <v>246</v>
      </c>
      <c r="C305" s="302">
        <v>506018</v>
      </c>
      <c r="D305" s="302" t="s">
        <v>268</v>
      </c>
      <c r="E305" s="302">
        <v>2018</v>
      </c>
      <c r="F305" s="302" t="s">
        <v>257</v>
      </c>
      <c r="G305" s="313">
        <v>2.4099848150452331E-2</v>
      </c>
      <c r="H305" s="313" t="s">
        <v>269</v>
      </c>
      <c r="I305" s="309">
        <v>3609.5550178863823</v>
      </c>
      <c r="J305" s="314">
        <v>923</v>
      </c>
      <c r="K305" s="315">
        <f t="shared" si="25"/>
        <v>3609.5550178863823</v>
      </c>
      <c r="L305" s="294">
        <f t="shared" si="23"/>
        <v>0</v>
      </c>
    </row>
    <row r="306" spans="1:12" x14ac:dyDescent="0.3">
      <c r="A306" s="298"/>
      <c r="B306" s="312" t="s">
        <v>246</v>
      </c>
      <c r="C306" s="302"/>
      <c r="D306" s="302" t="s">
        <v>268</v>
      </c>
      <c r="E306" s="302">
        <v>2018</v>
      </c>
      <c r="F306" s="302" t="s">
        <v>258</v>
      </c>
      <c r="G306" s="313">
        <v>6.0100039748110713E-2</v>
      </c>
      <c r="H306" s="313" t="s">
        <v>269</v>
      </c>
      <c r="I306" s="309">
        <v>9001.4841045333469</v>
      </c>
      <c r="J306" s="314">
        <v>923</v>
      </c>
      <c r="K306" s="315">
        <f t="shared" si="25"/>
        <v>9001.4841045333469</v>
      </c>
      <c r="L306" s="294">
        <f t="shared" si="23"/>
        <v>0</v>
      </c>
    </row>
    <row r="307" spans="1:12" hidden="1" x14ac:dyDescent="0.3">
      <c r="A307" s="298" t="s">
        <v>32</v>
      </c>
      <c r="B307" s="312" t="s">
        <v>246</v>
      </c>
      <c r="C307" s="302">
        <v>506018</v>
      </c>
      <c r="D307" s="302" t="s">
        <v>268</v>
      </c>
      <c r="E307" s="302">
        <v>2018</v>
      </c>
      <c r="F307" s="302" t="s">
        <v>259</v>
      </c>
      <c r="G307" s="313">
        <v>9.8399963473194949E-2</v>
      </c>
      <c r="H307" s="313" t="s">
        <v>269</v>
      </c>
      <c r="I307" s="309">
        <v>14737.855595486031</v>
      </c>
      <c r="J307" s="314">
        <v>923</v>
      </c>
      <c r="K307" s="315">
        <f t="shared" si="25"/>
        <v>14737.855595486031</v>
      </c>
      <c r="L307" s="294">
        <f t="shared" si="23"/>
        <v>0</v>
      </c>
    </row>
    <row r="308" spans="1:12" x14ac:dyDescent="0.3">
      <c r="A308" s="298"/>
      <c r="B308" s="312" t="s">
        <v>246</v>
      </c>
      <c r="C308" s="302"/>
      <c r="D308" s="302" t="s">
        <v>268</v>
      </c>
      <c r="E308" s="302">
        <v>2019</v>
      </c>
      <c r="F308" s="302" t="s">
        <v>249</v>
      </c>
      <c r="G308" s="313">
        <v>0.1233999879073612</v>
      </c>
      <c r="H308" s="313" t="s">
        <v>269</v>
      </c>
      <c r="I308" s="309">
        <v>19292.128917658796</v>
      </c>
      <c r="J308" s="314">
        <v>923</v>
      </c>
      <c r="K308" s="315">
        <f t="shared" si="25"/>
        <v>19292.128917658796</v>
      </c>
      <c r="L308" s="294">
        <f t="shared" si="23"/>
        <v>0</v>
      </c>
    </row>
    <row r="309" spans="1:12" hidden="1" x14ac:dyDescent="0.3">
      <c r="A309" s="298" t="s">
        <v>32</v>
      </c>
      <c r="B309" s="312" t="s">
        <v>246</v>
      </c>
      <c r="C309" s="302">
        <v>506018</v>
      </c>
      <c r="D309" s="302" t="s">
        <v>268</v>
      </c>
      <c r="E309" s="302">
        <v>2019</v>
      </c>
      <c r="F309" s="302" t="s">
        <v>250</v>
      </c>
      <c r="G309" s="313">
        <v>0.1950999651726866</v>
      </c>
      <c r="H309" s="313" t="s">
        <v>269</v>
      </c>
      <c r="I309" s="309">
        <v>30501.572518530877</v>
      </c>
      <c r="J309" s="314">
        <v>923</v>
      </c>
      <c r="K309" s="315">
        <f t="shared" si="25"/>
        <v>30501.572518530877</v>
      </c>
      <c r="L309" s="294">
        <f t="shared" si="23"/>
        <v>0</v>
      </c>
    </row>
    <row r="310" spans="1:12" hidden="1" x14ac:dyDescent="0.3">
      <c r="A310" s="298" t="s">
        <v>32</v>
      </c>
      <c r="B310" s="312" t="s">
        <v>246</v>
      </c>
      <c r="C310" s="302">
        <v>506018</v>
      </c>
      <c r="D310" s="302" t="s">
        <v>268</v>
      </c>
      <c r="E310" s="302">
        <v>2019</v>
      </c>
      <c r="F310" s="302" t="s">
        <v>251</v>
      </c>
      <c r="G310" s="313">
        <v>8.8900023017092877E-2</v>
      </c>
      <c r="H310" s="313" t="s">
        <v>269</v>
      </c>
      <c r="I310" s="309">
        <v>13898.46736545977</v>
      </c>
      <c r="J310" s="314">
        <v>923</v>
      </c>
      <c r="K310" s="315">
        <f t="shared" si="25"/>
        <v>13898.46736545977</v>
      </c>
      <c r="L310" s="294">
        <f t="shared" si="23"/>
        <v>0</v>
      </c>
    </row>
    <row r="311" spans="1:12" hidden="1" x14ac:dyDescent="0.3">
      <c r="A311" s="298" t="s">
        <v>32</v>
      </c>
      <c r="B311" s="312" t="s">
        <v>246</v>
      </c>
      <c r="C311" s="302">
        <v>506018</v>
      </c>
      <c r="D311" s="302" t="s">
        <v>268</v>
      </c>
      <c r="E311" s="302">
        <v>2019</v>
      </c>
      <c r="F311" s="302" t="s">
        <v>252</v>
      </c>
      <c r="G311" s="313">
        <v>6.5199991322055353E-2</v>
      </c>
      <c r="H311" s="313" t="s">
        <v>269</v>
      </c>
      <c r="I311" s="309">
        <v>10193.247660280298</v>
      </c>
      <c r="J311" s="314">
        <v>923</v>
      </c>
      <c r="K311" s="315">
        <f t="shared" si="25"/>
        <v>10193.247660280298</v>
      </c>
      <c r="L311" s="294">
        <f t="shared" si="23"/>
        <v>0</v>
      </c>
    </row>
    <row r="312" spans="1:12" hidden="1" x14ac:dyDescent="0.3">
      <c r="A312" s="298" t="s">
        <v>32</v>
      </c>
      <c r="B312" s="312" t="s">
        <v>246</v>
      </c>
      <c r="C312" s="302">
        <v>506018</v>
      </c>
      <c r="D312" s="302" t="s">
        <v>268</v>
      </c>
      <c r="E312" s="302">
        <v>2019</v>
      </c>
      <c r="F312" s="302" t="s">
        <v>253</v>
      </c>
      <c r="G312" s="313">
        <v>2.9799882231561711E-2</v>
      </c>
      <c r="H312" s="313" t="s">
        <v>269</v>
      </c>
      <c r="I312" s="309">
        <v>5411.2830024674404</v>
      </c>
      <c r="J312" s="314">
        <v>923</v>
      </c>
      <c r="K312" s="315">
        <f t="shared" si="25"/>
        <v>5411.2830024674404</v>
      </c>
      <c r="L312" s="294">
        <f t="shared" si="23"/>
        <v>0</v>
      </c>
    </row>
    <row r="313" spans="1:12" x14ac:dyDescent="0.3">
      <c r="A313" s="298"/>
      <c r="B313" s="312" t="s">
        <v>246</v>
      </c>
      <c r="C313" s="302"/>
      <c r="D313" s="302" t="s">
        <v>268</v>
      </c>
      <c r="E313" s="302">
        <v>2019</v>
      </c>
      <c r="F313" s="302" t="s">
        <v>254</v>
      </c>
      <c r="G313" s="313">
        <v>0.15740007237611239</v>
      </c>
      <c r="H313" s="313" t="s">
        <v>269</v>
      </c>
      <c r="I313" s="309">
        <v>24607.640076986128</v>
      </c>
      <c r="J313" s="314">
        <v>923</v>
      </c>
      <c r="K313" s="315">
        <f t="shared" si="25"/>
        <v>24607.640076986128</v>
      </c>
      <c r="L313" s="294">
        <f t="shared" si="23"/>
        <v>0</v>
      </c>
    </row>
    <row r="314" spans="1:12" hidden="1" x14ac:dyDescent="0.3">
      <c r="A314" s="298" t="s">
        <v>32</v>
      </c>
      <c r="B314" s="312" t="s">
        <v>246</v>
      </c>
      <c r="C314" s="302">
        <v>506018</v>
      </c>
      <c r="D314" s="302" t="s">
        <v>268</v>
      </c>
      <c r="E314" s="302">
        <v>2019</v>
      </c>
      <c r="F314" s="302" t="s">
        <v>255</v>
      </c>
      <c r="G314" s="313">
        <v>6.1700058139661777E-2</v>
      </c>
      <c r="H314" s="313" t="s">
        <v>269</v>
      </c>
      <c r="I314" s="309">
        <v>9646.0744935485618</v>
      </c>
      <c r="J314" s="314">
        <v>923</v>
      </c>
      <c r="K314" s="315">
        <f t="shared" si="25"/>
        <v>9646.0744935485618</v>
      </c>
      <c r="L314" s="294">
        <f t="shared" si="23"/>
        <v>0</v>
      </c>
    </row>
    <row r="315" spans="1:12" hidden="1" x14ac:dyDescent="0.3">
      <c r="A315" s="298" t="s">
        <v>32</v>
      </c>
      <c r="B315" s="312" t="s">
        <v>246</v>
      </c>
      <c r="C315" s="302">
        <v>506018</v>
      </c>
      <c r="D315" s="302" t="s">
        <v>268</v>
      </c>
      <c r="E315" s="302">
        <v>2019</v>
      </c>
      <c r="F315" s="302" t="s">
        <v>256</v>
      </c>
      <c r="G315" s="313">
        <v>9.5400008960362992E-2</v>
      </c>
      <c r="H315" s="313" t="s">
        <v>269</v>
      </c>
      <c r="I315" s="309">
        <v>14914.663306051565</v>
      </c>
      <c r="J315" s="314">
        <v>923</v>
      </c>
      <c r="K315" s="315">
        <f t="shared" si="25"/>
        <v>14914.663306051565</v>
      </c>
      <c r="L315" s="294">
        <f t="shared" si="23"/>
        <v>0</v>
      </c>
    </row>
    <row r="316" spans="1:12" hidden="1" x14ac:dyDescent="0.3">
      <c r="A316" s="298" t="s">
        <v>32</v>
      </c>
      <c r="B316" s="312" t="s">
        <v>246</v>
      </c>
      <c r="C316" s="302">
        <v>506018</v>
      </c>
      <c r="D316" s="302" t="s">
        <v>268</v>
      </c>
      <c r="E316" s="302">
        <v>2019</v>
      </c>
      <c r="F316" s="302" t="s">
        <v>257</v>
      </c>
      <c r="G316" s="313">
        <v>2.38000334537334E-2</v>
      </c>
      <c r="H316" s="313" t="s">
        <v>269</v>
      </c>
      <c r="I316" s="309">
        <v>3720.8537976414736</v>
      </c>
      <c r="J316" s="314">
        <v>923</v>
      </c>
      <c r="K316" s="315">
        <f t="shared" si="25"/>
        <v>3720.8537976414736</v>
      </c>
      <c r="L316" s="294">
        <f t="shared" si="23"/>
        <v>0</v>
      </c>
    </row>
    <row r="317" spans="1:12" x14ac:dyDescent="0.3">
      <c r="A317" s="298"/>
      <c r="B317" s="312" t="s">
        <v>246</v>
      </c>
      <c r="C317" s="302"/>
      <c r="D317" s="302" t="s">
        <v>268</v>
      </c>
      <c r="E317" s="302">
        <v>2019</v>
      </c>
      <c r="F317" s="302" t="s">
        <v>258</v>
      </c>
      <c r="G317" s="313">
        <v>5.3400040539865717E-2</v>
      </c>
      <c r="H317" s="313" t="s">
        <v>269</v>
      </c>
      <c r="I317" s="309">
        <v>8348.4648886407267</v>
      </c>
      <c r="J317" s="314">
        <v>923</v>
      </c>
      <c r="K317" s="315">
        <f t="shared" si="25"/>
        <v>8348.4648886407267</v>
      </c>
      <c r="L317" s="294">
        <f t="shared" si="23"/>
        <v>0</v>
      </c>
    </row>
    <row r="318" spans="1:12" hidden="1" x14ac:dyDescent="0.3">
      <c r="A318" s="298" t="s">
        <v>32</v>
      </c>
      <c r="B318" s="312" t="s">
        <v>246</v>
      </c>
      <c r="C318" s="302">
        <v>506018</v>
      </c>
      <c r="D318" s="302" t="s">
        <v>268</v>
      </c>
      <c r="E318" s="302">
        <v>2019</v>
      </c>
      <c r="F318" s="302" t="s">
        <v>259</v>
      </c>
      <c r="G318" s="313">
        <v>0.10589993687950611</v>
      </c>
      <c r="H318" s="313" t="s">
        <v>269</v>
      </c>
      <c r="I318" s="309">
        <v>16556.202875685107</v>
      </c>
      <c r="J318" s="314">
        <v>923</v>
      </c>
      <c r="K318" s="315">
        <f t="shared" si="25"/>
        <v>16556.202875685107</v>
      </c>
      <c r="L318" s="294">
        <f t="shared" si="23"/>
        <v>0</v>
      </c>
    </row>
    <row r="319" spans="1:12" x14ac:dyDescent="0.3">
      <c r="A319" s="298"/>
      <c r="B319" s="312" t="s">
        <v>246</v>
      </c>
      <c r="C319" s="302"/>
      <c r="D319" s="302" t="s">
        <v>268</v>
      </c>
      <c r="E319" s="302">
        <v>2020</v>
      </c>
      <c r="F319" s="302" t="s">
        <v>249</v>
      </c>
      <c r="G319" s="313">
        <v>0.12950000018056659</v>
      </c>
      <c r="H319" s="313" t="s">
        <v>269</v>
      </c>
      <c r="I319" s="309">
        <v>21334.382020964913</v>
      </c>
      <c r="J319" s="314">
        <v>923</v>
      </c>
      <c r="K319" s="315">
        <f t="shared" si="25"/>
        <v>21334.382020964913</v>
      </c>
      <c r="L319" s="294">
        <f t="shared" si="23"/>
        <v>0</v>
      </c>
    </row>
    <row r="320" spans="1:12" hidden="1" x14ac:dyDescent="0.3">
      <c r="A320" s="298" t="s">
        <v>32</v>
      </c>
      <c r="B320" s="312" t="s">
        <v>246</v>
      </c>
      <c r="C320" s="302">
        <v>506018</v>
      </c>
      <c r="D320" s="302" t="s">
        <v>268</v>
      </c>
      <c r="E320" s="302">
        <v>2020</v>
      </c>
      <c r="F320" s="302" t="s">
        <v>250</v>
      </c>
      <c r="G320" s="313">
        <v>0.184599978115325</v>
      </c>
      <c r="H320" s="313" t="s">
        <v>269</v>
      </c>
      <c r="I320" s="309">
        <v>30411.787248515466</v>
      </c>
      <c r="J320" s="314">
        <v>923</v>
      </c>
      <c r="K320" s="315">
        <f t="shared" si="25"/>
        <v>30411.787248515466</v>
      </c>
      <c r="L320" s="294">
        <f t="shared" ref="L320:L383" si="26">K320-I320</f>
        <v>0</v>
      </c>
    </row>
    <row r="321" spans="1:12" hidden="1" x14ac:dyDescent="0.3">
      <c r="A321" s="298" t="s">
        <v>32</v>
      </c>
      <c r="B321" s="312" t="s">
        <v>246</v>
      </c>
      <c r="C321" s="302">
        <v>506018</v>
      </c>
      <c r="D321" s="302" t="s">
        <v>268</v>
      </c>
      <c r="E321" s="302">
        <v>2020</v>
      </c>
      <c r="F321" s="302" t="s">
        <v>251</v>
      </c>
      <c r="G321" s="313">
        <v>8.679996576456786E-2</v>
      </c>
      <c r="H321" s="313" t="s">
        <v>269</v>
      </c>
      <c r="I321" s="309">
        <v>14299.79634321159</v>
      </c>
      <c r="J321" s="314">
        <v>923</v>
      </c>
      <c r="K321" s="315">
        <f t="shared" si="25"/>
        <v>14299.79634321159</v>
      </c>
      <c r="L321" s="294">
        <f t="shared" si="26"/>
        <v>0</v>
      </c>
    </row>
    <row r="322" spans="1:12" hidden="1" x14ac:dyDescent="0.3">
      <c r="A322" s="298" t="s">
        <v>32</v>
      </c>
      <c r="B322" s="312" t="s">
        <v>246</v>
      </c>
      <c r="C322" s="302">
        <v>506018</v>
      </c>
      <c r="D322" s="302" t="s">
        <v>268</v>
      </c>
      <c r="E322" s="302">
        <v>2020</v>
      </c>
      <c r="F322" s="302" t="s">
        <v>252</v>
      </c>
      <c r="G322" s="313">
        <v>6.460002145131509E-2</v>
      </c>
      <c r="H322" s="313" t="s">
        <v>269</v>
      </c>
      <c r="I322" s="309">
        <v>10642.482890217818</v>
      </c>
      <c r="J322" s="314">
        <v>923</v>
      </c>
      <c r="K322" s="315">
        <f t="shared" si="25"/>
        <v>10642.482890217818</v>
      </c>
      <c r="L322" s="294">
        <f t="shared" si="26"/>
        <v>0</v>
      </c>
    </row>
    <row r="323" spans="1:12" hidden="1" x14ac:dyDescent="0.3">
      <c r="A323" s="298" t="s">
        <v>32</v>
      </c>
      <c r="B323" s="312" t="s">
        <v>246</v>
      </c>
      <c r="C323" s="302">
        <v>506018</v>
      </c>
      <c r="D323" s="302" t="s">
        <v>268</v>
      </c>
      <c r="E323" s="302">
        <v>2020</v>
      </c>
      <c r="F323" s="302" t="s">
        <v>253</v>
      </c>
      <c r="G323" s="313">
        <v>2.9700031888066029E-2</v>
      </c>
      <c r="H323" s="313" t="s">
        <v>269</v>
      </c>
      <c r="I323" s="309">
        <v>5683.7114640155796</v>
      </c>
      <c r="J323" s="314">
        <v>923</v>
      </c>
      <c r="K323" s="315">
        <f t="shared" si="25"/>
        <v>5683.7114640155796</v>
      </c>
      <c r="L323" s="294">
        <f t="shared" si="26"/>
        <v>0</v>
      </c>
    </row>
    <row r="324" spans="1:12" x14ac:dyDescent="0.3">
      <c r="A324" s="298"/>
      <c r="B324" s="312" t="s">
        <v>246</v>
      </c>
      <c r="C324" s="302"/>
      <c r="D324" s="302" t="s">
        <v>268</v>
      </c>
      <c r="E324" s="302">
        <v>2020</v>
      </c>
      <c r="F324" s="302" t="s">
        <v>254</v>
      </c>
      <c r="G324" s="313">
        <v>0.1596999849407435</v>
      </c>
      <c r="H324" s="313" t="s">
        <v>269</v>
      </c>
      <c r="I324" s="309">
        <v>26309.656237200928</v>
      </c>
      <c r="J324" s="314">
        <v>923</v>
      </c>
      <c r="K324" s="315">
        <f t="shared" si="25"/>
        <v>26309.656237200928</v>
      </c>
      <c r="L324" s="294">
        <f t="shared" si="26"/>
        <v>0</v>
      </c>
    </row>
    <row r="325" spans="1:12" hidden="1" x14ac:dyDescent="0.3">
      <c r="A325" s="298" t="s">
        <v>32</v>
      </c>
      <c r="B325" s="312" t="s">
        <v>246</v>
      </c>
      <c r="C325" s="302">
        <v>506018</v>
      </c>
      <c r="D325" s="302" t="s">
        <v>268</v>
      </c>
      <c r="E325" s="302">
        <v>2020</v>
      </c>
      <c r="F325" s="302" t="s">
        <v>255</v>
      </c>
      <c r="G325" s="313">
        <v>6.209996818416063E-2</v>
      </c>
      <c r="H325" s="313" t="s">
        <v>269</v>
      </c>
      <c r="I325" s="309">
        <v>10230.61345855863</v>
      </c>
      <c r="J325" s="314">
        <v>923</v>
      </c>
      <c r="K325" s="315">
        <f t="shared" si="25"/>
        <v>10230.61345855863</v>
      </c>
      <c r="L325" s="294">
        <f t="shared" si="26"/>
        <v>0</v>
      </c>
    </row>
    <row r="326" spans="1:12" hidden="1" x14ac:dyDescent="0.3">
      <c r="A326" s="298" t="s">
        <v>32</v>
      </c>
      <c r="B326" s="312" t="s">
        <v>246</v>
      </c>
      <c r="C326" s="302">
        <v>506018</v>
      </c>
      <c r="D326" s="302" t="s">
        <v>268</v>
      </c>
      <c r="E326" s="302">
        <v>2020</v>
      </c>
      <c r="F326" s="302" t="s">
        <v>256</v>
      </c>
      <c r="G326" s="313">
        <v>9.5600060814839405E-2</v>
      </c>
      <c r="H326" s="313" t="s">
        <v>269</v>
      </c>
      <c r="I326" s="309">
        <v>15749.561512026388</v>
      </c>
      <c r="J326" s="314">
        <v>923</v>
      </c>
      <c r="K326" s="315">
        <f t="shared" si="25"/>
        <v>15749.561512026388</v>
      </c>
      <c r="L326" s="294">
        <f t="shared" si="26"/>
        <v>0</v>
      </c>
    </row>
    <row r="327" spans="1:12" hidden="1" x14ac:dyDescent="0.3">
      <c r="A327" s="298" t="s">
        <v>32</v>
      </c>
      <c r="B327" s="312" t="s">
        <v>246</v>
      </c>
      <c r="C327" s="302">
        <v>506018</v>
      </c>
      <c r="D327" s="302" t="s">
        <v>268</v>
      </c>
      <c r="E327" s="302">
        <v>2020</v>
      </c>
      <c r="F327" s="302" t="s">
        <v>257</v>
      </c>
      <c r="G327" s="313">
        <v>2.4000049114122079E-2</v>
      </c>
      <c r="H327" s="313" t="s">
        <v>269</v>
      </c>
      <c r="I327" s="309">
        <v>3953.8703908004945</v>
      </c>
      <c r="J327" s="314">
        <v>923</v>
      </c>
      <c r="K327" s="315">
        <f t="shared" si="25"/>
        <v>3953.8703908004945</v>
      </c>
      <c r="L327" s="294">
        <f t="shared" si="26"/>
        <v>0</v>
      </c>
    </row>
    <row r="328" spans="1:12" x14ac:dyDescent="0.3">
      <c r="A328" s="298"/>
      <c r="B328" s="312" t="s">
        <v>246</v>
      </c>
      <c r="C328" s="302"/>
      <c r="D328" s="302" t="s">
        <v>268</v>
      </c>
      <c r="E328" s="302">
        <v>2020</v>
      </c>
      <c r="F328" s="302" t="s">
        <v>258</v>
      </c>
      <c r="G328" s="313">
        <v>5.4899982340584047E-2</v>
      </c>
      <c r="H328" s="313" t="s">
        <v>269</v>
      </c>
      <c r="I328" s="309">
        <v>9044.4571008889616</v>
      </c>
      <c r="J328" s="314">
        <v>923</v>
      </c>
      <c r="K328" s="315">
        <f t="shared" si="25"/>
        <v>9044.4571008889616</v>
      </c>
      <c r="L328" s="294">
        <f t="shared" si="26"/>
        <v>0</v>
      </c>
    </row>
    <row r="329" spans="1:12" hidden="1" x14ac:dyDescent="0.3">
      <c r="A329" s="298" t="s">
        <v>32</v>
      </c>
      <c r="B329" s="312" t="s">
        <v>246</v>
      </c>
      <c r="C329" s="302">
        <v>506018</v>
      </c>
      <c r="D329" s="302" t="s">
        <v>268</v>
      </c>
      <c r="E329" s="302">
        <v>2020</v>
      </c>
      <c r="F329" s="302" t="s">
        <v>259</v>
      </c>
      <c r="G329" s="313">
        <v>0.1084999572057098</v>
      </c>
      <c r="H329" s="313" t="s">
        <v>269</v>
      </c>
      <c r="I329" s="309">
        <v>17874.745429014485</v>
      </c>
      <c r="J329" s="314">
        <v>923</v>
      </c>
      <c r="K329" s="315">
        <f t="shared" si="25"/>
        <v>17874.745429014485</v>
      </c>
      <c r="L329" s="294">
        <f t="shared" si="26"/>
        <v>0</v>
      </c>
    </row>
    <row r="330" spans="1:12" x14ac:dyDescent="0.3">
      <c r="A330" s="298"/>
      <c r="B330" s="312" t="s">
        <v>246</v>
      </c>
      <c r="C330" s="302"/>
      <c r="D330" s="302" t="s">
        <v>268</v>
      </c>
      <c r="E330" s="302">
        <v>2021</v>
      </c>
      <c r="F330" s="302" t="s">
        <v>249</v>
      </c>
      <c r="G330" s="313">
        <v>0.12889968181700601</v>
      </c>
      <c r="H330" s="313" t="s">
        <v>269</v>
      </c>
      <c r="I330" s="309">
        <v>1801.252117133185</v>
      </c>
      <c r="J330" s="314">
        <v>923</v>
      </c>
      <c r="K330" s="316">
        <f t="shared" ref="K330:K340" si="27">24420.0680555659*G330</f>
        <v>3147.739002312077</v>
      </c>
      <c r="L330" s="294">
        <f t="shared" si="26"/>
        <v>1346.486885178892</v>
      </c>
    </row>
    <row r="331" spans="1:12" hidden="1" x14ac:dyDescent="0.3">
      <c r="A331" s="298" t="s">
        <v>32</v>
      </c>
      <c r="B331" s="312" t="s">
        <v>246</v>
      </c>
      <c r="C331" s="302">
        <v>506018</v>
      </c>
      <c r="D331" s="302" t="s">
        <v>268</v>
      </c>
      <c r="E331" s="302">
        <v>2021</v>
      </c>
      <c r="F331" s="302" t="s">
        <v>250</v>
      </c>
      <c r="G331" s="313">
        <v>0.1888999035473154</v>
      </c>
      <c r="H331" s="313" t="s">
        <v>269</v>
      </c>
      <c r="I331" s="309">
        <v>2639.6989224062272</v>
      </c>
      <c r="J331" s="314">
        <v>923</v>
      </c>
      <c r="K331" s="316">
        <f t="shared" si="27"/>
        <v>4612.9485003152759</v>
      </c>
      <c r="L331" s="294">
        <f t="shared" si="26"/>
        <v>1973.2495779090486</v>
      </c>
    </row>
    <row r="332" spans="1:12" hidden="1" x14ac:dyDescent="0.3">
      <c r="A332" s="298" t="s">
        <v>32</v>
      </c>
      <c r="B332" s="312" t="s">
        <v>246</v>
      </c>
      <c r="C332" s="302">
        <v>506018</v>
      </c>
      <c r="D332" s="302" t="s">
        <v>268</v>
      </c>
      <c r="E332" s="302">
        <v>2021</v>
      </c>
      <c r="F332" s="302" t="s">
        <v>251</v>
      </c>
      <c r="G332" s="313">
        <v>8.6600005912808253E-2</v>
      </c>
      <c r="H332" s="313" t="s">
        <v>269</v>
      </c>
      <c r="I332" s="309">
        <v>1210.1538327739481</v>
      </c>
      <c r="J332" s="314">
        <v>923</v>
      </c>
      <c r="K332" s="316">
        <f t="shared" si="27"/>
        <v>2114.7780380031868</v>
      </c>
      <c r="L332" s="294">
        <f t="shared" si="26"/>
        <v>904.62420522923867</v>
      </c>
    </row>
    <row r="333" spans="1:12" hidden="1" x14ac:dyDescent="0.3">
      <c r="A333" s="298" t="s">
        <v>32</v>
      </c>
      <c r="B333" s="312" t="s">
        <v>246</v>
      </c>
      <c r="C333" s="302">
        <v>506018</v>
      </c>
      <c r="D333" s="302" t="s">
        <v>268</v>
      </c>
      <c r="E333" s="302">
        <v>2021</v>
      </c>
      <c r="F333" s="302" t="s">
        <v>252</v>
      </c>
      <c r="G333" s="313">
        <v>6.5500057280329926E-2</v>
      </c>
      <c r="H333" s="313" t="s">
        <v>269</v>
      </c>
      <c r="I333" s="309">
        <v>915.30184702886936</v>
      </c>
      <c r="J333" s="314">
        <v>923</v>
      </c>
      <c r="K333" s="316">
        <f t="shared" si="27"/>
        <v>1599.5158564291214</v>
      </c>
      <c r="L333" s="294">
        <f t="shared" si="26"/>
        <v>684.21400940025205</v>
      </c>
    </row>
    <row r="334" spans="1:12" hidden="1" x14ac:dyDescent="0.3">
      <c r="A334" s="298" t="s">
        <v>32</v>
      </c>
      <c r="B334" s="312" t="s">
        <v>246</v>
      </c>
      <c r="C334" s="302">
        <v>506018</v>
      </c>
      <c r="D334" s="302" t="s">
        <v>268</v>
      </c>
      <c r="E334" s="302">
        <v>2021</v>
      </c>
      <c r="F334" s="302" t="s">
        <v>253</v>
      </c>
      <c r="G334" s="313">
        <v>3.0200130081781532E-2</v>
      </c>
      <c r="H334" s="313" t="s">
        <v>269</v>
      </c>
      <c r="I334" s="309">
        <v>491.21781916289427</v>
      </c>
      <c r="J334" s="314">
        <v>923</v>
      </c>
      <c r="K334" s="316">
        <f t="shared" si="27"/>
        <v>737.48923188404797</v>
      </c>
      <c r="L334" s="294">
        <f t="shared" si="26"/>
        <v>246.27141272115369</v>
      </c>
    </row>
    <row r="335" spans="1:12" x14ac:dyDescent="0.3">
      <c r="A335" s="298"/>
      <c r="B335" s="312" t="s">
        <v>246</v>
      </c>
      <c r="C335" s="302"/>
      <c r="D335" s="302" t="s">
        <v>268</v>
      </c>
      <c r="E335" s="302">
        <v>2021</v>
      </c>
      <c r="F335" s="302" t="s">
        <v>254</v>
      </c>
      <c r="G335" s="313">
        <v>0.16210010014818979</v>
      </c>
      <c r="H335" s="313" t="s">
        <v>269</v>
      </c>
      <c r="I335" s="309">
        <v>2265.196814014992</v>
      </c>
      <c r="J335" s="314">
        <v>923</v>
      </c>
      <c r="K335" s="316">
        <f t="shared" si="27"/>
        <v>3958.4954774328426</v>
      </c>
      <c r="L335" s="294">
        <f t="shared" si="26"/>
        <v>1693.2986634178505</v>
      </c>
    </row>
    <row r="336" spans="1:12" hidden="1" x14ac:dyDescent="0.3">
      <c r="A336" s="298" t="s">
        <v>32</v>
      </c>
      <c r="B336" s="312" t="s">
        <v>246</v>
      </c>
      <c r="C336" s="302">
        <v>506018</v>
      </c>
      <c r="D336" s="302" t="s">
        <v>268</v>
      </c>
      <c r="E336" s="302">
        <v>2021</v>
      </c>
      <c r="F336" s="302" t="s">
        <v>255</v>
      </c>
      <c r="G336" s="313">
        <v>6.4299941980569042E-2</v>
      </c>
      <c r="H336" s="313" t="s">
        <v>269</v>
      </c>
      <c r="I336" s="309">
        <v>898.53136168688764</v>
      </c>
      <c r="J336" s="314">
        <v>923</v>
      </c>
      <c r="K336" s="316">
        <f t="shared" si="27"/>
        <v>1570.2089591344347</v>
      </c>
      <c r="L336" s="294">
        <f t="shared" si="26"/>
        <v>671.6775974475471</v>
      </c>
    </row>
    <row r="337" spans="1:12" hidden="1" x14ac:dyDescent="0.3">
      <c r="A337" s="298" t="s">
        <v>32</v>
      </c>
      <c r="B337" s="312" t="s">
        <v>246</v>
      </c>
      <c r="C337" s="302">
        <v>506018</v>
      </c>
      <c r="D337" s="302" t="s">
        <v>268</v>
      </c>
      <c r="E337" s="302">
        <v>2021</v>
      </c>
      <c r="F337" s="302" t="s">
        <v>256</v>
      </c>
      <c r="G337" s="313">
        <v>9.4699629340832758E-2</v>
      </c>
      <c r="H337" s="313" t="s">
        <v>269</v>
      </c>
      <c r="I337" s="309">
        <v>1323.338470951898</v>
      </c>
      <c r="J337" s="314">
        <v>923</v>
      </c>
      <c r="K337" s="316">
        <f t="shared" si="27"/>
        <v>2312.5713933400011</v>
      </c>
      <c r="L337" s="294">
        <f t="shared" si="26"/>
        <v>989.23292238810313</v>
      </c>
    </row>
    <row r="338" spans="1:12" hidden="1" x14ac:dyDescent="0.3">
      <c r="A338" s="298" t="s">
        <v>32</v>
      </c>
      <c r="B338" s="312" t="s">
        <v>246</v>
      </c>
      <c r="C338" s="302">
        <v>506018</v>
      </c>
      <c r="D338" s="302" t="s">
        <v>268</v>
      </c>
      <c r="E338" s="302">
        <v>2021</v>
      </c>
      <c r="F338" s="302" t="s">
        <v>257</v>
      </c>
      <c r="G338" s="313">
        <v>2.4300256098507389E-2</v>
      </c>
      <c r="H338" s="313" t="s">
        <v>269</v>
      </c>
      <c r="I338" s="309">
        <v>339.57327999036409</v>
      </c>
      <c r="J338" s="314">
        <v>923</v>
      </c>
      <c r="K338" s="316">
        <f t="shared" si="27"/>
        <v>593.41390769323073</v>
      </c>
      <c r="L338" s="294">
        <f t="shared" si="26"/>
        <v>253.84062770286664</v>
      </c>
    </row>
    <row r="339" spans="1:12" x14ac:dyDescent="0.3">
      <c r="A339" s="298"/>
      <c r="B339" s="312" t="s">
        <v>246</v>
      </c>
      <c r="C339" s="302"/>
      <c r="D339" s="302" t="s">
        <v>268</v>
      </c>
      <c r="E339" s="302">
        <v>2021</v>
      </c>
      <c r="F339" s="302" t="s">
        <v>258</v>
      </c>
      <c r="G339" s="313">
        <v>5.4899962675397922E-2</v>
      </c>
      <c r="H339" s="313" t="s">
        <v>269</v>
      </c>
      <c r="I339" s="309">
        <v>767.17547014570482</v>
      </c>
      <c r="J339" s="314">
        <v>923</v>
      </c>
      <c r="K339" s="316">
        <f t="shared" si="27"/>
        <v>1340.6608247812449</v>
      </c>
      <c r="L339" s="294">
        <f t="shared" si="26"/>
        <v>573.48535463554003</v>
      </c>
    </row>
    <row r="340" spans="1:12" hidden="1" x14ac:dyDescent="0.3">
      <c r="A340" s="298" t="s">
        <v>32</v>
      </c>
      <c r="B340" s="312" t="s">
        <v>246</v>
      </c>
      <c r="C340" s="302">
        <v>506018</v>
      </c>
      <c r="D340" s="302" t="s">
        <v>268</v>
      </c>
      <c r="E340" s="302">
        <v>2021</v>
      </c>
      <c r="F340" s="302" t="s">
        <v>259</v>
      </c>
      <c r="G340" s="313">
        <v>9.9600331117262103E-2</v>
      </c>
      <c r="H340" s="313" t="s">
        <v>269</v>
      </c>
      <c r="I340" s="309">
        <v>1391.8211803410775</v>
      </c>
      <c r="J340" s="314">
        <v>923</v>
      </c>
      <c r="K340" s="316">
        <f t="shared" si="27"/>
        <v>2432.2468642404383</v>
      </c>
      <c r="L340" s="294">
        <f t="shared" si="26"/>
        <v>1040.4256838993608</v>
      </c>
    </row>
    <row r="341" spans="1:12" hidden="1" x14ac:dyDescent="0.3">
      <c r="A341" s="298" t="s">
        <v>34</v>
      </c>
      <c r="B341" s="312" t="s">
        <v>246</v>
      </c>
      <c r="C341" s="302">
        <v>506002</v>
      </c>
      <c r="D341" s="302" t="s">
        <v>268</v>
      </c>
      <c r="E341" s="302">
        <v>2016</v>
      </c>
      <c r="F341" s="302" t="s">
        <v>251</v>
      </c>
      <c r="G341" s="313">
        <v>0.29239985797989548</v>
      </c>
      <c r="H341" s="313" t="s">
        <v>269</v>
      </c>
      <c r="I341" s="309">
        <v>46641.114822958109</v>
      </c>
      <c r="J341" s="314">
        <v>426.5</v>
      </c>
      <c r="K341" s="315">
        <f t="shared" ref="K341:K377" si="28">I341</f>
        <v>46641.114822958109</v>
      </c>
      <c r="L341" s="294">
        <f t="shared" si="26"/>
        <v>0</v>
      </c>
    </row>
    <row r="342" spans="1:12" hidden="1" x14ac:dyDescent="0.3">
      <c r="A342" s="298" t="s">
        <v>34</v>
      </c>
      <c r="B342" s="312" t="s">
        <v>246</v>
      </c>
      <c r="C342" s="302">
        <v>506002</v>
      </c>
      <c r="D342" s="302" t="s">
        <v>268</v>
      </c>
      <c r="E342" s="302">
        <v>2016</v>
      </c>
      <c r="F342" s="302" t="s">
        <v>256</v>
      </c>
      <c r="G342" s="313">
        <v>0.33470062124402838</v>
      </c>
      <c r="H342" s="313" t="s">
        <v>269</v>
      </c>
      <c r="I342" s="309">
        <v>53388.569387853437</v>
      </c>
      <c r="J342" s="314">
        <v>923</v>
      </c>
      <c r="K342" s="315">
        <f t="shared" si="28"/>
        <v>53388.569387853437</v>
      </c>
      <c r="L342" s="294">
        <f t="shared" si="26"/>
        <v>0</v>
      </c>
    </row>
    <row r="343" spans="1:12" hidden="1" x14ac:dyDescent="0.3">
      <c r="A343" s="298" t="s">
        <v>34</v>
      </c>
      <c r="B343" s="312" t="s">
        <v>246</v>
      </c>
      <c r="C343" s="302">
        <v>506002</v>
      </c>
      <c r="D343" s="302" t="s">
        <v>268</v>
      </c>
      <c r="E343" s="302">
        <v>2016</v>
      </c>
      <c r="F343" s="302" t="s">
        <v>257</v>
      </c>
      <c r="G343" s="313">
        <v>7.7100385295283458E-2</v>
      </c>
      <c r="H343" s="313" t="s">
        <v>269</v>
      </c>
      <c r="I343" s="309">
        <v>12298.391484509133</v>
      </c>
      <c r="J343" s="314">
        <v>923</v>
      </c>
      <c r="K343" s="315">
        <f t="shared" si="28"/>
        <v>12298.391484509133</v>
      </c>
      <c r="L343" s="294">
        <f t="shared" si="26"/>
        <v>0</v>
      </c>
    </row>
    <row r="344" spans="1:12" hidden="1" x14ac:dyDescent="0.3">
      <c r="A344" s="298" t="s">
        <v>34</v>
      </c>
      <c r="B344" s="312" t="s">
        <v>246</v>
      </c>
      <c r="C344" s="302">
        <v>506002</v>
      </c>
      <c r="D344" s="302" t="s">
        <v>268</v>
      </c>
      <c r="E344" s="302">
        <v>2016</v>
      </c>
      <c r="F344" s="302" t="s">
        <v>259</v>
      </c>
      <c r="G344" s="313">
        <v>0.29579913548079251</v>
      </c>
      <c r="H344" s="313" t="s">
        <v>269</v>
      </c>
      <c r="I344" s="309">
        <v>47183.338383974122</v>
      </c>
      <c r="J344" s="314">
        <v>426.5</v>
      </c>
      <c r="K344" s="315">
        <f t="shared" si="28"/>
        <v>47183.338383974122</v>
      </c>
      <c r="L344" s="294">
        <f t="shared" si="26"/>
        <v>0</v>
      </c>
    </row>
    <row r="345" spans="1:12" hidden="1" x14ac:dyDescent="0.3">
      <c r="A345" s="298" t="s">
        <v>34</v>
      </c>
      <c r="B345" s="312" t="s">
        <v>246</v>
      </c>
      <c r="C345" s="302">
        <v>506002</v>
      </c>
      <c r="D345" s="302" t="s">
        <v>268</v>
      </c>
      <c r="E345" s="302">
        <v>2017</v>
      </c>
      <c r="F345" s="302" t="s">
        <v>249</v>
      </c>
      <c r="G345" s="313">
        <v>0.33800008108082469</v>
      </c>
      <c r="H345" s="313" t="s">
        <v>269</v>
      </c>
      <c r="I345" s="309">
        <v>62652.789523109575</v>
      </c>
      <c r="J345" s="314">
        <v>426.5</v>
      </c>
      <c r="K345" s="315">
        <f t="shared" si="28"/>
        <v>62652.789523109575</v>
      </c>
      <c r="L345" s="294">
        <f t="shared" si="26"/>
        <v>0</v>
      </c>
    </row>
    <row r="346" spans="1:12" hidden="1" x14ac:dyDescent="0.3">
      <c r="A346" s="298" t="s">
        <v>34</v>
      </c>
      <c r="B346" s="312" t="s">
        <v>246</v>
      </c>
      <c r="C346" s="302">
        <v>506002</v>
      </c>
      <c r="D346" s="302" t="s">
        <v>268</v>
      </c>
      <c r="E346" s="302">
        <v>2017</v>
      </c>
      <c r="F346" s="302" t="s">
        <v>254</v>
      </c>
      <c r="G346" s="313">
        <v>0.49679946383148299</v>
      </c>
      <c r="H346" s="313" t="s">
        <v>269</v>
      </c>
      <c r="I346" s="309">
        <v>92088.357325525547</v>
      </c>
      <c r="J346" s="314">
        <v>426.5</v>
      </c>
      <c r="K346" s="315">
        <f t="shared" si="28"/>
        <v>92088.357325525547</v>
      </c>
      <c r="L346" s="294">
        <f t="shared" si="26"/>
        <v>0</v>
      </c>
    </row>
    <row r="347" spans="1:12" hidden="1" x14ac:dyDescent="0.3">
      <c r="A347" s="298" t="s">
        <v>34</v>
      </c>
      <c r="B347" s="312" t="s">
        <v>246</v>
      </c>
      <c r="C347" s="302">
        <v>506002</v>
      </c>
      <c r="D347" s="302" t="s">
        <v>268</v>
      </c>
      <c r="E347" s="302">
        <v>2017</v>
      </c>
      <c r="F347" s="302" t="s">
        <v>258</v>
      </c>
      <c r="G347" s="313">
        <v>0.1652004550876924</v>
      </c>
      <c r="H347" s="313" t="s">
        <v>269</v>
      </c>
      <c r="I347" s="309">
        <v>30622.091298422165</v>
      </c>
      <c r="J347" s="314">
        <v>426.5</v>
      </c>
      <c r="K347" s="315">
        <f t="shared" si="28"/>
        <v>30622.091298422165</v>
      </c>
      <c r="L347" s="294">
        <f t="shared" si="26"/>
        <v>0</v>
      </c>
    </row>
    <row r="348" spans="1:12" hidden="1" x14ac:dyDescent="0.3">
      <c r="A348" s="298" t="s">
        <v>34</v>
      </c>
      <c r="B348" s="312" t="s">
        <v>246</v>
      </c>
      <c r="C348" s="302">
        <v>506002</v>
      </c>
      <c r="D348" s="302" t="s">
        <v>268</v>
      </c>
      <c r="E348" s="302">
        <v>2018</v>
      </c>
      <c r="F348" s="302" t="s">
        <v>249</v>
      </c>
      <c r="G348" s="313">
        <v>0.35349966748115108</v>
      </c>
      <c r="H348" s="313" t="s">
        <v>269</v>
      </c>
      <c r="I348" s="309">
        <v>72668.938710222268</v>
      </c>
      <c r="J348" s="314">
        <v>426.5</v>
      </c>
      <c r="K348" s="315">
        <f t="shared" si="28"/>
        <v>72668.938710222268</v>
      </c>
      <c r="L348" s="294">
        <f t="shared" si="26"/>
        <v>0</v>
      </c>
    </row>
    <row r="349" spans="1:12" hidden="1" x14ac:dyDescent="0.3">
      <c r="A349" s="298" t="s">
        <v>34</v>
      </c>
      <c r="B349" s="312" t="s">
        <v>246</v>
      </c>
      <c r="C349" s="302">
        <v>506002</v>
      </c>
      <c r="D349" s="302" t="s">
        <v>268</v>
      </c>
      <c r="E349" s="302">
        <v>2018</v>
      </c>
      <c r="F349" s="302" t="s">
        <v>254</v>
      </c>
      <c r="G349" s="313">
        <v>0.47690027672542412</v>
      </c>
      <c r="H349" s="313" t="s">
        <v>269</v>
      </c>
      <c r="I349" s="309">
        <v>98036.406164641623</v>
      </c>
      <c r="J349" s="314">
        <v>426.5</v>
      </c>
      <c r="K349" s="315">
        <f t="shared" si="28"/>
        <v>98036.406164641623</v>
      </c>
      <c r="L349" s="294">
        <f t="shared" si="26"/>
        <v>0</v>
      </c>
    </row>
    <row r="350" spans="1:12" hidden="1" x14ac:dyDescent="0.3">
      <c r="A350" s="298" t="s">
        <v>34</v>
      </c>
      <c r="B350" s="312" t="s">
        <v>246</v>
      </c>
      <c r="C350" s="302">
        <v>506002</v>
      </c>
      <c r="D350" s="302" t="s">
        <v>268</v>
      </c>
      <c r="E350" s="302">
        <v>2018</v>
      </c>
      <c r="F350" s="302" t="s">
        <v>258</v>
      </c>
      <c r="G350" s="313">
        <v>0.16960005579342491</v>
      </c>
      <c r="H350" s="313" t="s">
        <v>269</v>
      </c>
      <c r="I350" s="309">
        <v>34864.689258469618</v>
      </c>
      <c r="J350" s="314">
        <v>426.5</v>
      </c>
      <c r="K350" s="315">
        <f t="shared" si="28"/>
        <v>34864.689258469618</v>
      </c>
      <c r="L350" s="294">
        <f t="shared" si="26"/>
        <v>0</v>
      </c>
    </row>
    <row r="351" spans="1:12" hidden="1" x14ac:dyDescent="0.3">
      <c r="A351" s="298" t="s">
        <v>34</v>
      </c>
      <c r="B351" s="312" t="s">
        <v>246</v>
      </c>
      <c r="C351" s="302">
        <v>506002</v>
      </c>
      <c r="D351" s="302" t="s">
        <v>268</v>
      </c>
      <c r="E351" s="302">
        <v>2019</v>
      </c>
      <c r="F351" s="302">
        <v>1300</v>
      </c>
      <c r="G351" s="313">
        <v>9.4000016393345764E-2</v>
      </c>
      <c r="H351" s="313" t="s">
        <v>269</v>
      </c>
      <c r="I351" s="309">
        <v>23691.201401361901</v>
      </c>
      <c r="J351" s="314">
        <v>426.5</v>
      </c>
      <c r="K351" s="315">
        <f t="shared" si="28"/>
        <v>23691.201401361901</v>
      </c>
      <c r="L351" s="294">
        <f t="shared" si="26"/>
        <v>0</v>
      </c>
    </row>
    <row r="352" spans="1:12" hidden="1" x14ac:dyDescent="0.3">
      <c r="A352" s="298" t="s">
        <v>34</v>
      </c>
      <c r="B352" s="312" t="s">
        <v>246</v>
      </c>
      <c r="C352" s="302">
        <v>506002</v>
      </c>
      <c r="D352" s="302" t="s">
        <v>268</v>
      </c>
      <c r="E352" s="302">
        <v>2019</v>
      </c>
      <c r="F352" s="302">
        <v>1302</v>
      </c>
      <c r="G352" s="313">
        <v>3.7199932672910253E-2</v>
      </c>
      <c r="H352" s="313" t="s">
        <v>269</v>
      </c>
      <c r="I352" s="309">
        <v>9375.6483337529226</v>
      </c>
      <c r="J352" s="314">
        <v>426.5</v>
      </c>
      <c r="K352" s="315">
        <f t="shared" si="28"/>
        <v>9375.6483337529226</v>
      </c>
      <c r="L352" s="294">
        <f t="shared" si="26"/>
        <v>0</v>
      </c>
    </row>
    <row r="353" spans="1:12" hidden="1" x14ac:dyDescent="0.3">
      <c r="A353" s="298" t="s">
        <v>34</v>
      </c>
      <c r="B353" s="312" t="s">
        <v>246</v>
      </c>
      <c r="C353" s="302">
        <v>506002</v>
      </c>
      <c r="D353" s="302" t="s">
        <v>268</v>
      </c>
      <c r="E353" s="302">
        <v>2019</v>
      </c>
      <c r="F353" s="302">
        <v>1310</v>
      </c>
      <c r="G353" s="313">
        <v>2.439997018698517E-2</v>
      </c>
      <c r="H353" s="313" t="s">
        <v>269</v>
      </c>
      <c r="I353" s="309">
        <v>6149.6224156830322</v>
      </c>
      <c r="J353" s="314">
        <v>426.5</v>
      </c>
      <c r="K353" s="315">
        <f t="shared" si="28"/>
        <v>6149.6224156830322</v>
      </c>
      <c r="L353" s="294">
        <f t="shared" si="26"/>
        <v>0</v>
      </c>
    </row>
    <row r="354" spans="1:12" hidden="1" x14ac:dyDescent="0.3">
      <c r="A354" s="298" t="s">
        <v>34</v>
      </c>
      <c r="B354" s="312" t="s">
        <v>246</v>
      </c>
      <c r="C354" s="302">
        <v>506002</v>
      </c>
      <c r="D354" s="302" t="s">
        <v>268</v>
      </c>
      <c r="E354" s="302">
        <v>2019</v>
      </c>
      <c r="F354" s="302" t="s">
        <v>249</v>
      </c>
      <c r="G354" s="313">
        <v>0.1073998609615536</v>
      </c>
      <c r="H354" s="313" t="s">
        <v>269</v>
      </c>
      <c r="I354" s="309">
        <v>27068.418008260596</v>
      </c>
      <c r="J354" s="314">
        <v>426.5</v>
      </c>
      <c r="K354" s="315">
        <f t="shared" si="28"/>
        <v>27068.418008260596</v>
      </c>
      <c r="L354" s="294">
        <f t="shared" si="26"/>
        <v>0</v>
      </c>
    </row>
    <row r="355" spans="1:12" hidden="1" x14ac:dyDescent="0.3">
      <c r="A355" s="298" t="s">
        <v>34</v>
      </c>
      <c r="B355" s="312" t="s">
        <v>246</v>
      </c>
      <c r="C355" s="302">
        <v>506002</v>
      </c>
      <c r="D355" s="302" t="s">
        <v>268</v>
      </c>
      <c r="E355" s="302">
        <v>2019</v>
      </c>
      <c r="F355" s="302" t="s">
        <v>250</v>
      </c>
      <c r="G355" s="313">
        <v>0.16990006349562181</v>
      </c>
      <c r="H355" s="313" t="s">
        <v>269</v>
      </c>
      <c r="I355" s="309">
        <v>42820.59489793759</v>
      </c>
      <c r="J355" s="314">
        <v>426.5</v>
      </c>
      <c r="K355" s="315">
        <f t="shared" si="28"/>
        <v>42820.59489793759</v>
      </c>
      <c r="L355" s="294">
        <f t="shared" si="26"/>
        <v>0</v>
      </c>
    </row>
    <row r="356" spans="1:12" hidden="1" x14ac:dyDescent="0.3">
      <c r="A356" s="298" t="s">
        <v>34</v>
      </c>
      <c r="B356" s="312" t="s">
        <v>246</v>
      </c>
      <c r="C356" s="302">
        <v>506002</v>
      </c>
      <c r="D356" s="302" t="s">
        <v>268</v>
      </c>
      <c r="E356" s="302">
        <v>2019</v>
      </c>
      <c r="F356" s="302" t="s">
        <v>251</v>
      </c>
      <c r="G356" s="313">
        <v>7.740003823843207E-2</v>
      </c>
      <c r="H356" s="313" t="s">
        <v>269</v>
      </c>
      <c r="I356" s="309">
        <v>19507.442282846383</v>
      </c>
      <c r="J356" s="314">
        <v>426.5</v>
      </c>
      <c r="K356" s="315">
        <f t="shared" si="28"/>
        <v>19507.442282846383</v>
      </c>
      <c r="L356" s="294">
        <f t="shared" si="26"/>
        <v>0</v>
      </c>
    </row>
    <row r="357" spans="1:12" hidden="1" x14ac:dyDescent="0.3">
      <c r="A357" s="298" t="s">
        <v>34</v>
      </c>
      <c r="B357" s="312" t="s">
        <v>246</v>
      </c>
      <c r="C357" s="302">
        <v>506002</v>
      </c>
      <c r="D357" s="302" t="s">
        <v>268</v>
      </c>
      <c r="E357" s="302">
        <v>2019</v>
      </c>
      <c r="F357" s="302" t="s">
        <v>252</v>
      </c>
      <c r="G357" s="313">
        <v>5.6700008063238667E-2</v>
      </c>
      <c r="H357" s="313" t="s">
        <v>269</v>
      </c>
      <c r="I357" s="309">
        <v>14290.330598071279</v>
      </c>
      <c r="J357" s="314">
        <v>426.5</v>
      </c>
      <c r="K357" s="315">
        <f t="shared" si="28"/>
        <v>14290.330598071279</v>
      </c>
      <c r="L357" s="294">
        <f t="shared" si="26"/>
        <v>0</v>
      </c>
    </row>
    <row r="358" spans="1:12" hidden="1" x14ac:dyDescent="0.3">
      <c r="A358" s="298" t="s">
        <v>34</v>
      </c>
      <c r="B358" s="312" t="s">
        <v>246</v>
      </c>
      <c r="C358" s="302">
        <v>506002</v>
      </c>
      <c r="D358" s="302" t="s">
        <v>268</v>
      </c>
      <c r="E358" s="302">
        <v>2019</v>
      </c>
      <c r="F358" s="302" t="s">
        <v>254</v>
      </c>
      <c r="G358" s="313">
        <v>0.13699995291678599</v>
      </c>
      <c r="H358" s="313" t="s">
        <v>269</v>
      </c>
      <c r="I358" s="309">
        <v>34528.647983921372</v>
      </c>
      <c r="J358" s="314">
        <v>426.5</v>
      </c>
      <c r="K358" s="315">
        <f t="shared" si="28"/>
        <v>34528.647983921372</v>
      </c>
      <c r="L358" s="294">
        <f t="shared" si="26"/>
        <v>0</v>
      </c>
    </row>
    <row r="359" spans="1:12" hidden="1" x14ac:dyDescent="0.3">
      <c r="A359" s="298" t="s">
        <v>34</v>
      </c>
      <c r="B359" s="312" t="s">
        <v>246</v>
      </c>
      <c r="C359" s="302">
        <v>506002</v>
      </c>
      <c r="D359" s="302" t="s">
        <v>268</v>
      </c>
      <c r="E359" s="302">
        <v>2019</v>
      </c>
      <c r="F359" s="302" t="s">
        <v>255</v>
      </c>
      <c r="G359" s="313">
        <v>5.370002579092651E-2</v>
      </c>
      <c r="H359" s="313" t="s">
        <v>269</v>
      </c>
      <c r="I359" s="309">
        <v>13534.233025529858</v>
      </c>
      <c r="J359" s="314">
        <v>426.5</v>
      </c>
      <c r="K359" s="315">
        <f t="shared" si="28"/>
        <v>13534.233025529858</v>
      </c>
      <c r="L359" s="294">
        <f t="shared" si="26"/>
        <v>0</v>
      </c>
    </row>
    <row r="360" spans="1:12" hidden="1" x14ac:dyDescent="0.3">
      <c r="A360" s="298" t="s">
        <v>34</v>
      </c>
      <c r="B360" s="312" t="s">
        <v>246</v>
      </c>
      <c r="C360" s="302">
        <v>506002</v>
      </c>
      <c r="D360" s="302" t="s">
        <v>268</v>
      </c>
      <c r="E360" s="302">
        <v>2019</v>
      </c>
      <c r="F360" s="302" t="s">
        <v>256</v>
      </c>
      <c r="G360" s="313">
        <v>8.299989077456843E-2</v>
      </c>
      <c r="H360" s="313" t="s">
        <v>269</v>
      </c>
      <c r="I360" s="309">
        <v>20918.795592577564</v>
      </c>
      <c r="J360" s="314">
        <v>923</v>
      </c>
      <c r="K360" s="315">
        <f t="shared" si="28"/>
        <v>20918.795592577564</v>
      </c>
      <c r="L360" s="294">
        <f t="shared" si="26"/>
        <v>0</v>
      </c>
    </row>
    <row r="361" spans="1:12" hidden="1" x14ac:dyDescent="0.3">
      <c r="A361" s="298" t="s">
        <v>34</v>
      </c>
      <c r="B361" s="312" t="s">
        <v>246</v>
      </c>
      <c r="C361" s="302">
        <v>506002</v>
      </c>
      <c r="D361" s="302" t="s">
        <v>268</v>
      </c>
      <c r="E361" s="302">
        <v>2019</v>
      </c>
      <c r="F361" s="302" t="s">
        <v>257</v>
      </c>
      <c r="G361" s="313">
        <v>2.0699839554893979E-2</v>
      </c>
      <c r="H361" s="313" t="s">
        <v>269</v>
      </c>
      <c r="I361" s="309">
        <v>5217.0636419759849</v>
      </c>
      <c r="J361" s="314">
        <v>923</v>
      </c>
      <c r="K361" s="315">
        <f t="shared" si="28"/>
        <v>5217.0636419759849</v>
      </c>
      <c r="L361" s="294">
        <f t="shared" si="26"/>
        <v>0</v>
      </c>
    </row>
    <row r="362" spans="1:12" hidden="1" x14ac:dyDescent="0.3">
      <c r="A362" s="298" t="s">
        <v>34</v>
      </c>
      <c r="B362" s="312" t="s">
        <v>246</v>
      </c>
      <c r="C362" s="302">
        <v>506002</v>
      </c>
      <c r="D362" s="302" t="s">
        <v>268</v>
      </c>
      <c r="E362" s="302">
        <v>2019</v>
      </c>
      <c r="F362" s="302" t="s">
        <v>258</v>
      </c>
      <c r="G362" s="313">
        <v>4.6499915841137808E-2</v>
      </c>
      <c r="H362" s="313" t="s">
        <v>269</v>
      </c>
      <c r="I362" s="309">
        <v>11719.560417191153</v>
      </c>
      <c r="J362" s="314">
        <v>426.5</v>
      </c>
      <c r="K362" s="315">
        <f t="shared" si="28"/>
        <v>11719.560417191153</v>
      </c>
      <c r="L362" s="294">
        <f t="shared" si="26"/>
        <v>0</v>
      </c>
    </row>
    <row r="363" spans="1:12" hidden="1" x14ac:dyDescent="0.3">
      <c r="A363" s="298" t="s">
        <v>34</v>
      </c>
      <c r="B363" s="312" t="s">
        <v>246</v>
      </c>
      <c r="C363" s="302">
        <v>506002</v>
      </c>
      <c r="D363" s="302" t="s">
        <v>268</v>
      </c>
      <c r="E363" s="302">
        <v>2019</v>
      </c>
      <c r="F363" s="302" t="s">
        <v>259</v>
      </c>
      <c r="G363" s="313">
        <v>9.2100485109600019E-2</v>
      </c>
      <c r="H363" s="313" t="s">
        <v>269</v>
      </c>
      <c r="I363" s="309">
        <v>23212.454908136886</v>
      </c>
      <c r="J363" s="314">
        <v>426.5</v>
      </c>
      <c r="K363" s="315">
        <f t="shared" si="28"/>
        <v>23212.454908136886</v>
      </c>
      <c r="L363" s="294">
        <f t="shared" si="26"/>
        <v>0</v>
      </c>
    </row>
    <row r="364" spans="1:12" hidden="1" x14ac:dyDescent="0.3">
      <c r="A364" s="298" t="s">
        <v>34</v>
      </c>
      <c r="B364" s="312" t="s">
        <v>246</v>
      </c>
      <c r="C364" s="302">
        <v>506002</v>
      </c>
      <c r="D364" s="302" t="s">
        <v>268</v>
      </c>
      <c r="E364" s="302">
        <v>2020</v>
      </c>
      <c r="F364" s="302">
        <v>1300</v>
      </c>
      <c r="G364" s="313">
        <v>9.4900006192092282E-2</v>
      </c>
      <c r="H364" s="313" t="s">
        <v>269</v>
      </c>
      <c r="I364" s="309">
        <v>26189.002962243827</v>
      </c>
      <c r="J364" s="314">
        <v>426.5</v>
      </c>
      <c r="K364" s="315">
        <f t="shared" si="28"/>
        <v>26189.002962243827</v>
      </c>
      <c r="L364" s="294">
        <f t="shared" si="26"/>
        <v>0</v>
      </c>
    </row>
    <row r="365" spans="1:12" hidden="1" x14ac:dyDescent="0.3">
      <c r="A365" s="298" t="s">
        <v>34</v>
      </c>
      <c r="B365" s="312" t="s">
        <v>246</v>
      </c>
      <c r="C365" s="302">
        <v>506002</v>
      </c>
      <c r="D365" s="302" t="s">
        <v>268</v>
      </c>
      <c r="E365" s="302">
        <v>2020</v>
      </c>
      <c r="F365" s="302">
        <v>1302</v>
      </c>
      <c r="G365" s="313">
        <v>3.4600054456482739E-2</v>
      </c>
      <c r="H365" s="313" t="s">
        <v>269</v>
      </c>
      <c r="I365" s="309">
        <v>9548.3758643856654</v>
      </c>
      <c r="J365" s="314">
        <v>426.5</v>
      </c>
      <c r="K365" s="315">
        <f t="shared" si="28"/>
        <v>9548.3758643856654</v>
      </c>
      <c r="L365" s="294">
        <f t="shared" si="26"/>
        <v>0</v>
      </c>
    </row>
    <row r="366" spans="1:12" hidden="1" x14ac:dyDescent="0.3">
      <c r="A366" s="298" t="s">
        <v>34</v>
      </c>
      <c r="B366" s="312" t="s">
        <v>246</v>
      </c>
      <c r="C366" s="302">
        <v>506002</v>
      </c>
      <c r="D366" s="302" t="s">
        <v>268</v>
      </c>
      <c r="E366" s="302">
        <v>2020</v>
      </c>
      <c r="F366" s="302">
        <v>1310</v>
      </c>
      <c r="G366" s="313">
        <v>3.2799936891552722E-2</v>
      </c>
      <c r="H366" s="313" t="s">
        <v>269</v>
      </c>
      <c r="I366" s="309">
        <v>9051.6078858366018</v>
      </c>
      <c r="J366" s="314">
        <v>426.5</v>
      </c>
      <c r="K366" s="315">
        <f t="shared" si="28"/>
        <v>9051.6078858366018</v>
      </c>
      <c r="L366" s="294">
        <f t="shared" si="26"/>
        <v>0</v>
      </c>
    </row>
    <row r="367" spans="1:12" hidden="1" x14ac:dyDescent="0.3">
      <c r="A367" s="298" t="s">
        <v>34</v>
      </c>
      <c r="B367" s="312" t="s">
        <v>246</v>
      </c>
      <c r="C367" s="302">
        <v>506002</v>
      </c>
      <c r="D367" s="302" t="s">
        <v>268</v>
      </c>
      <c r="E367" s="302">
        <v>2020</v>
      </c>
      <c r="F367" s="302" t="s">
        <v>249</v>
      </c>
      <c r="G367" s="313">
        <v>0.1085000462286341</v>
      </c>
      <c r="H367" s="313" t="s">
        <v>269</v>
      </c>
      <c r="I367" s="309">
        <v>29942.126940789014</v>
      </c>
      <c r="J367" s="314">
        <v>426.5</v>
      </c>
      <c r="K367" s="315">
        <f t="shared" si="28"/>
        <v>29942.126940789014</v>
      </c>
      <c r="L367" s="294">
        <f t="shared" si="26"/>
        <v>0</v>
      </c>
    </row>
    <row r="368" spans="1:12" hidden="1" x14ac:dyDescent="0.3">
      <c r="A368" s="298" t="s">
        <v>34</v>
      </c>
      <c r="B368" s="312" t="s">
        <v>246</v>
      </c>
      <c r="C368" s="302">
        <v>506002</v>
      </c>
      <c r="D368" s="302" t="s">
        <v>268</v>
      </c>
      <c r="E368" s="302">
        <v>2020</v>
      </c>
      <c r="F368" s="302" t="s">
        <v>250</v>
      </c>
      <c r="G368" s="313">
        <v>0.1545999187393918</v>
      </c>
      <c r="H368" s="313" t="s">
        <v>269</v>
      </c>
      <c r="I368" s="309">
        <v>42664.040733918962</v>
      </c>
      <c r="J368" s="314">
        <v>426.5</v>
      </c>
      <c r="K368" s="315">
        <f t="shared" si="28"/>
        <v>42664.040733918962</v>
      </c>
      <c r="L368" s="294">
        <f t="shared" si="26"/>
        <v>0</v>
      </c>
    </row>
    <row r="369" spans="1:12" hidden="1" x14ac:dyDescent="0.3">
      <c r="A369" s="298" t="s">
        <v>34</v>
      </c>
      <c r="B369" s="312" t="s">
        <v>246</v>
      </c>
      <c r="C369" s="302">
        <v>506002</v>
      </c>
      <c r="D369" s="302" t="s">
        <v>268</v>
      </c>
      <c r="E369" s="302">
        <v>2020</v>
      </c>
      <c r="F369" s="302" t="s">
        <v>251</v>
      </c>
      <c r="G369" s="313">
        <v>7.2700083041895E-2</v>
      </c>
      <c r="H369" s="313" t="s">
        <v>269</v>
      </c>
      <c r="I369" s="309">
        <v>20062.619240357963</v>
      </c>
      <c r="J369" s="314">
        <v>426.5</v>
      </c>
      <c r="K369" s="315">
        <f t="shared" si="28"/>
        <v>20062.619240357963</v>
      </c>
      <c r="L369" s="294">
        <f t="shared" si="26"/>
        <v>0</v>
      </c>
    </row>
    <row r="370" spans="1:12" hidden="1" x14ac:dyDescent="0.3">
      <c r="A370" s="298" t="s">
        <v>34</v>
      </c>
      <c r="B370" s="312" t="s">
        <v>246</v>
      </c>
      <c r="C370" s="302">
        <v>506002</v>
      </c>
      <c r="D370" s="302" t="s">
        <v>268</v>
      </c>
      <c r="E370" s="302">
        <v>2020</v>
      </c>
      <c r="F370" s="302" t="s">
        <v>252</v>
      </c>
      <c r="G370" s="313">
        <v>5.409988608246679E-2</v>
      </c>
      <c r="H370" s="313" t="s">
        <v>269</v>
      </c>
      <c r="I370" s="309">
        <v>14929.631026608253</v>
      </c>
      <c r="J370" s="314">
        <v>426.5</v>
      </c>
      <c r="K370" s="315">
        <f t="shared" si="28"/>
        <v>14929.631026608253</v>
      </c>
      <c r="L370" s="294">
        <f t="shared" si="26"/>
        <v>0</v>
      </c>
    </row>
    <row r="371" spans="1:12" hidden="1" x14ac:dyDescent="0.3">
      <c r="A371" s="298" t="s">
        <v>34</v>
      </c>
      <c r="B371" s="312" t="s">
        <v>246</v>
      </c>
      <c r="C371" s="302">
        <v>506002</v>
      </c>
      <c r="D371" s="302" t="s">
        <v>268</v>
      </c>
      <c r="E371" s="302">
        <v>2020</v>
      </c>
      <c r="F371" s="302" t="s">
        <v>253</v>
      </c>
      <c r="G371" s="313">
        <v>2.490001467441046E-2</v>
      </c>
      <c r="H371" s="313" t="s">
        <v>269</v>
      </c>
      <c r="I371" s="309">
        <v>6871.5122815491268</v>
      </c>
      <c r="J371" s="314">
        <v>426.5</v>
      </c>
      <c r="K371" s="315">
        <f t="shared" si="28"/>
        <v>6871.5122815491268</v>
      </c>
      <c r="L371" s="294">
        <f t="shared" si="26"/>
        <v>0</v>
      </c>
    </row>
    <row r="372" spans="1:12" hidden="1" x14ac:dyDescent="0.3">
      <c r="A372" s="298" t="s">
        <v>34</v>
      </c>
      <c r="B372" s="312" t="s">
        <v>246</v>
      </c>
      <c r="C372" s="302">
        <v>506002</v>
      </c>
      <c r="D372" s="302" t="s">
        <v>268</v>
      </c>
      <c r="E372" s="302">
        <v>2020</v>
      </c>
      <c r="F372" s="302" t="s">
        <v>254</v>
      </c>
      <c r="G372" s="313">
        <v>0.13379991738222091</v>
      </c>
      <c r="H372" s="313" t="s">
        <v>269</v>
      </c>
      <c r="I372" s="309">
        <v>36923.985290139499</v>
      </c>
      <c r="J372" s="314">
        <v>426.5</v>
      </c>
      <c r="K372" s="315">
        <f t="shared" si="28"/>
        <v>36923.985290139499</v>
      </c>
      <c r="L372" s="294">
        <f t="shared" si="26"/>
        <v>0</v>
      </c>
    </row>
    <row r="373" spans="1:12" hidden="1" x14ac:dyDescent="0.3">
      <c r="A373" s="298" t="s">
        <v>34</v>
      </c>
      <c r="B373" s="312" t="s">
        <v>246</v>
      </c>
      <c r="C373" s="302">
        <v>506002</v>
      </c>
      <c r="D373" s="302" t="s">
        <v>268</v>
      </c>
      <c r="E373" s="302">
        <v>2020</v>
      </c>
      <c r="F373" s="302" t="s">
        <v>255</v>
      </c>
      <c r="G373" s="313">
        <v>5.200000339292727E-2</v>
      </c>
      <c r="H373" s="313" t="s">
        <v>269</v>
      </c>
      <c r="I373" s="309">
        <v>14350.13860944867</v>
      </c>
      <c r="J373" s="314">
        <v>426.5</v>
      </c>
      <c r="K373" s="315">
        <f t="shared" si="28"/>
        <v>14350.13860944867</v>
      </c>
      <c r="L373" s="294">
        <f t="shared" si="26"/>
        <v>0</v>
      </c>
    </row>
    <row r="374" spans="1:12" hidden="1" x14ac:dyDescent="0.3">
      <c r="A374" s="298" t="s">
        <v>34</v>
      </c>
      <c r="B374" s="312" t="s">
        <v>246</v>
      </c>
      <c r="C374" s="302">
        <v>506002</v>
      </c>
      <c r="D374" s="302" t="s">
        <v>268</v>
      </c>
      <c r="E374" s="302">
        <v>2020</v>
      </c>
      <c r="F374" s="302" t="s">
        <v>256</v>
      </c>
      <c r="G374" s="313">
        <v>8.0100057425294108E-2</v>
      </c>
      <c r="H374" s="313" t="s">
        <v>269</v>
      </c>
      <c r="I374" s="309">
        <v>22104.747147653252</v>
      </c>
      <c r="J374" s="314">
        <v>923</v>
      </c>
      <c r="K374" s="315">
        <f t="shared" si="28"/>
        <v>22104.747147653252</v>
      </c>
      <c r="L374" s="294">
        <f t="shared" si="26"/>
        <v>0</v>
      </c>
    </row>
    <row r="375" spans="1:12" hidden="1" x14ac:dyDescent="0.3">
      <c r="A375" s="298" t="s">
        <v>34</v>
      </c>
      <c r="B375" s="312" t="s">
        <v>246</v>
      </c>
      <c r="C375" s="302">
        <v>506002</v>
      </c>
      <c r="D375" s="302" t="s">
        <v>268</v>
      </c>
      <c r="E375" s="302">
        <v>2020</v>
      </c>
      <c r="F375" s="302" t="s">
        <v>257</v>
      </c>
      <c r="G375" s="313">
        <v>2.010004046065773E-2</v>
      </c>
      <c r="H375" s="313" t="s">
        <v>269</v>
      </c>
      <c r="I375" s="309">
        <v>5546.8913047262722</v>
      </c>
      <c r="J375" s="314">
        <v>923</v>
      </c>
      <c r="K375" s="315">
        <f t="shared" si="28"/>
        <v>5546.8913047262722</v>
      </c>
      <c r="L375" s="294">
        <f t="shared" si="26"/>
        <v>0</v>
      </c>
    </row>
    <row r="376" spans="1:12" hidden="1" x14ac:dyDescent="0.3">
      <c r="A376" s="298" t="s">
        <v>34</v>
      </c>
      <c r="B376" s="312" t="s">
        <v>246</v>
      </c>
      <c r="C376" s="302">
        <v>506002</v>
      </c>
      <c r="D376" s="302" t="s">
        <v>268</v>
      </c>
      <c r="E376" s="302">
        <v>2020</v>
      </c>
      <c r="F376" s="302" t="s">
        <v>258</v>
      </c>
      <c r="G376" s="313">
        <v>4.5999950802554528E-2</v>
      </c>
      <c r="H376" s="313" t="s">
        <v>269</v>
      </c>
      <c r="I376" s="309">
        <v>12694.338980259772</v>
      </c>
      <c r="J376" s="314">
        <v>426.5</v>
      </c>
      <c r="K376" s="315">
        <f t="shared" si="28"/>
        <v>12694.338980259772</v>
      </c>
      <c r="L376" s="294">
        <f t="shared" si="26"/>
        <v>0</v>
      </c>
    </row>
    <row r="377" spans="1:12" hidden="1" x14ac:dyDescent="0.3">
      <c r="A377" s="298" t="s">
        <v>34</v>
      </c>
      <c r="B377" s="312" t="s">
        <v>246</v>
      </c>
      <c r="C377" s="302">
        <v>506002</v>
      </c>
      <c r="D377" s="302" t="s">
        <v>268</v>
      </c>
      <c r="E377" s="302">
        <v>2020</v>
      </c>
      <c r="F377" s="302" t="s">
        <v>259</v>
      </c>
      <c r="G377" s="313">
        <v>9.0900084229419559E-2</v>
      </c>
      <c r="H377" s="313" t="s">
        <v>269</v>
      </c>
      <c r="I377" s="309">
        <v>25085.167753664999</v>
      </c>
      <c r="J377" s="314">
        <v>426.5</v>
      </c>
      <c r="K377" s="315">
        <f t="shared" si="28"/>
        <v>25085.167753664999</v>
      </c>
      <c r="L377" s="294">
        <f t="shared" si="26"/>
        <v>0</v>
      </c>
    </row>
    <row r="378" spans="1:12" hidden="1" x14ac:dyDescent="0.3">
      <c r="A378" s="298" t="s">
        <v>34</v>
      </c>
      <c r="B378" s="312" t="s">
        <v>246</v>
      </c>
      <c r="C378" s="302">
        <v>506002</v>
      </c>
      <c r="D378" s="302" t="s">
        <v>268</v>
      </c>
      <c r="E378" s="302">
        <v>2021</v>
      </c>
      <c r="F378" s="302">
        <v>1300</v>
      </c>
      <c r="G378" s="313">
        <v>0.1017999287293077</v>
      </c>
      <c r="H378" s="313" t="s">
        <v>269</v>
      </c>
      <c r="I378" s="309">
        <v>2538.8542532007832</v>
      </c>
      <c r="J378" s="314">
        <v>426.4</v>
      </c>
      <c r="K378" s="316">
        <f t="shared" ref="K378:K391" si="29">43460.9701434327*G378</f>
        <v>4424.3236631080181</v>
      </c>
      <c r="L378" s="294">
        <f t="shared" si="26"/>
        <v>1885.4694099072349</v>
      </c>
    </row>
    <row r="379" spans="1:12" hidden="1" x14ac:dyDescent="0.3">
      <c r="A379" s="298" t="s">
        <v>34</v>
      </c>
      <c r="B379" s="312" t="s">
        <v>246</v>
      </c>
      <c r="C379" s="302">
        <v>506002</v>
      </c>
      <c r="D379" s="302" t="s">
        <v>268</v>
      </c>
      <c r="E379" s="302">
        <v>2021</v>
      </c>
      <c r="F379" s="302">
        <v>1302</v>
      </c>
      <c r="G379" s="313">
        <v>3.3899984989613038E-2</v>
      </c>
      <c r="H379" s="313" t="s">
        <v>269</v>
      </c>
      <c r="I379" s="309">
        <v>845.45364764625288</v>
      </c>
      <c r="J379" s="314">
        <v>426.4</v>
      </c>
      <c r="K379" s="316">
        <f t="shared" si="29"/>
        <v>1473.326235496389</v>
      </c>
      <c r="L379" s="294">
        <f t="shared" si="26"/>
        <v>627.87258785013614</v>
      </c>
    </row>
    <row r="380" spans="1:12" hidden="1" x14ac:dyDescent="0.3">
      <c r="A380" s="298" t="s">
        <v>34</v>
      </c>
      <c r="B380" s="312" t="s">
        <v>246</v>
      </c>
      <c r="C380" s="302">
        <v>506002</v>
      </c>
      <c r="D380" s="302" t="s">
        <v>268</v>
      </c>
      <c r="E380" s="302">
        <v>2021</v>
      </c>
      <c r="F380" s="302">
        <v>1310</v>
      </c>
      <c r="G380" s="313">
        <v>3.7199978458375971E-2</v>
      </c>
      <c r="H380" s="313" t="s">
        <v>269</v>
      </c>
      <c r="I380" s="309">
        <v>927.75431875950812</v>
      </c>
      <c r="J380" s="314">
        <v>426.4</v>
      </c>
      <c r="K380" s="316">
        <f t="shared" si="29"/>
        <v>1616.7471531158176</v>
      </c>
      <c r="L380" s="294">
        <f t="shared" si="26"/>
        <v>688.99283435630946</v>
      </c>
    </row>
    <row r="381" spans="1:12" hidden="1" x14ac:dyDescent="0.3">
      <c r="A381" s="298" t="s">
        <v>34</v>
      </c>
      <c r="B381" s="312" t="s">
        <v>246</v>
      </c>
      <c r="C381" s="302">
        <v>506002</v>
      </c>
      <c r="D381" s="302" t="s">
        <v>268</v>
      </c>
      <c r="E381" s="302">
        <v>2021</v>
      </c>
      <c r="F381" s="302" t="s">
        <v>249</v>
      </c>
      <c r="G381" s="313">
        <v>0.1066001015206324</v>
      </c>
      <c r="H381" s="313" t="s">
        <v>269</v>
      </c>
      <c r="I381" s="309">
        <v>2658.568866555368</v>
      </c>
      <c r="J381" s="314">
        <v>426.4</v>
      </c>
      <c r="K381" s="316">
        <f t="shared" si="29"/>
        <v>4632.9438294750998</v>
      </c>
      <c r="L381" s="294">
        <f t="shared" si="26"/>
        <v>1974.3749629197318</v>
      </c>
    </row>
    <row r="382" spans="1:12" hidden="1" x14ac:dyDescent="0.3">
      <c r="A382" s="298" t="s">
        <v>34</v>
      </c>
      <c r="B382" s="312" t="s">
        <v>246</v>
      </c>
      <c r="C382" s="302">
        <v>506002</v>
      </c>
      <c r="D382" s="302" t="s">
        <v>268</v>
      </c>
      <c r="E382" s="302">
        <v>2021</v>
      </c>
      <c r="F382" s="302" t="s">
        <v>250</v>
      </c>
      <c r="G382" s="313">
        <v>0.1561999773125449</v>
      </c>
      <c r="H382" s="313" t="s">
        <v>269</v>
      </c>
      <c r="I382" s="309">
        <v>3895.5722435162193</v>
      </c>
      <c r="J382" s="314">
        <v>426.4</v>
      </c>
      <c r="K382" s="316">
        <f t="shared" si="29"/>
        <v>6788.6025503853789</v>
      </c>
      <c r="L382" s="294">
        <f t="shared" si="26"/>
        <v>2893.0303068691596</v>
      </c>
    </row>
    <row r="383" spans="1:12" hidden="1" x14ac:dyDescent="0.3">
      <c r="A383" s="298" t="s">
        <v>34</v>
      </c>
      <c r="B383" s="312" t="s">
        <v>246</v>
      </c>
      <c r="C383" s="302">
        <v>506002</v>
      </c>
      <c r="D383" s="302" t="s">
        <v>268</v>
      </c>
      <c r="E383" s="302">
        <v>2021</v>
      </c>
      <c r="F383" s="302" t="s">
        <v>251</v>
      </c>
      <c r="G383" s="313">
        <v>7.160011870809839E-2</v>
      </c>
      <c r="H383" s="313" t="s">
        <v>269</v>
      </c>
      <c r="I383" s="309">
        <v>1785.6816618713638</v>
      </c>
      <c r="J383" s="314">
        <v>426.4</v>
      </c>
      <c r="K383" s="316">
        <f t="shared" si="29"/>
        <v>3111.8106214389013</v>
      </c>
      <c r="L383" s="294">
        <f t="shared" si="26"/>
        <v>1326.1289595675375</v>
      </c>
    </row>
    <row r="384" spans="1:12" hidden="1" x14ac:dyDescent="0.3">
      <c r="A384" s="298" t="s">
        <v>34</v>
      </c>
      <c r="B384" s="312" t="s">
        <v>246</v>
      </c>
      <c r="C384" s="302">
        <v>506002</v>
      </c>
      <c r="D384" s="302" t="s">
        <v>268</v>
      </c>
      <c r="E384" s="302">
        <v>2021</v>
      </c>
      <c r="F384" s="302" t="s">
        <v>252</v>
      </c>
      <c r="G384" s="313">
        <v>5.4200101062299978E-2</v>
      </c>
      <c r="H384" s="313" t="s">
        <v>269</v>
      </c>
      <c r="I384" s="309">
        <v>1351.7313697913862</v>
      </c>
      <c r="J384" s="314">
        <v>426.4</v>
      </c>
      <c r="K384" s="316">
        <f t="shared" si="29"/>
        <v>2355.5889740396542</v>
      </c>
      <c r="L384" s="294">
        <f t="shared" ref="L384:L447" si="30">K384-I384</f>
        <v>1003.857604248268</v>
      </c>
    </row>
    <row r="385" spans="1:12" hidden="1" x14ac:dyDescent="0.3">
      <c r="A385" s="298" t="s">
        <v>34</v>
      </c>
      <c r="B385" s="312" t="s">
        <v>246</v>
      </c>
      <c r="C385" s="302">
        <v>506002</v>
      </c>
      <c r="D385" s="302" t="s">
        <v>268</v>
      </c>
      <c r="E385" s="302">
        <v>2021</v>
      </c>
      <c r="F385" s="302" t="s">
        <v>253</v>
      </c>
      <c r="G385" s="313">
        <v>2.5000028645776641E-2</v>
      </c>
      <c r="H385" s="313" t="s">
        <v>269</v>
      </c>
      <c r="I385" s="309">
        <v>623.4918810822146</v>
      </c>
      <c r="J385" s="314">
        <v>426.4</v>
      </c>
      <c r="K385" s="316">
        <f t="shared" si="29"/>
        <v>1086.5254985590609</v>
      </c>
      <c r="L385" s="294">
        <f t="shared" si="30"/>
        <v>463.0336174768463</v>
      </c>
    </row>
    <row r="386" spans="1:12" hidden="1" x14ac:dyDescent="0.3">
      <c r="A386" s="298" t="s">
        <v>34</v>
      </c>
      <c r="B386" s="312" t="s">
        <v>246</v>
      </c>
      <c r="C386" s="302">
        <v>506002</v>
      </c>
      <c r="D386" s="302" t="s">
        <v>268</v>
      </c>
      <c r="E386" s="302">
        <v>2021</v>
      </c>
      <c r="F386" s="302" t="s">
        <v>254</v>
      </c>
      <c r="G386" s="313">
        <v>0.13409976063589041</v>
      </c>
      <c r="H386" s="313" t="s">
        <v>269</v>
      </c>
      <c r="I386" s="309">
        <v>3344.4006483436824</v>
      </c>
      <c r="J386" s="314">
        <v>426.4</v>
      </c>
      <c r="K386" s="316">
        <f t="shared" si="29"/>
        <v>5828.1056932379042</v>
      </c>
      <c r="L386" s="294">
        <f t="shared" si="30"/>
        <v>2483.7050448942218</v>
      </c>
    </row>
    <row r="387" spans="1:12" hidden="1" x14ac:dyDescent="0.3">
      <c r="A387" s="298" t="s">
        <v>34</v>
      </c>
      <c r="B387" s="312" t="s">
        <v>246</v>
      </c>
      <c r="C387" s="302">
        <v>506002</v>
      </c>
      <c r="D387" s="302" t="s">
        <v>268</v>
      </c>
      <c r="E387" s="302">
        <v>2021</v>
      </c>
      <c r="F387" s="302" t="s">
        <v>255</v>
      </c>
      <c r="G387" s="313">
        <v>5.3200076999847599E-2</v>
      </c>
      <c r="H387" s="313" t="s">
        <v>269</v>
      </c>
      <c r="I387" s="309">
        <v>1326.7911230156592</v>
      </c>
      <c r="J387" s="314">
        <v>426.4</v>
      </c>
      <c r="K387" s="316">
        <f t="shared" si="29"/>
        <v>2312.1269581186971</v>
      </c>
      <c r="L387" s="294">
        <f t="shared" si="30"/>
        <v>985.33583510303788</v>
      </c>
    </row>
    <row r="388" spans="1:12" hidden="1" x14ac:dyDescent="0.3">
      <c r="A388" s="298" t="s">
        <v>34</v>
      </c>
      <c r="B388" s="312" t="s">
        <v>246</v>
      </c>
      <c r="C388" s="302">
        <v>506002</v>
      </c>
      <c r="D388" s="302" t="s">
        <v>268</v>
      </c>
      <c r="E388" s="302">
        <v>2021</v>
      </c>
      <c r="F388" s="302" t="s">
        <v>256</v>
      </c>
      <c r="G388" s="313">
        <v>7.8300079406092835E-2</v>
      </c>
      <c r="H388" s="313" t="s">
        <v>269</v>
      </c>
      <c r="I388" s="309">
        <v>1952.7763143598986</v>
      </c>
      <c r="J388" s="314">
        <v>426.4</v>
      </c>
      <c r="K388" s="316">
        <f t="shared" si="29"/>
        <v>3402.9974132966104</v>
      </c>
      <c r="L388" s="294">
        <f t="shared" si="30"/>
        <v>1450.2210989367118</v>
      </c>
    </row>
    <row r="389" spans="1:12" hidden="1" x14ac:dyDescent="0.3">
      <c r="A389" s="298" t="s">
        <v>34</v>
      </c>
      <c r="B389" s="312" t="s">
        <v>246</v>
      </c>
      <c r="C389" s="302">
        <v>506002</v>
      </c>
      <c r="D389" s="302" t="s">
        <v>268</v>
      </c>
      <c r="E389" s="302">
        <v>2021</v>
      </c>
      <c r="F389" s="302" t="s">
        <v>257</v>
      </c>
      <c r="G389" s="313">
        <v>2.0100168551749741E-2</v>
      </c>
      <c r="H389" s="313" t="s">
        <v>269</v>
      </c>
      <c r="I389" s="309">
        <v>501.29110162108361</v>
      </c>
      <c r="J389" s="314">
        <v>426.4</v>
      </c>
      <c r="K389" s="316">
        <f t="shared" si="29"/>
        <v>873.5728253055604</v>
      </c>
      <c r="L389" s="294">
        <f t="shared" si="30"/>
        <v>372.28172368447679</v>
      </c>
    </row>
    <row r="390" spans="1:12" hidden="1" x14ac:dyDescent="0.3">
      <c r="A390" s="298" t="s">
        <v>34</v>
      </c>
      <c r="B390" s="312" t="s">
        <v>246</v>
      </c>
      <c r="C390" s="302">
        <v>506002</v>
      </c>
      <c r="D390" s="302" t="s">
        <v>268</v>
      </c>
      <c r="E390" s="302">
        <v>2021</v>
      </c>
      <c r="F390" s="302" t="s">
        <v>258</v>
      </c>
      <c r="G390" s="313">
        <v>4.5400118478932168E-2</v>
      </c>
      <c r="H390" s="313" t="s">
        <v>269</v>
      </c>
      <c r="I390" s="309">
        <v>1132.2629134893725</v>
      </c>
      <c r="J390" s="314">
        <v>426.4</v>
      </c>
      <c r="K390" s="316">
        <f t="shared" si="29"/>
        <v>1973.1331937211783</v>
      </c>
      <c r="L390" s="294">
        <f t="shared" si="30"/>
        <v>840.87028023180574</v>
      </c>
    </row>
    <row r="391" spans="1:12" hidden="1" x14ac:dyDescent="0.3">
      <c r="A391" s="298" t="s">
        <v>34</v>
      </c>
      <c r="B391" s="312" t="s">
        <v>246</v>
      </c>
      <c r="C391" s="302">
        <v>506002</v>
      </c>
      <c r="D391" s="302" t="s">
        <v>268</v>
      </c>
      <c r="E391" s="302">
        <v>2021</v>
      </c>
      <c r="F391" s="302" t="s">
        <v>259</v>
      </c>
      <c r="G391" s="313">
        <v>8.2399576500838165E-2</v>
      </c>
      <c r="H391" s="313" t="s">
        <v>269</v>
      </c>
      <c r="I391" s="309">
        <v>2055.0163234138736</v>
      </c>
      <c r="J391" s="314">
        <v>426.4</v>
      </c>
      <c r="K391" s="316">
        <f t="shared" si="29"/>
        <v>3581.1655341344263</v>
      </c>
      <c r="L391" s="294">
        <f t="shared" si="30"/>
        <v>1526.1492107205527</v>
      </c>
    </row>
    <row r="392" spans="1:12" x14ac:dyDescent="0.3">
      <c r="A392" s="298"/>
      <c r="B392" s="312" t="s">
        <v>246</v>
      </c>
      <c r="C392" s="302"/>
      <c r="D392" s="302" t="s">
        <v>268</v>
      </c>
      <c r="E392" s="302">
        <v>2015</v>
      </c>
      <c r="F392" s="302" t="s">
        <v>249</v>
      </c>
      <c r="G392" s="313">
        <v>0.1208000213378574</v>
      </c>
      <c r="H392" s="313" t="s">
        <v>269</v>
      </c>
      <c r="I392" s="309">
        <v>21059.599595964763</v>
      </c>
      <c r="J392" s="314">
        <v>923</v>
      </c>
      <c r="K392" s="315">
        <f t="shared" ref="K392:K423" si="31">I392</f>
        <v>21059.599595964763</v>
      </c>
      <c r="L392" s="294">
        <f t="shared" si="30"/>
        <v>0</v>
      </c>
    </row>
    <row r="393" spans="1:12" hidden="1" x14ac:dyDescent="0.3">
      <c r="A393" s="298" t="s">
        <v>39</v>
      </c>
      <c r="B393" s="312" t="s">
        <v>246</v>
      </c>
      <c r="C393" s="302">
        <v>506016</v>
      </c>
      <c r="D393" s="302" t="s">
        <v>268</v>
      </c>
      <c r="E393" s="302">
        <v>2015</v>
      </c>
      <c r="F393" s="302" t="s">
        <v>250</v>
      </c>
      <c r="G393" s="313">
        <v>0.20170004354884449</v>
      </c>
      <c r="H393" s="313" t="s">
        <v>269</v>
      </c>
      <c r="I393" s="309">
        <v>35163.256666546062</v>
      </c>
      <c r="J393" s="314">
        <v>923</v>
      </c>
      <c r="K393" s="315">
        <f t="shared" si="31"/>
        <v>35163.256666546062</v>
      </c>
      <c r="L393" s="294">
        <f t="shared" si="30"/>
        <v>0</v>
      </c>
    </row>
    <row r="394" spans="1:12" hidden="1" x14ac:dyDescent="0.3">
      <c r="A394" s="298" t="s">
        <v>39</v>
      </c>
      <c r="B394" s="312" t="s">
        <v>246</v>
      </c>
      <c r="C394" s="302">
        <v>506016</v>
      </c>
      <c r="D394" s="302" t="s">
        <v>268</v>
      </c>
      <c r="E394" s="302">
        <v>2015</v>
      </c>
      <c r="F394" s="302" t="s">
        <v>251</v>
      </c>
      <c r="G394" s="313">
        <v>9.2100005178975472E-2</v>
      </c>
      <c r="H394" s="313" t="s">
        <v>269</v>
      </c>
      <c r="I394" s="309">
        <v>16056.199414326249</v>
      </c>
      <c r="J394" s="314">
        <v>923</v>
      </c>
      <c r="K394" s="315">
        <f t="shared" si="31"/>
        <v>16056.199414326249</v>
      </c>
      <c r="L394" s="294">
        <f t="shared" si="30"/>
        <v>0</v>
      </c>
    </row>
    <row r="395" spans="1:12" hidden="1" x14ac:dyDescent="0.3">
      <c r="A395" s="298" t="s">
        <v>39</v>
      </c>
      <c r="B395" s="312" t="s">
        <v>246</v>
      </c>
      <c r="C395" s="302">
        <v>506016</v>
      </c>
      <c r="D395" s="302" t="s">
        <v>268</v>
      </c>
      <c r="E395" s="302">
        <v>2015</v>
      </c>
      <c r="F395" s="302" t="s">
        <v>252</v>
      </c>
      <c r="G395" s="313">
        <v>5.8900021493346222E-2</v>
      </c>
      <c r="H395" s="313" t="s">
        <v>269</v>
      </c>
      <c r="I395" s="309">
        <v>10268.300080629695</v>
      </c>
      <c r="J395" s="314">
        <v>923</v>
      </c>
      <c r="K395" s="315">
        <f t="shared" si="31"/>
        <v>10268.300080629695</v>
      </c>
      <c r="L395" s="294">
        <f t="shared" si="30"/>
        <v>0</v>
      </c>
    </row>
    <row r="396" spans="1:12" x14ac:dyDescent="0.3">
      <c r="A396" s="298"/>
      <c r="B396" s="312" t="s">
        <v>246</v>
      </c>
      <c r="C396" s="302"/>
      <c r="D396" s="302" t="s">
        <v>268</v>
      </c>
      <c r="E396" s="302">
        <v>2015</v>
      </c>
      <c r="F396" s="302" t="s">
        <v>254</v>
      </c>
      <c r="G396" s="313">
        <v>0.18580011044494099</v>
      </c>
      <c r="H396" s="313" t="s">
        <v>269</v>
      </c>
      <c r="I396" s="309">
        <v>32391.351321973943</v>
      </c>
      <c r="J396" s="314">
        <v>923</v>
      </c>
      <c r="K396" s="315">
        <f t="shared" si="31"/>
        <v>32391.351321973943</v>
      </c>
      <c r="L396" s="294">
        <f t="shared" si="30"/>
        <v>0</v>
      </c>
    </row>
    <row r="397" spans="1:12" hidden="1" x14ac:dyDescent="0.3">
      <c r="A397" s="298" t="s">
        <v>39</v>
      </c>
      <c r="B397" s="312" t="s">
        <v>246</v>
      </c>
      <c r="C397" s="302">
        <v>506016</v>
      </c>
      <c r="D397" s="302" t="s">
        <v>268</v>
      </c>
      <c r="E397" s="302">
        <v>2015</v>
      </c>
      <c r="F397" s="302" t="s">
        <v>255</v>
      </c>
      <c r="G397" s="313">
        <v>6.4500012977340371E-2</v>
      </c>
      <c r="H397" s="313" t="s">
        <v>269</v>
      </c>
      <c r="I397" s="309">
        <v>11244.571252502163</v>
      </c>
      <c r="J397" s="314">
        <v>923</v>
      </c>
      <c r="K397" s="315">
        <f t="shared" si="31"/>
        <v>11244.571252502163</v>
      </c>
      <c r="L397" s="294">
        <f t="shared" si="30"/>
        <v>0</v>
      </c>
    </row>
    <row r="398" spans="1:12" hidden="1" x14ac:dyDescent="0.3">
      <c r="A398" s="298" t="s">
        <v>39</v>
      </c>
      <c r="B398" s="312" t="s">
        <v>246</v>
      </c>
      <c r="C398" s="302">
        <v>506016</v>
      </c>
      <c r="D398" s="302" t="s">
        <v>268</v>
      </c>
      <c r="E398" s="302">
        <v>2015</v>
      </c>
      <c r="F398" s="302" t="s">
        <v>256</v>
      </c>
      <c r="G398" s="313">
        <v>0.10069997501413459</v>
      </c>
      <c r="H398" s="313" t="s">
        <v>269</v>
      </c>
      <c r="I398" s="309">
        <v>17555.470020904097</v>
      </c>
      <c r="J398" s="314">
        <v>923</v>
      </c>
      <c r="K398" s="315">
        <f t="shared" si="31"/>
        <v>17555.470020904097</v>
      </c>
      <c r="L398" s="294">
        <f t="shared" si="30"/>
        <v>0</v>
      </c>
    </row>
    <row r="399" spans="1:12" hidden="1" x14ac:dyDescent="0.3">
      <c r="A399" s="298" t="s">
        <v>39</v>
      </c>
      <c r="B399" s="312" t="s">
        <v>246</v>
      </c>
      <c r="C399" s="302">
        <v>506016</v>
      </c>
      <c r="D399" s="302" t="s">
        <v>268</v>
      </c>
      <c r="E399" s="302">
        <v>2015</v>
      </c>
      <c r="F399" s="302" t="s">
        <v>257</v>
      </c>
      <c r="G399" s="313">
        <v>2.2499957240560541E-2</v>
      </c>
      <c r="H399" s="313" t="s">
        <v>269</v>
      </c>
      <c r="I399" s="309">
        <v>3922.5166118744464</v>
      </c>
      <c r="J399" s="314">
        <v>923</v>
      </c>
      <c r="K399" s="315">
        <f t="shared" si="31"/>
        <v>3922.5166118744464</v>
      </c>
      <c r="L399" s="294">
        <f t="shared" si="30"/>
        <v>0</v>
      </c>
    </row>
    <row r="400" spans="1:12" x14ac:dyDescent="0.3">
      <c r="A400" s="298"/>
      <c r="B400" s="312" t="s">
        <v>246</v>
      </c>
      <c r="C400" s="302"/>
      <c r="D400" s="302" t="s">
        <v>268</v>
      </c>
      <c r="E400" s="302">
        <v>2015</v>
      </c>
      <c r="F400" s="302" t="s">
        <v>258</v>
      </c>
      <c r="G400" s="313">
        <v>6.2300084669670477E-2</v>
      </c>
      <c r="H400" s="313" t="s">
        <v>269</v>
      </c>
      <c r="I400" s="309">
        <v>10861.048064457518</v>
      </c>
      <c r="J400" s="314">
        <v>923</v>
      </c>
      <c r="K400" s="315">
        <f t="shared" si="31"/>
        <v>10861.048064457518</v>
      </c>
      <c r="L400" s="294">
        <f t="shared" si="30"/>
        <v>0</v>
      </c>
    </row>
    <row r="401" spans="1:12" hidden="1" x14ac:dyDescent="0.3">
      <c r="A401" s="298" t="s">
        <v>39</v>
      </c>
      <c r="B401" s="312" t="s">
        <v>246</v>
      </c>
      <c r="C401" s="302">
        <v>506016</v>
      </c>
      <c r="D401" s="302" t="s">
        <v>268</v>
      </c>
      <c r="E401" s="302">
        <v>2015</v>
      </c>
      <c r="F401" s="302" t="s">
        <v>259</v>
      </c>
      <c r="G401" s="313">
        <v>9.06997680943296E-2</v>
      </c>
      <c r="H401" s="313" t="s">
        <v>269</v>
      </c>
      <c r="I401" s="309">
        <v>15812.089918189748</v>
      </c>
      <c r="J401" s="314">
        <v>923</v>
      </c>
      <c r="K401" s="315">
        <f t="shared" si="31"/>
        <v>15812.089918189748</v>
      </c>
      <c r="L401" s="294">
        <f t="shared" si="30"/>
        <v>0</v>
      </c>
    </row>
    <row r="402" spans="1:12" x14ac:dyDescent="0.3">
      <c r="A402" s="298"/>
      <c r="B402" s="312" t="s">
        <v>246</v>
      </c>
      <c r="C402" s="302"/>
      <c r="D402" s="302" t="s">
        <v>268</v>
      </c>
      <c r="E402" s="302">
        <v>2016</v>
      </c>
      <c r="F402" s="302" t="s">
        <v>249</v>
      </c>
      <c r="G402" s="313">
        <v>0.1237000382530298</v>
      </c>
      <c r="H402" s="313" t="s">
        <v>269</v>
      </c>
      <c r="I402" s="309">
        <v>18353.403977425136</v>
      </c>
      <c r="J402" s="314">
        <v>923</v>
      </c>
      <c r="K402" s="315">
        <f t="shared" si="31"/>
        <v>18353.403977425136</v>
      </c>
      <c r="L402" s="294">
        <f t="shared" si="30"/>
        <v>0</v>
      </c>
    </row>
    <row r="403" spans="1:12" hidden="1" x14ac:dyDescent="0.3">
      <c r="A403" s="298" t="s">
        <v>39</v>
      </c>
      <c r="B403" s="312" t="s">
        <v>246</v>
      </c>
      <c r="C403" s="302">
        <v>506016</v>
      </c>
      <c r="D403" s="302" t="s">
        <v>268</v>
      </c>
      <c r="E403" s="302">
        <v>2016</v>
      </c>
      <c r="F403" s="302" t="s">
        <v>250</v>
      </c>
      <c r="G403" s="313">
        <v>0.19750005855055591</v>
      </c>
      <c r="H403" s="313" t="s">
        <v>269</v>
      </c>
      <c r="I403" s="309">
        <v>29303.130470573542</v>
      </c>
      <c r="J403" s="314">
        <v>923</v>
      </c>
      <c r="K403" s="315">
        <f t="shared" si="31"/>
        <v>29303.130470573542</v>
      </c>
      <c r="L403" s="294">
        <f t="shared" si="30"/>
        <v>0</v>
      </c>
    </row>
    <row r="404" spans="1:12" hidden="1" x14ac:dyDescent="0.3">
      <c r="A404" s="298" t="s">
        <v>39</v>
      </c>
      <c r="B404" s="312" t="s">
        <v>246</v>
      </c>
      <c r="C404" s="302">
        <v>506016</v>
      </c>
      <c r="D404" s="302" t="s">
        <v>268</v>
      </c>
      <c r="E404" s="302">
        <v>2016</v>
      </c>
      <c r="F404" s="302" t="s">
        <v>251</v>
      </c>
      <c r="G404" s="313">
        <v>9.0200086766347595E-2</v>
      </c>
      <c r="H404" s="313" t="s">
        <v>269</v>
      </c>
      <c r="I404" s="309">
        <v>13383.008239943114</v>
      </c>
      <c r="J404" s="314">
        <v>923</v>
      </c>
      <c r="K404" s="315">
        <f t="shared" si="31"/>
        <v>13383.008239943114</v>
      </c>
      <c r="L404" s="294">
        <f t="shared" si="30"/>
        <v>0</v>
      </c>
    </row>
    <row r="405" spans="1:12" hidden="1" x14ac:dyDescent="0.3">
      <c r="A405" s="298" t="s">
        <v>39</v>
      </c>
      <c r="B405" s="312" t="s">
        <v>246</v>
      </c>
      <c r="C405" s="302">
        <v>506016</v>
      </c>
      <c r="D405" s="302" t="s">
        <v>268</v>
      </c>
      <c r="E405" s="302">
        <v>2016</v>
      </c>
      <c r="F405" s="302" t="s">
        <v>252</v>
      </c>
      <c r="G405" s="313">
        <v>6.6299972899456994E-2</v>
      </c>
      <c r="H405" s="313" t="s">
        <v>269</v>
      </c>
      <c r="I405" s="309">
        <v>9836.9426841003315</v>
      </c>
      <c r="J405" s="314">
        <v>923</v>
      </c>
      <c r="K405" s="315">
        <f t="shared" si="31"/>
        <v>9836.9426841003315</v>
      </c>
      <c r="L405" s="294">
        <f t="shared" si="30"/>
        <v>0</v>
      </c>
    </row>
    <row r="406" spans="1:12" x14ac:dyDescent="0.3">
      <c r="A406" s="298"/>
      <c r="B406" s="312" t="s">
        <v>246</v>
      </c>
      <c r="C406" s="302"/>
      <c r="D406" s="302" t="s">
        <v>268</v>
      </c>
      <c r="E406" s="302">
        <v>2016</v>
      </c>
      <c r="F406" s="302" t="s">
        <v>254</v>
      </c>
      <c r="G406" s="313">
        <v>0.17989998449804331</v>
      </c>
      <c r="H406" s="313" t="s">
        <v>269</v>
      </c>
      <c r="I406" s="309">
        <v>26691.80331433113</v>
      </c>
      <c r="J406" s="314">
        <v>923</v>
      </c>
      <c r="K406" s="315">
        <f t="shared" si="31"/>
        <v>26691.80331433113</v>
      </c>
      <c r="L406" s="294">
        <f t="shared" si="30"/>
        <v>0</v>
      </c>
    </row>
    <row r="407" spans="1:12" hidden="1" x14ac:dyDescent="0.3">
      <c r="A407" s="298" t="s">
        <v>39</v>
      </c>
      <c r="B407" s="312" t="s">
        <v>246</v>
      </c>
      <c r="C407" s="302">
        <v>506016</v>
      </c>
      <c r="D407" s="302" t="s">
        <v>268</v>
      </c>
      <c r="E407" s="302">
        <v>2016</v>
      </c>
      <c r="F407" s="302" t="s">
        <v>255</v>
      </c>
      <c r="G407" s="313">
        <v>6.3999995539005275E-2</v>
      </c>
      <c r="H407" s="313" t="s">
        <v>269</v>
      </c>
      <c r="I407" s="309">
        <v>9495.6944983159719</v>
      </c>
      <c r="J407" s="314">
        <v>923</v>
      </c>
      <c r="K407" s="315">
        <f t="shared" si="31"/>
        <v>9495.6944983159719</v>
      </c>
      <c r="L407" s="294">
        <f t="shared" si="30"/>
        <v>0</v>
      </c>
    </row>
    <row r="408" spans="1:12" hidden="1" x14ac:dyDescent="0.3">
      <c r="A408" s="298" t="s">
        <v>39</v>
      </c>
      <c r="B408" s="312" t="s">
        <v>246</v>
      </c>
      <c r="C408" s="302">
        <v>506016</v>
      </c>
      <c r="D408" s="302" t="s">
        <v>268</v>
      </c>
      <c r="E408" s="302">
        <v>2016</v>
      </c>
      <c r="F408" s="302" t="s">
        <v>256</v>
      </c>
      <c r="G408" s="313">
        <v>0.10319998304822001</v>
      </c>
      <c r="H408" s="313" t="s">
        <v>269</v>
      </c>
      <c r="I408" s="309">
        <v>15311.805930674527</v>
      </c>
      <c r="J408" s="314">
        <v>923</v>
      </c>
      <c r="K408" s="315">
        <f t="shared" si="31"/>
        <v>15311.805930674527</v>
      </c>
      <c r="L408" s="294">
        <f t="shared" si="30"/>
        <v>0</v>
      </c>
    </row>
    <row r="409" spans="1:12" hidden="1" x14ac:dyDescent="0.3">
      <c r="A409" s="298" t="s">
        <v>39</v>
      </c>
      <c r="B409" s="312" t="s">
        <v>246</v>
      </c>
      <c r="C409" s="302">
        <v>506016</v>
      </c>
      <c r="D409" s="302" t="s">
        <v>268</v>
      </c>
      <c r="E409" s="302">
        <v>2016</v>
      </c>
      <c r="F409" s="302" t="s">
        <v>257</v>
      </c>
      <c r="G409" s="313">
        <v>2.379996453509186E-2</v>
      </c>
      <c r="H409" s="313" t="s">
        <v>269</v>
      </c>
      <c r="I409" s="309">
        <v>3531.2063757606256</v>
      </c>
      <c r="J409" s="314">
        <v>923</v>
      </c>
      <c r="K409" s="315">
        <f t="shared" si="31"/>
        <v>3531.2063757606256</v>
      </c>
      <c r="L409" s="294">
        <f t="shared" si="30"/>
        <v>0</v>
      </c>
    </row>
    <row r="410" spans="1:12" x14ac:dyDescent="0.3">
      <c r="A410" s="298"/>
      <c r="B410" s="312" t="s">
        <v>246</v>
      </c>
      <c r="C410" s="302"/>
      <c r="D410" s="302" t="s">
        <v>268</v>
      </c>
      <c r="E410" s="302">
        <v>2016</v>
      </c>
      <c r="F410" s="302" t="s">
        <v>258</v>
      </c>
      <c r="G410" s="313">
        <v>6.0200008698939753E-2</v>
      </c>
      <c r="H410" s="313" t="s">
        <v>269</v>
      </c>
      <c r="I410" s="309">
        <v>8931.8895507220004</v>
      </c>
      <c r="J410" s="314">
        <v>923</v>
      </c>
      <c r="K410" s="315">
        <f t="shared" si="31"/>
        <v>8931.8895507220004</v>
      </c>
      <c r="L410" s="294">
        <f t="shared" si="30"/>
        <v>0</v>
      </c>
    </row>
    <row r="411" spans="1:12" hidden="1" x14ac:dyDescent="0.3">
      <c r="A411" s="298" t="s">
        <v>39</v>
      </c>
      <c r="B411" s="312" t="s">
        <v>246</v>
      </c>
      <c r="C411" s="302">
        <v>506016</v>
      </c>
      <c r="D411" s="302" t="s">
        <v>268</v>
      </c>
      <c r="E411" s="302">
        <v>2016</v>
      </c>
      <c r="F411" s="302" t="s">
        <v>259</v>
      </c>
      <c r="G411" s="313">
        <v>9.1199907211309522E-2</v>
      </c>
      <c r="H411" s="313" t="s">
        <v>269</v>
      </c>
      <c r="I411" s="309">
        <v>13531.351836197628</v>
      </c>
      <c r="J411" s="314">
        <v>923</v>
      </c>
      <c r="K411" s="315">
        <f t="shared" si="31"/>
        <v>13531.351836197628</v>
      </c>
      <c r="L411" s="294">
        <f t="shared" si="30"/>
        <v>0</v>
      </c>
    </row>
    <row r="412" spans="1:12" x14ac:dyDescent="0.3">
      <c r="A412" s="298"/>
      <c r="B412" s="312" t="s">
        <v>246</v>
      </c>
      <c r="C412" s="302"/>
      <c r="D412" s="302" t="s">
        <v>268</v>
      </c>
      <c r="E412" s="302">
        <v>2017</v>
      </c>
      <c r="F412" s="302" t="s">
        <v>249</v>
      </c>
      <c r="G412" s="313">
        <v>0.1244000337203427</v>
      </c>
      <c r="H412" s="313" t="s">
        <v>269</v>
      </c>
      <c r="I412" s="309">
        <v>20942.094302197329</v>
      </c>
      <c r="J412" s="314">
        <v>923</v>
      </c>
      <c r="K412" s="315">
        <f t="shared" si="31"/>
        <v>20942.094302197329</v>
      </c>
      <c r="L412" s="294">
        <f t="shared" si="30"/>
        <v>0</v>
      </c>
    </row>
    <row r="413" spans="1:12" hidden="1" x14ac:dyDescent="0.3">
      <c r="A413" s="298" t="s">
        <v>39</v>
      </c>
      <c r="B413" s="312" t="s">
        <v>246</v>
      </c>
      <c r="C413" s="302">
        <v>506016</v>
      </c>
      <c r="D413" s="302" t="s">
        <v>268</v>
      </c>
      <c r="E413" s="302">
        <v>2017</v>
      </c>
      <c r="F413" s="302" t="s">
        <v>250</v>
      </c>
      <c r="G413" s="313">
        <v>0.1963000155993056</v>
      </c>
      <c r="H413" s="313" t="s">
        <v>269</v>
      </c>
      <c r="I413" s="309">
        <v>33046.079773941558</v>
      </c>
      <c r="J413" s="314">
        <v>923</v>
      </c>
      <c r="K413" s="315">
        <f t="shared" si="31"/>
        <v>33046.079773941558</v>
      </c>
      <c r="L413" s="294">
        <f t="shared" si="30"/>
        <v>0</v>
      </c>
    </row>
    <row r="414" spans="1:12" hidden="1" x14ac:dyDescent="0.3">
      <c r="A414" s="298" t="s">
        <v>39</v>
      </c>
      <c r="B414" s="312" t="s">
        <v>246</v>
      </c>
      <c r="C414" s="302">
        <v>506016</v>
      </c>
      <c r="D414" s="302" t="s">
        <v>268</v>
      </c>
      <c r="E414" s="302">
        <v>2017</v>
      </c>
      <c r="F414" s="302" t="s">
        <v>251</v>
      </c>
      <c r="G414" s="313">
        <v>8.6000003542928458E-2</v>
      </c>
      <c r="H414" s="313" t="s">
        <v>269</v>
      </c>
      <c r="I414" s="309">
        <v>14477.6502893407</v>
      </c>
      <c r="J414" s="314">
        <v>923</v>
      </c>
      <c r="K414" s="315">
        <f t="shared" si="31"/>
        <v>14477.6502893407</v>
      </c>
      <c r="L414" s="294">
        <f t="shared" si="30"/>
        <v>0</v>
      </c>
    </row>
    <row r="415" spans="1:12" hidden="1" x14ac:dyDescent="0.3">
      <c r="A415" s="298" t="s">
        <v>39</v>
      </c>
      <c r="B415" s="312" t="s">
        <v>246</v>
      </c>
      <c r="C415" s="302">
        <v>506016</v>
      </c>
      <c r="D415" s="302" t="s">
        <v>268</v>
      </c>
      <c r="E415" s="302">
        <v>2017</v>
      </c>
      <c r="F415" s="302" t="s">
        <v>252</v>
      </c>
      <c r="G415" s="313">
        <v>6.6800040556110551E-2</v>
      </c>
      <c r="H415" s="313" t="s">
        <v>269</v>
      </c>
      <c r="I415" s="309">
        <v>11245.43705399262</v>
      </c>
      <c r="J415" s="314">
        <v>923</v>
      </c>
      <c r="K415" s="315">
        <f t="shared" si="31"/>
        <v>11245.43705399262</v>
      </c>
      <c r="L415" s="294">
        <f t="shared" si="30"/>
        <v>0</v>
      </c>
    </row>
    <row r="416" spans="1:12" x14ac:dyDescent="0.3">
      <c r="A416" s="298"/>
      <c r="B416" s="312" t="s">
        <v>246</v>
      </c>
      <c r="C416" s="302"/>
      <c r="D416" s="302" t="s">
        <v>268</v>
      </c>
      <c r="E416" s="302">
        <v>2017</v>
      </c>
      <c r="F416" s="302" t="s">
        <v>254</v>
      </c>
      <c r="G416" s="313">
        <v>0.1827999992914143</v>
      </c>
      <c r="H416" s="313" t="s">
        <v>269</v>
      </c>
      <c r="I416" s="309">
        <v>30773.422716334753</v>
      </c>
      <c r="J416" s="314">
        <v>923</v>
      </c>
      <c r="K416" s="315">
        <f t="shared" si="31"/>
        <v>30773.422716334753</v>
      </c>
      <c r="L416" s="294">
        <f t="shared" si="30"/>
        <v>0</v>
      </c>
    </row>
    <row r="417" spans="1:12" hidden="1" x14ac:dyDescent="0.3">
      <c r="A417" s="298" t="s">
        <v>39</v>
      </c>
      <c r="B417" s="312" t="s">
        <v>246</v>
      </c>
      <c r="C417" s="302">
        <v>506016</v>
      </c>
      <c r="D417" s="302" t="s">
        <v>268</v>
      </c>
      <c r="E417" s="302">
        <v>2017</v>
      </c>
      <c r="F417" s="302" t="s">
        <v>255</v>
      </c>
      <c r="G417" s="313">
        <v>6.250007164009766E-2</v>
      </c>
      <c r="H417" s="313" t="s">
        <v>269</v>
      </c>
      <c r="I417" s="309">
        <v>10521.559802173728</v>
      </c>
      <c r="J417" s="314">
        <v>923</v>
      </c>
      <c r="K417" s="315">
        <f t="shared" si="31"/>
        <v>10521.559802173728</v>
      </c>
      <c r="L417" s="294">
        <f t="shared" si="30"/>
        <v>0</v>
      </c>
    </row>
    <row r="418" spans="1:12" hidden="1" x14ac:dyDescent="0.3">
      <c r="A418" s="298" t="s">
        <v>39</v>
      </c>
      <c r="B418" s="312" t="s">
        <v>246</v>
      </c>
      <c r="C418" s="302">
        <v>506016</v>
      </c>
      <c r="D418" s="302" t="s">
        <v>268</v>
      </c>
      <c r="E418" s="302">
        <v>2017</v>
      </c>
      <c r="F418" s="302" t="s">
        <v>256</v>
      </c>
      <c r="G418" s="313">
        <v>9.6399957443176906E-2</v>
      </c>
      <c r="H418" s="313" t="s">
        <v>269</v>
      </c>
      <c r="I418" s="309">
        <v>16228.428072947459</v>
      </c>
      <c r="J418" s="314">
        <v>923</v>
      </c>
      <c r="K418" s="315">
        <f t="shared" si="31"/>
        <v>16228.428072947459</v>
      </c>
      <c r="L418" s="294">
        <f t="shared" si="30"/>
        <v>0</v>
      </c>
    </row>
    <row r="419" spans="1:12" hidden="1" x14ac:dyDescent="0.3">
      <c r="A419" s="298" t="s">
        <v>39</v>
      </c>
      <c r="B419" s="312" t="s">
        <v>246</v>
      </c>
      <c r="C419" s="302">
        <v>506016</v>
      </c>
      <c r="D419" s="302" t="s">
        <v>268</v>
      </c>
      <c r="E419" s="302">
        <v>2017</v>
      </c>
      <c r="F419" s="302" t="s">
        <v>257</v>
      </c>
      <c r="G419" s="313">
        <v>2.4300008513448691E-2</v>
      </c>
      <c r="H419" s="313" t="s">
        <v>269</v>
      </c>
      <c r="I419" s="309">
        <v>4090.779195260161</v>
      </c>
      <c r="J419" s="314">
        <v>923</v>
      </c>
      <c r="K419" s="315">
        <f t="shared" si="31"/>
        <v>4090.779195260161</v>
      </c>
      <c r="L419" s="294">
        <f t="shared" si="30"/>
        <v>0</v>
      </c>
    </row>
    <row r="420" spans="1:12" x14ac:dyDescent="0.3">
      <c r="A420" s="298"/>
      <c r="B420" s="312" t="s">
        <v>246</v>
      </c>
      <c r="C420" s="302"/>
      <c r="D420" s="302" t="s">
        <v>268</v>
      </c>
      <c r="E420" s="302">
        <v>2017</v>
      </c>
      <c r="F420" s="302" t="s">
        <v>258</v>
      </c>
      <c r="G420" s="313">
        <v>6.0799986995368462E-2</v>
      </c>
      <c r="H420" s="313" t="s">
        <v>269</v>
      </c>
      <c r="I420" s="309">
        <v>10235.359454096055</v>
      </c>
      <c r="J420" s="314">
        <v>923</v>
      </c>
      <c r="K420" s="315">
        <f t="shared" si="31"/>
        <v>10235.359454096055</v>
      </c>
      <c r="L420" s="294">
        <f t="shared" si="30"/>
        <v>0</v>
      </c>
    </row>
    <row r="421" spans="1:12" hidden="1" x14ac:dyDescent="0.3">
      <c r="A421" s="298" t="s">
        <v>39</v>
      </c>
      <c r="B421" s="312" t="s">
        <v>246</v>
      </c>
      <c r="C421" s="302">
        <v>506016</v>
      </c>
      <c r="D421" s="302" t="s">
        <v>268</v>
      </c>
      <c r="E421" s="302">
        <v>2017</v>
      </c>
      <c r="F421" s="302" t="s">
        <v>259</v>
      </c>
      <c r="G421" s="313">
        <v>9.9699882697806635E-2</v>
      </c>
      <c r="H421" s="313" t="s">
        <v>269</v>
      </c>
      <c r="I421" s="309">
        <v>16783.953210730098</v>
      </c>
      <c r="J421" s="314">
        <v>923</v>
      </c>
      <c r="K421" s="315">
        <f t="shared" si="31"/>
        <v>16783.953210730098</v>
      </c>
      <c r="L421" s="294">
        <f t="shared" si="30"/>
        <v>0</v>
      </c>
    </row>
    <row r="422" spans="1:12" hidden="1" x14ac:dyDescent="0.3">
      <c r="A422" s="298" t="s">
        <v>40</v>
      </c>
      <c r="B422" s="312" t="s">
        <v>247</v>
      </c>
      <c r="C422" s="302" t="s">
        <v>271</v>
      </c>
      <c r="D422" s="302" t="s">
        <v>270</v>
      </c>
      <c r="E422" s="302">
        <v>2016</v>
      </c>
      <c r="F422" s="302">
        <v>1300</v>
      </c>
      <c r="G422" s="313">
        <v>6.7299998252878385E-2</v>
      </c>
      <c r="H422" s="313" t="s">
        <v>269</v>
      </c>
      <c r="I422" s="309">
        <v>4270.9284195258369</v>
      </c>
      <c r="J422" s="314">
        <v>107</v>
      </c>
      <c r="K422" s="315">
        <f t="shared" si="31"/>
        <v>4270.9284195258369</v>
      </c>
      <c r="L422" s="294">
        <f t="shared" si="30"/>
        <v>0</v>
      </c>
    </row>
    <row r="423" spans="1:12" hidden="1" x14ac:dyDescent="0.3">
      <c r="A423" s="298" t="s">
        <v>40</v>
      </c>
      <c r="B423" s="312" t="s">
        <v>247</v>
      </c>
      <c r="C423" s="302" t="s">
        <v>271</v>
      </c>
      <c r="D423" s="302" t="s">
        <v>270</v>
      </c>
      <c r="E423" s="302">
        <v>2016</v>
      </c>
      <c r="F423" s="302">
        <v>1302</v>
      </c>
      <c r="G423" s="313">
        <v>3.6700036689553961E-2</v>
      </c>
      <c r="H423" s="313" t="s">
        <v>269</v>
      </c>
      <c r="I423" s="309">
        <v>2329.0227899575484</v>
      </c>
      <c r="J423" s="314">
        <v>107</v>
      </c>
      <c r="K423" s="315">
        <f t="shared" si="31"/>
        <v>2329.0227899575484</v>
      </c>
      <c r="L423" s="294">
        <f t="shared" si="30"/>
        <v>0</v>
      </c>
    </row>
    <row r="424" spans="1:12" x14ac:dyDescent="0.3">
      <c r="A424" s="298"/>
      <c r="B424" s="312" t="s">
        <v>247</v>
      </c>
      <c r="C424" s="302"/>
      <c r="D424" s="302" t="s">
        <v>270</v>
      </c>
      <c r="E424" s="302">
        <v>2016</v>
      </c>
      <c r="F424" s="302" t="s">
        <v>249</v>
      </c>
      <c r="G424" s="313">
        <v>0.10619966105840629</v>
      </c>
      <c r="H424" s="313" t="s">
        <v>269</v>
      </c>
      <c r="I424" s="309">
        <v>4153.6089063069403</v>
      </c>
      <c r="J424" s="314">
        <v>107</v>
      </c>
      <c r="K424" s="315">
        <f t="shared" ref="K424:K455" si="32">I424</f>
        <v>4153.6089063069403</v>
      </c>
      <c r="L424" s="294">
        <f t="shared" si="30"/>
        <v>0</v>
      </c>
    </row>
    <row r="425" spans="1:12" hidden="1" x14ac:dyDescent="0.3">
      <c r="A425" s="298" t="s">
        <v>40</v>
      </c>
      <c r="B425" s="312" t="s">
        <v>247</v>
      </c>
      <c r="C425" s="302" t="s">
        <v>271</v>
      </c>
      <c r="D425" s="302" t="s">
        <v>270</v>
      </c>
      <c r="E425" s="302">
        <v>2016</v>
      </c>
      <c r="F425" s="302" t="s">
        <v>250</v>
      </c>
      <c r="G425" s="313">
        <v>0.1694996243688523</v>
      </c>
      <c r="H425" s="313" t="s">
        <v>269</v>
      </c>
      <c r="I425" s="309">
        <v>6629.3540146700634</v>
      </c>
      <c r="J425" s="314">
        <v>107</v>
      </c>
      <c r="K425" s="315">
        <f t="shared" si="32"/>
        <v>6629.3540146700634</v>
      </c>
      <c r="L425" s="294">
        <f t="shared" si="30"/>
        <v>0</v>
      </c>
    </row>
    <row r="426" spans="1:12" hidden="1" x14ac:dyDescent="0.3">
      <c r="A426" s="298" t="s">
        <v>40</v>
      </c>
      <c r="B426" s="312" t="s">
        <v>247</v>
      </c>
      <c r="C426" s="302" t="s">
        <v>271</v>
      </c>
      <c r="D426" s="302" t="s">
        <v>270</v>
      </c>
      <c r="E426" s="302">
        <v>2016</v>
      </c>
      <c r="F426" s="302" t="s">
        <v>251</v>
      </c>
      <c r="G426" s="313">
        <v>7.7400108321540262E-2</v>
      </c>
      <c r="H426" s="313" t="s">
        <v>269</v>
      </c>
      <c r="I426" s="309">
        <v>3027.2203891184063</v>
      </c>
      <c r="J426" s="314">
        <v>107</v>
      </c>
      <c r="K426" s="315">
        <f t="shared" si="32"/>
        <v>3027.2203891184063</v>
      </c>
      <c r="L426" s="294">
        <f t="shared" si="30"/>
        <v>0</v>
      </c>
    </row>
    <row r="427" spans="1:12" hidden="1" x14ac:dyDescent="0.3">
      <c r="A427" s="298" t="s">
        <v>40</v>
      </c>
      <c r="B427" s="312" t="s">
        <v>247</v>
      </c>
      <c r="C427" s="302" t="s">
        <v>271</v>
      </c>
      <c r="D427" s="302" t="s">
        <v>270</v>
      </c>
      <c r="E427" s="302">
        <v>2016</v>
      </c>
      <c r="F427" s="302" t="s">
        <v>252</v>
      </c>
      <c r="G427" s="313">
        <v>5.6900256826877722E-2</v>
      </c>
      <c r="H427" s="313" t="s">
        <v>269</v>
      </c>
      <c r="I427" s="309">
        <v>2225.4441414581506</v>
      </c>
      <c r="J427" s="314">
        <v>107</v>
      </c>
      <c r="K427" s="315">
        <f t="shared" si="32"/>
        <v>2225.4441414581506</v>
      </c>
      <c r="L427" s="294">
        <f t="shared" si="30"/>
        <v>0</v>
      </c>
    </row>
    <row r="428" spans="1:12" hidden="1" x14ac:dyDescent="0.3">
      <c r="A428" s="298" t="s">
        <v>40</v>
      </c>
      <c r="B428" s="312" t="s">
        <v>247</v>
      </c>
      <c r="C428" s="302" t="s">
        <v>271</v>
      </c>
      <c r="D428" s="302" t="s">
        <v>270</v>
      </c>
      <c r="E428" s="302">
        <v>2016</v>
      </c>
      <c r="F428" s="302" t="s">
        <v>253</v>
      </c>
      <c r="G428" s="313">
        <v>3.7700263815364191E-2</v>
      </c>
      <c r="H428" s="313" t="s">
        <v>269</v>
      </c>
      <c r="I428" s="309">
        <v>1289.8686226014661</v>
      </c>
      <c r="J428" s="314">
        <v>107</v>
      </c>
      <c r="K428" s="315">
        <f t="shared" si="32"/>
        <v>1289.8686226014661</v>
      </c>
      <c r="L428" s="294">
        <f t="shared" si="30"/>
        <v>0</v>
      </c>
    </row>
    <row r="429" spans="1:12" x14ac:dyDescent="0.3">
      <c r="A429" s="298"/>
      <c r="B429" s="312" t="s">
        <v>247</v>
      </c>
      <c r="C429" s="302"/>
      <c r="D429" s="302" t="s">
        <v>270</v>
      </c>
      <c r="E429" s="302">
        <v>2016</v>
      </c>
      <c r="F429" s="302" t="s">
        <v>254</v>
      </c>
      <c r="G429" s="313">
        <v>0.15440012579275639</v>
      </c>
      <c r="H429" s="313" t="s">
        <v>269</v>
      </c>
      <c r="I429" s="309">
        <v>6038.7926970407307</v>
      </c>
      <c r="J429" s="314">
        <v>107</v>
      </c>
      <c r="K429" s="315">
        <f t="shared" si="32"/>
        <v>6038.7926970407307</v>
      </c>
      <c r="L429" s="294">
        <f t="shared" si="30"/>
        <v>0</v>
      </c>
    </row>
    <row r="430" spans="1:12" hidden="1" x14ac:dyDescent="0.3">
      <c r="A430" s="298" t="s">
        <v>40</v>
      </c>
      <c r="B430" s="312" t="s">
        <v>247</v>
      </c>
      <c r="C430" s="302" t="s">
        <v>271</v>
      </c>
      <c r="D430" s="302" t="s">
        <v>270</v>
      </c>
      <c r="E430" s="302">
        <v>2016</v>
      </c>
      <c r="F430" s="302" t="s">
        <v>255</v>
      </c>
      <c r="G430" s="313">
        <v>5.489980257525727E-2</v>
      </c>
      <c r="H430" s="313" t="s">
        <v>269</v>
      </c>
      <c r="I430" s="309">
        <v>2147.2037354777535</v>
      </c>
      <c r="J430" s="314">
        <v>107</v>
      </c>
      <c r="K430" s="315">
        <f t="shared" si="32"/>
        <v>2147.2037354777535</v>
      </c>
      <c r="L430" s="294">
        <f t="shared" si="30"/>
        <v>0</v>
      </c>
    </row>
    <row r="431" spans="1:12" hidden="1" x14ac:dyDescent="0.3">
      <c r="A431" s="298" t="s">
        <v>40</v>
      </c>
      <c r="B431" s="312" t="s">
        <v>247</v>
      </c>
      <c r="C431" s="302" t="s">
        <v>271</v>
      </c>
      <c r="D431" s="302" t="s">
        <v>270</v>
      </c>
      <c r="E431" s="302">
        <v>2016</v>
      </c>
      <c r="F431" s="302" t="s">
        <v>256</v>
      </c>
      <c r="G431" s="313">
        <v>8.8600031448189107E-2</v>
      </c>
      <c r="H431" s="313" t="s">
        <v>269</v>
      </c>
      <c r="I431" s="309">
        <v>3465.2641642601857</v>
      </c>
      <c r="J431" s="314">
        <v>107</v>
      </c>
      <c r="K431" s="315">
        <f t="shared" si="32"/>
        <v>3465.2641642601857</v>
      </c>
      <c r="L431" s="294">
        <f t="shared" si="30"/>
        <v>0</v>
      </c>
    </row>
    <row r="432" spans="1:12" hidden="1" x14ac:dyDescent="0.3">
      <c r="A432" s="298" t="s">
        <v>40</v>
      </c>
      <c r="B432" s="312" t="s">
        <v>247</v>
      </c>
      <c r="C432" s="302" t="s">
        <v>271</v>
      </c>
      <c r="D432" s="302" t="s">
        <v>270</v>
      </c>
      <c r="E432" s="302">
        <v>2016</v>
      </c>
      <c r="F432" s="302" t="s">
        <v>257</v>
      </c>
      <c r="G432" s="313">
        <v>2.0400265562485809E-2</v>
      </c>
      <c r="H432" s="313" t="s">
        <v>269</v>
      </c>
      <c r="I432" s="309">
        <v>797.88131041931035</v>
      </c>
      <c r="J432" s="314">
        <v>107</v>
      </c>
      <c r="K432" s="315">
        <f t="shared" si="32"/>
        <v>797.88131041931035</v>
      </c>
      <c r="L432" s="294">
        <f t="shared" si="30"/>
        <v>0</v>
      </c>
    </row>
    <row r="433" spans="1:12" x14ac:dyDescent="0.3">
      <c r="A433" s="298"/>
      <c r="B433" s="312" t="s">
        <v>247</v>
      </c>
      <c r="C433" s="302"/>
      <c r="D433" s="302" t="s">
        <v>270</v>
      </c>
      <c r="E433" s="302">
        <v>2016</v>
      </c>
      <c r="F433" s="302" t="s">
        <v>258</v>
      </c>
      <c r="G433" s="313">
        <v>5.1699949333473112E-2</v>
      </c>
      <c r="H433" s="313" t="s">
        <v>269</v>
      </c>
      <c r="I433" s="309">
        <v>2022.0532520252661</v>
      </c>
      <c r="J433" s="314">
        <v>107</v>
      </c>
      <c r="K433" s="315">
        <f t="shared" si="32"/>
        <v>2022.0532520252661</v>
      </c>
      <c r="L433" s="294">
        <f t="shared" si="30"/>
        <v>0</v>
      </c>
    </row>
    <row r="434" spans="1:12" hidden="1" x14ac:dyDescent="0.3">
      <c r="A434" s="298" t="s">
        <v>40</v>
      </c>
      <c r="B434" s="312" t="s">
        <v>247</v>
      </c>
      <c r="C434" s="302" t="s">
        <v>271</v>
      </c>
      <c r="D434" s="302" t="s">
        <v>270</v>
      </c>
      <c r="E434" s="302">
        <v>2016</v>
      </c>
      <c r="F434" s="302" t="s">
        <v>259</v>
      </c>
      <c r="G434" s="313">
        <v>7.8299875954365189E-2</v>
      </c>
      <c r="H434" s="313" t="s">
        <v>269</v>
      </c>
      <c r="I434" s="309">
        <v>3062.4114887515111</v>
      </c>
      <c r="J434" s="314">
        <v>107</v>
      </c>
      <c r="K434" s="315">
        <f t="shared" si="32"/>
        <v>3062.4114887515111</v>
      </c>
      <c r="L434" s="294">
        <f t="shared" si="30"/>
        <v>0</v>
      </c>
    </row>
    <row r="435" spans="1:12" hidden="1" x14ac:dyDescent="0.3">
      <c r="A435" s="298" t="s">
        <v>40</v>
      </c>
      <c r="B435" s="312" t="s">
        <v>247</v>
      </c>
      <c r="C435" s="302" t="s">
        <v>271</v>
      </c>
      <c r="D435" s="302" t="s">
        <v>270</v>
      </c>
      <c r="E435" s="302">
        <v>2017</v>
      </c>
      <c r="F435" s="302">
        <v>1300</v>
      </c>
      <c r="G435" s="313">
        <v>7.9000362671553193E-2</v>
      </c>
      <c r="H435" s="313" t="s">
        <v>269</v>
      </c>
      <c r="I435" s="309">
        <v>2464.4098671095076</v>
      </c>
      <c r="J435" s="314">
        <v>107</v>
      </c>
      <c r="K435" s="315">
        <f t="shared" si="32"/>
        <v>2464.4098671095076</v>
      </c>
      <c r="L435" s="294">
        <f t="shared" si="30"/>
        <v>0</v>
      </c>
    </row>
    <row r="436" spans="1:12" hidden="1" x14ac:dyDescent="0.3">
      <c r="A436" s="298" t="s">
        <v>40</v>
      </c>
      <c r="B436" s="312" t="s">
        <v>247</v>
      </c>
      <c r="C436" s="302" t="s">
        <v>271</v>
      </c>
      <c r="D436" s="302" t="s">
        <v>270</v>
      </c>
      <c r="E436" s="302">
        <v>2017</v>
      </c>
      <c r="F436" s="302">
        <v>1302</v>
      </c>
      <c r="G436" s="313">
        <v>3.6999656416423297E-2</v>
      </c>
      <c r="H436" s="313" t="s">
        <v>269</v>
      </c>
      <c r="I436" s="309">
        <v>1154.201262738361</v>
      </c>
      <c r="J436" s="314">
        <v>107</v>
      </c>
      <c r="K436" s="315">
        <f t="shared" si="32"/>
        <v>1154.201262738361</v>
      </c>
      <c r="L436" s="294">
        <f t="shared" si="30"/>
        <v>0</v>
      </c>
    </row>
    <row r="437" spans="1:12" hidden="1" x14ac:dyDescent="0.3">
      <c r="A437" s="298" t="s">
        <v>40</v>
      </c>
      <c r="B437" s="312" t="s">
        <v>247</v>
      </c>
      <c r="C437" s="302" t="s">
        <v>271</v>
      </c>
      <c r="D437" s="302" t="s">
        <v>270</v>
      </c>
      <c r="E437" s="302">
        <v>2017</v>
      </c>
      <c r="F437" s="302">
        <v>1310</v>
      </c>
      <c r="G437" s="313">
        <v>2.669930710645365E-2</v>
      </c>
      <c r="H437" s="313" t="s">
        <v>269</v>
      </c>
      <c r="I437" s="309">
        <v>832.88270652236167</v>
      </c>
      <c r="J437" s="314">
        <v>107</v>
      </c>
      <c r="K437" s="315">
        <f t="shared" si="32"/>
        <v>832.88270652236167</v>
      </c>
      <c r="L437" s="294">
        <f t="shared" si="30"/>
        <v>0</v>
      </c>
    </row>
    <row r="438" spans="1:12" x14ac:dyDescent="0.3">
      <c r="A438" s="298"/>
      <c r="B438" s="312" t="s">
        <v>247</v>
      </c>
      <c r="C438" s="302"/>
      <c r="D438" s="302" t="s">
        <v>270</v>
      </c>
      <c r="E438" s="302">
        <v>2017</v>
      </c>
      <c r="F438" s="302" t="s">
        <v>249</v>
      </c>
      <c r="G438" s="313">
        <v>0.1030989329821146</v>
      </c>
      <c r="H438" s="313" t="s">
        <v>269</v>
      </c>
      <c r="I438" s="309">
        <v>1982.1351178835255</v>
      </c>
      <c r="J438" s="314">
        <v>107</v>
      </c>
      <c r="K438" s="315">
        <f t="shared" si="32"/>
        <v>1982.1351178835255</v>
      </c>
      <c r="L438" s="294">
        <f t="shared" si="30"/>
        <v>0</v>
      </c>
    </row>
    <row r="439" spans="1:12" hidden="1" x14ac:dyDescent="0.3">
      <c r="A439" s="298" t="s">
        <v>40</v>
      </c>
      <c r="B439" s="312" t="s">
        <v>247</v>
      </c>
      <c r="C439" s="302" t="s">
        <v>271</v>
      </c>
      <c r="D439" s="302" t="s">
        <v>270</v>
      </c>
      <c r="E439" s="302">
        <v>2017</v>
      </c>
      <c r="F439" s="302" t="s">
        <v>250</v>
      </c>
      <c r="G439" s="313">
        <v>0.16270113955219609</v>
      </c>
      <c r="H439" s="313" t="s">
        <v>269</v>
      </c>
      <c r="I439" s="309">
        <v>3128.021145301494</v>
      </c>
      <c r="J439" s="314">
        <v>107</v>
      </c>
      <c r="K439" s="315">
        <f t="shared" si="32"/>
        <v>3128.021145301494</v>
      </c>
      <c r="L439" s="294">
        <f t="shared" si="30"/>
        <v>0</v>
      </c>
    </row>
    <row r="440" spans="1:12" hidden="1" x14ac:dyDescent="0.3">
      <c r="A440" s="298" t="s">
        <v>40</v>
      </c>
      <c r="B440" s="312" t="s">
        <v>247</v>
      </c>
      <c r="C440" s="302" t="s">
        <v>271</v>
      </c>
      <c r="D440" s="302" t="s">
        <v>270</v>
      </c>
      <c r="E440" s="302">
        <v>2017</v>
      </c>
      <c r="F440" s="302" t="s">
        <v>251</v>
      </c>
      <c r="G440" s="313">
        <v>7.1300750157475806E-2</v>
      </c>
      <c r="H440" s="313" t="s">
        <v>269</v>
      </c>
      <c r="I440" s="309">
        <v>1370.7971239924409</v>
      </c>
      <c r="J440" s="314">
        <v>107</v>
      </c>
      <c r="K440" s="315">
        <f t="shared" si="32"/>
        <v>1370.7971239924409</v>
      </c>
      <c r="L440" s="294">
        <f t="shared" si="30"/>
        <v>0</v>
      </c>
    </row>
    <row r="441" spans="1:12" hidden="1" x14ac:dyDescent="0.3">
      <c r="A441" s="298" t="s">
        <v>40</v>
      </c>
      <c r="B441" s="312" t="s">
        <v>247</v>
      </c>
      <c r="C441" s="302" t="s">
        <v>271</v>
      </c>
      <c r="D441" s="302" t="s">
        <v>270</v>
      </c>
      <c r="E441" s="302">
        <v>2017</v>
      </c>
      <c r="F441" s="302" t="s">
        <v>252</v>
      </c>
      <c r="G441" s="313">
        <v>5.5400465746626201E-2</v>
      </c>
      <c r="H441" s="313" t="s">
        <v>269</v>
      </c>
      <c r="I441" s="309">
        <v>1065.1051909774951</v>
      </c>
      <c r="J441" s="314">
        <v>107</v>
      </c>
      <c r="K441" s="315">
        <f t="shared" si="32"/>
        <v>1065.1051909774951</v>
      </c>
      <c r="L441" s="294">
        <f t="shared" si="30"/>
        <v>0</v>
      </c>
    </row>
    <row r="442" spans="1:12" hidden="1" x14ac:dyDescent="0.3">
      <c r="A442" s="298" t="s">
        <v>40</v>
      </c>
      <c r="B442" s="312" t="s">
        <v>247</v>
      </c>
      <c r="C442" s="302" t="s">
        <v>271</v>
      </c>
      <c r="D442" s="302" t="s">
        <v>270</v>
      </c>
      <c r="E442" s="302">
        <v>2017</v>
      </c>
      <c r="F442" s="302" t="s">
        <v>253</v>
      </c>
      <c r="G442" s="313">
        <v>2.850073488709462E-2</v>
      </c>
      <c r="H442" s="313" t="s">
        <v>269</v>
      </c>
      <c r="I442" s="309">
        <v>479.32906214663382</v>
      </c>
      <c r="J442" s="314">
        <v>107</v>
      </c>
      <c r="K442" s="315">
        <f t="shared" si="32"/>
        <v>479.32906214663382</v>
      </c>
      <c r="L442" s="294">
        <f t="shared" si="30"/>
        <v>0</v>
      </c>
    </row>
    <row r="443" spans="1:12" x14ac:dyDescent="0.3">
      <c r="A443" s="298"/>
      <c r="B443" s="312" t="s">
        <v>247</v>
      </c>
      <c r="C443" s="302"/>
      <c r="D443" s="302" t="s">
        <v>270</v>
      </c>
      <c r="E443" s="302">
        <v>2017</v>
      </c>
      <c r="F443" s="302" t="s">
        <v>254</v>
      </c>
      <c r="G443" s="313">
        <v>0.15149888335337569</v>
      </c>
      <c r="H443" s="313" t="s">
        <v>269</v>
      </c>
      <c r="I443" s="309">
        <v>2912.6514535990368</v>
      </c>
      <c r="J443" s="314">
        <v>107</v>
      </c>
      <c r="K443" s="315">
        <f t="shared" si="32"/>
        <v>2912.6514535990368</v>
      </c>
      <c r="L443" s="294">
        <f t="shared" si="30"/>
        <v>0</v>
      </c>
    </row>
    <row r="444" spans="1:12" hidden="1" x14ac:dyDescent="0.3">
      <c r="A444" s="298" t="s">
        <v>40</v>
      </c>
      <c r="B444" s="312" t="s">
        <v>247</v>
      </c>
      <c r="C444" s="302" t="s">
        <v>271</v>
      </c>
      <c r="D444" s="302" t="s">
        <v>270</v>
      </c>
      <c r="E444" s="302">
        <v>2017</v>
      </c>
      <c r="F444" s="302" t="s">
        <v>255</v>
      </c>
      <c r="G444" s="313">
        <v>5.1799996182404703E-2</v>
      </c>
      <c r="H444" s="313" t="s">
        <v>269</v>
      </c>
      <c r="I444" s="309">
        <v>995.88413351657766</v>
      </c>
      <c r="J444" s="314">
        <v>107</v>
      </c>
      <c r="K444" s="315">
        <f t="shared" si="32"/>
        <v>995.88413351657766</v>
      </c>
      <c r="L444" s="294">
        <f t="shared" si="30"/>
        <v>0</v>
      </c>
    </row>
    <row r="445" spans="1:12" hidden="1" x14ac:dyDescent="0.3">
      <c r="A445" s="298" t="s">
        <v>40</v>
      </c>
      <c r="B445" s="312" t="s">
        <v>247</v>
      </c>
      <c r="C445" s="302" t="s">
        <v>271</v>
      </c>
      <c r="D445" s="302" t="s">
        <v>270</v>
      </c>
      <c r="E445" s="302">
        <v>2017</v>
      </c>
      <c r="F445" s="302" t="s">
        <v>256</v>
      </c>
      <c r="G445" s="313">
        <v>7.9899883563343446E-2</v>
      </c>
      <c r="H445" s="313" t="s">
        <v>269</v>
      </c>
      <c r="I445" s="309">
        <v>1536.1203122556258</v>
      </c>
      <c r="J445" s="314">
        <v>107</v>
      </c>
      <c r="K445" s="315">
        <f t="shared" si="32"/>
        <v>1536.1203122556258</v>
      </c>
      <c r="L445" s="294">
        <f t="shared" si="30"/>
        <v>0</v>
      </c>
    </row>
    <row r="446" spans="1:12" hidden="1" x14ac:dyDescent="0.3">
      <c r="A446" s="298" t="s">
        <v>40</v>
      </c>
      <c r="B446" s="312" t="s">
        <v>247</v>
      </c>
      <c r="C446" s="302" t="s">
        <v>271</v>
      </c>
      <c r="D446" s="302" t="s">
        <v>270</v>
      </c>
      <c r="E446" s="302">
        <v>2017</v>
      </c>
      <c r="F446" s="302" t="s">
        <v>257</v>
      </c>
      <c r="G446" s="313">
        <v>2.0099639237244459E-2</v>
      </c>
      <c r="H446" s="313" t="s">
        <v>269</v>
      </c>
      <c r="I446" s="309">
        <v>386.42689731661216</v>
      </c>
      <c r="J446" s="314">
        <v>107</v>
      </c>
      <c r="K446" s="315">
        <f t="shared" si="32"/>
        <v>386.42689731661216</v>
      </c>
      <c r="L446" s="294">
        <f t="shared" si="30"/>
        <v>0</v>
      </c>
    </row>
    <row r="447" spans="1:12" x14ac:dyDescent="0.3">
      <c r="A447" s="298"/>
      <c r="B447" s="312" t="s">
        <v>247</v>
      </c>
      <c r="C447" s="302"/>
      <c r="D447" s="302" t="s">
        <v>270</v>
      </c>
      <c r="E447" s="302">
        <v>2017</v>
      </c>
      <c r="F447" s="302" t="s">
        <v>258</v>
      </c>
      <c r="G447" s="313">
        <v>5.0399415907919597E-2</v>
      </c>
      <c r="H447" s="313" t="s">
        <v>269</v>
      </c>
      <c r="I447" s="309">
        <v>968.95718803641955</v>
      </c>
      <c r="J447" s="314">
        <v>107</v>
      </c>
      <c r="K447" s="315">
        <f t="shared" si="32"/>
        <v>968.95718803641955</v>
      </c>
      <c r="L447" s="294">
        <f t="shared" si="30"/>
        <v>0</v>
      </c>
    </row>
    <row r="448" spans="1:12" hidden="1" x14ac:dyDescent="0.3">
      <c r="A448" s="298" t="s">
        <v>40</v>
      </c>
      <c r="B448" s="312" t="s">
        <v>247</v>
      </c>
      <c r="C448" s="302" t="s">
        <v>271</v>
      </c>
      <c r="D448" s="302" t="s">
        <v>270</v>
      </c>
      <c r="E448" s="302">
        <v>2017</v>
      </c>
      <c r="F448" s="302" t="s">
        <v>259</v>
      </c>
      <c r="G448" s="313">
        <v>8.260083223577469E-2</v>
      </c>
      <c r="H448" s="313" t="s">
        <v>269</v>
      </c>
      <c r="I448" s="309">
        <v>1588.0475733860158</v>
      </c>
      <c r="J448" s="314">
        <v>107</v>
      </c>
      <c r="K448" s="315">
        <f t="shared" si="32"/>
        <v>1588.0475733860158</v>
      </c>
      <c r="L448" s="294">
        <f t="shared" ref="L448:L511" si="33">K448-I448</f>
        <v>0</v>
      </c>
    </row>
    <row r="449" spans="1:12" hidden="1" x14ac:dyDescent="0.3">
      <c r="A449" s="298" t="s">
        <v>40</v>
      </c>
      <c r="B449" s="312" t="s">
        <v>247</v>
      </c>
      <c r="C449" s="302" t="s">
        <v>271</v>
      </c>
      <c r="D449" s="302" t="s">
        <v>268</v>
      </c>
      <c r="E449" s="302">
        <v>2016</v>
      </c>
      <c r="F449" s="302">
        <v>1300</v>
      </c>
      <c r="G449" s="313">
        <v>6.7299998252878385E-2</v>
      </c>
      <c r="H449" s="313" t="s">
        <v>269</v>
      </c>
      <c r="I449" s="309">
        <v>371.38507995876847</v>
      </c>
      <c r="J449" s="314">
        <v>923</v>
      </c>
      <c r="K449" s="315">
        <f t="shared" si="32"/>
        <v>371.38507995876847</v>
      </c>
      <c r="L449" s="294">
        <f t="shared" si="33"/>
        <v>0</v>
      </c>
    </row>
    <row r="450" spans="1:12" hidden="1" x14ac:dyDescent="0.3">
      <c r="A450" s="298" t="s">
        <v>40</v>
      </c>
      <c r="B450" s="312" t="s">
        <v>247</v>
      </c>
      <c r="C450" s="302" t="s">
        <v>271</v>
      </c>
      <c r="D450" s="302" t="s">
        <v>268</v>
      </c>
      <c r="E450" s="302">
        <v>2016</v>
      </c>
      <c r="F450" s="302">
        <v>1302</v>
      </c>
      <c r="G450" s="313">
        <v>3.6700036689553961E-2</v>
      </c>
      <c r="H450" s="313" t="s">
        <v>269</v>
      </c>
      <c r="I450" s="309">
        <v>202.52372086587377</v>
      </c>
      <c r="J450" s="314">
        <v>923</v>
      </c>
      <c r="K450" s="315">
        <f t="shared" si="32"/>
        <v>202.52372086587377</v>
      </c>
      <c r="L450" s="294">
        <f t="shared" si="33"/>
        <v>0</v>
      </c>
    </row>
    <row r="451" spans="1:12" x14ac:dyDescent="0.3">
      <c r="A451" s="298"/>
      <c r="B451" s="312" t="s">
        <v>247</v>
      </c>
      <c r="C451" s="302"/>
      <c r="D451" s="302" t="s">
        <v>268</v>
      </c>
      <c r="E451" s="302">
        <v>2016</v>
      </c>
      <c r="F451" s="302" t="s">
        <v>249</v>
      </c>
      <c r="G451" s="313">
        <v>0.10619966105840629</v>
      </c>
      <c r="H451" s="313" t="s">
        <v>269</v>
      </c>
      <c r="I451" s="309">
        <v>3171.9799937053008</v>
      </c>
      <c r="J451" s="314">
        <v>923</v>
      </c>
      <c r="K451" s="315">
        <f t="shared" si="32"/>
        <v>3171.9799937053008</v>
      </c>
      <c r="L451" s="294">
        <f t="shared" si="33"/>
        <v>0</v>
      </c>
    </row>
    <row r="452" spans="1:12" hidden="1" x14ac:dyDescent="0.3">
      <c r="A452" s="298" t="s">
        <v>40</v>
      </c>
      <c r="B452" s="312" t="s">
        <v>247</v>
      </c>
      <c r="C452" s="302" t="s">
        <v>271</v>
      </c>
      <c r="D452" s="302" t="s">
        <v>268</v>
      </c>
      <c r="E452" s="302">
        <v>2016</v>
      </c>
      <c r="F452" s="302" t="s">
        <v>250</v>
      </c>
      <c r="G452" s="313">
        <v>0.1694996243688523</v>
      </c>
      <c r="H452" s="313" t="s">
        <v>269</v>
      </c>
      <c r="I452" s="309">
        <v>5062.628374518762</v>
      </c>
      <c r="J452" s="314">
        <v>923</v>
      </c>
      <c r="K452" s="315">
        <f t="shared" si="32"/>
        <v>5062.628374518762</v>
      </c>
      <c r="L452" s="294">
        <f t="shared" si="33"/>
        <v>0</v>
      </c>
    </row>
    <row r="453" spans="1:12" hidden="1" x14ac:dyDescent="0.3">
      <c r="A453" s="298" t="s">
        <v>40</v>
      </c>
      <c r="B453" s="312" t="s">
        <v>247</v>
      </c>
      <c r="C453" s="302" t="s">
        <v>271</v>
      </c>
      <c r="D453" s="302" t="s">
        <v>268</v>
      </c>
      <c r="E453" s="302">
        <v>2016</v>
      </c>
      <c r="F453" s="302" t="s">
        <v>251</v>
      </c>
      <c r="G453" s="313">
        <v>7.7400108321540262E-2</v>
      </c>
      <c r="H453" s="313" t="s">
        <v>269</v>
      </c>
      <c r="I453" s="309">
        <v>2311.7926428364553</v>
      </c>
      <c r="J453" s="314">
        <v>923</v>
      </c>
      <c r="K453" s="315">
        <f t="shared" si="32"/>
        <v>2311.7926428364553</v>
      </c>
      <c r="L453" s="294">
        <f t="shared" si="33"/>
        <v>0</v>
      </c>
    </row>
    <row r="454" spans="1:12" hidden="1" x14ac:dyDescent="0.3">
      <c r="A454" s="298" t="s">
        <v>40</v>
      </c>
      <c r="B454" s="312" t="s">
        <v>247</v>
      </c>
      <c r="C454" s="302" t="s">
        <v>271</v>
      </c>
      <c r="D454" s="302" t="s">
        <v>268</v>
      </c>
      <c r="E454" s="302">
        <v>2016</v>
      </c>
      <c r="F454" s="302" t="s">
        <v>252</v>
      </c>
      <c r="G454" s="313">
        <v>5.6900256826877722E-2</v>
      </c>
      <c r="H454" s="313" t="s">
        <v>269</v>
      </c>
      <c r="I454" s="309">
        <v>1699.5014343057837</v>
      </c>
      <c r="J454" s="314">
        <v>923</v>
      </c>
      <c r="K454" s="315">
        <f t="shared" si="32"/>
        <v>1699.5014343057837</v>
      </c>
      <c r="L454" s="294">
        <f t="shared" si="33"/>
        <v>0</v>
      </c>
    </row>
    <row r="455" spans="1:12" hidden="1" x14ac:dyDescent="0.3">
      <c r="A455" s="298" t="s">
        <v>40</v>
      </c>
      <c r="B455" s="312" t="s">
        <v>247</v>
      </c>
      <c r="C455" s="302" t="s">
        <v>271</v>
      </c>
      <c r="D455" s="302" t="s">
        <v>268</v>
      </c>
      <c r="E455" s="302">
        <v>2016</v>
      </c>
      <c r="F455" s="302" t="s">
        <v>253</v>
      </c>
      <c r="G455" s="313">
        <v>3.7700263815364191E-2</v>
      </c>
      <c r="H455" s="313" t="s">
        <v>269</v>
      </c>
      <c r="I455" s="309">
        <v>1310.6729552240704</v>
      </c>
      <c r="J455" s="314">
        <v>923</v>
      </c>
      <c r="K455" s="315">
        <f t="shared" si="32"/>
        <v>1310.6729552240704</v>
      </c>
      <c r="L455" s="294">
        <f t="shared" si="33"/>
        <v>0</v>
      </c>
    </row>
    <row r="456" spans="1:12" x14ac:dyDescent="0.3">
      <c r="A456" s="298"/>
      <c r="B456" s="312" t="s">
        <v>247</v>
      </c>
      <c r="C456" s="302"/>
      <c r="D456" s="302" t="s">
        <v>268</v>
      </c>
      <c r="E456" s="302">
        <v>2016</v>
      </c>
      <c r="F456" s="302" t="s">
        <v>254</v>
      </c>
      <c r="G456" s="313">
        <v>0.15440012579275639</v>
      </c>
      <c r="H456" s="313" t="s">
        <v>269</v>
      </c>
      <c r="I456" s="309">
        <v>4611.6353400681428</v>
      </c>
      <c r="J456" s="314">
        <v>923</v>
      </c>
      <c r="K456" s="315">
        <f t="shared" ref="K456:K487" si="34">I456</f>
        <v>4611.6353400681428</v>
      </c>
      <c r="L456" s="294">
        <f t="shared" si="33"/>
        <v>0</v>
      </c>
    </row>
    <row r="457" spans="1:12" hidden="1" x14ac:dyDescent="0.3">
      <c r="A457" s="298" t="s">
        <v>40</v>
      </c>
      <c r="B457" s="312" t="s">
        <v>247</v>
      </c>
      <c r="C457" s="302" t="s">
        <v>271</v>
      </c>
      <c r="D457" s="302" t="s">
        <v>268</v>
      </c>
      <c r="E457" s="302">
        <v>2016</v>
      </c>
      <c r="F457" s="302" t="s">
        <v>255</v>
      </c>
      <c r="G457" s="313">
        <v>5.489980257525727E-2</v>
      </c>
      <c r="H457" s="313" t="s">
        <v>269</v>
      </c>
      <c r="I457" s="309">
        <v>1639.7517062819531</v>
      </c>
      <c r="J457" s="314">
        <v>923</v>
      </c>
      <c r="K457" s="315">
        <f t="shared" si="34"/>
        <v>1639.7517062819531</v>
      </c>
      <c r="L457" s="294">
        <f t="shared" si="33"/>
        <v>0</v>
      </c>
    </row>
    <row r="458" spans="1:12" hidden="1" x14ac:dyDescent="0.3">
      <c r="A458" s="298" t="s">
        <v>40</v>
      </c>
      <c r="B458" s="312" t="s">
        <v>247</v>
      </c>
      <c r="C458" s="302" t="s">
        <v>271</v>
      </c>
      <c r="D458" s="302" t="s">
        <v>268</v>
      </c>
      <c r="E458" s="302">
        <v>2016</v>
      </c>
      <c r="F458" s="302" t="s">
        <v>256</v>
      </c>
      <c r="G458" s="313">
        <v>8.8600031448189107E-2</v>
      </c>
      <c r="H458" s="313" t="s">
        <v>269</v>
      </c>
      <c r="I458" s="309">
        <v>2646.3128450170384</v>
      </c>
      <c r="J458" s="314">
        <v>923</v>
      </c>
      <c r="K458" s="315">
        <f t="shared" si="34"/>
        <v>2646.3128450170384</v>
      </c>
      <c r="L458" s="294">
        <f t="shared" si="33"/>
        <v>0</v>
      </c>
    </row>
    <row r="459" spans="1:12" hidden="1" x14ac:dyDescent="0.3">
      <c r="A459" s="298" t="s">
        <v>40</v>
      </c>
      <c r="B459" s="312" t="s">
        <v>247</v>
      </c>
      <c r="C459" s="302" t="s">
        <v>271</v>
      </c>
      <c r="D459" s="302" t="s">
        <v>268</v>
      </c>
      <c r="E459" s="302">
        <v>2016</v>
      </c>
      <c r="F459" s="302" t="s">
        <v>257</v>
      </c>
      <c r="G459" s="313">
        <v>2.0400265562485809E-2</v>
      </c>
      <c r="H459" s="313" t="s">
        <v>269</v>
      </c>
      <c r="I459" s="309">
        <v>609.31676792162511</v>
      </c>
      <c r="J459" s="314">
        <v>923</v>
      </c>
      <c r="K459" s="315">
        <f t="shared" si="34"/>
        <v>609.31676792162511</v>
      </c>
      <c r="L459" s="294">
        <f t="shared" si="33"/>
        <v>0</v>
      </c>
    </row>
    <row r="460" spans="1:12" x14ac:dyDescent="0.3">
      <c r="A460" s="298"/>
      <c r="B460" s="312" t="s">
        <v>247</v>
      </c>
      <c r="C460" s="302"/>
      <c r="D460" s="302" t="s">
        <v>268</v>
      </c>
      <c r="E460" s="302">
        <v>2016</v>
      </c>
      <c r="F460" s="302" t="s">
        <v>258</v>
      </c>
      <c r="G460" s="313">
        <v>5.1699949333473112E-2</v>
      </c>
      <c r="H460" s="313" t="s">
        <v>269</v>
      </c>
      <c r="I460" s="309">
        <v>1544.1782330281137</v>
      </c>
      <c r="J460" s="314">
        <v>923</v>
      </c>
      <c r="K460" s="315">
        <f t="shared" si="34"/>
        <v>1544.1782330281137</v>
      </c>
      <c r="L460" s="294">
        <f t="shared" si="33"/>
        <v>0</v>
      </c>
    </row>
    <row r="461" spans="1:12" hidden="1" x14ac:dyDescent="0.3">
      <c r="A461" s="298" t="s">
        <v>40</v>
      </c>
      <c r="B461" s="312" t="s">
        <v>247</v>
      </c>
      <c r="C461" s="302" t="s">
        <v>271</v>
      </c>
      <c r="D461" s="302" t="s">
        <v>268</v>
      </c>
      <c r="E461" s="302">
        <v>2016</v>
      </c>
      <c r="F461" s="302" t="s">
        <v>259</v>
      </c>
      <c r="G461" s="313">
        <v>7.8299875954365189E-2</v>
      </c>
      <c r="H461" s="313" t="s">
        <v>269</v>
      </c>
      <c r="I461" s="309">
        <v>2338.6669746550347</v>
      </c>
      <c r="J461" s="314">
        <v>923</v>
      </c>
      <c r="K461" s="315">
        <f t="shared" si="34"/>
        <v>2338.6669746550347</v>
      </c>
      <c r="L461" s="294">
        <f t="shared" si="33"/>
        <v>0</v>
      </c>
    </row>
    <row r="462" spans="1:12" hidden="1" x14ac:dyDescent="0.3">
      <c r="A462" s="298" t="s">
        <v>40</v>
      </c>
      <c r="B462" s="312" t="s">
        <v>247</v>
      </c>
      <c r="C462" s="302" t="s">
        <v>271</v>
      </c>
      <c r="D462" s="302" t="s">
        <v>268</v>
      </c>
      <c r="E462" s="302">
        <v>2017</v>
      </c>
      <c r="F462" s="302">
        <v>1300</v>
      </c>
      <c r="G462" s="313">
        <v>7.9000362671553193E-2</v>
      </c>
      <c r="H462" s="313" t="s">
        <v>269</v>
      </c>
      <c r="I462" s="309">
        <v>214.29651018343546</v>
      </c>
      <c r="J462" s="314">
        <v>923</v>
      </c>
      <c r="K462" s="315">
        <f t="shared" si="34"/>
        <v>214.29651018343546</v>
      </c>
      <c r="L462" s="294">
        <f t="shared" si="33"/>
        <v>0</v>
      </c>
    </row>
    <row r="463" spans="1:12" hidden="1" x14ac:dyDescent="0.3">
      <c r="A463" s="298" t="s">
        <v>40</v>
      </c>
      <c r="B463" s="312" t="s">
        <v>247</v>
      </c>
      <c r="C463" s="302" t="s">
        <v>271</v>
      </c>
      <c r="D463" s="302" t="s">
        <v>268</v>
      </c>
      <c r="E463" s="302">
        <v>2017</v>
      </c>
      <c r="F463" s="302">
        <v>1302</v>
      </c>
      <c r="G463" s="313">
        <v>3.6999656416423297E-2</v>
      </c>
      <c r="H463" s="313" t="s">
        <v>269</v>
      </c>
      <c r="I463" s="309">
        <v>100.3653271946401</v>
      </c>
      <c r="J463" s="314">
        <v>923</v>
      </c>
      <c r="K463" s="315">
        <f t="shared" si="34"/>
        <v>100.3653271946401</v>
      </c>
      <c r="L463" s="294">
        <f t="shared" si="33"/>
        <v>0</v>
      </c>
    </row>
    <row r="464" spans="1:12" hidden="1" x14ac:dyDescent="0.3">
      <c r="A464" s="298" t="s">
        <v>40</v>
      </c>
      <c r="B464" s="312" t="s">
        <v>247</v>
      </c>
      <c r="C464" s="302" t="s">
        <v>271</v>
      </c>
      <c r="D464" s="302" t="s">
        <v>268</v>
      </c>
      <c r="E464" s="302">
        <v>2017</v>
      </c>
      <c r="F464" s="302">
        <v>1310</v>
      </c>
      <c r="G464" s="313">
        <v>2.669930710645365E-2</v>
      </c>
      <c r="H464" s="313" t="s">
        <v>269</v>
      </c>
      <c r="I464" s="309">
        <v>72.424583175857535</v>
      </c>
      <c r="J464" s="314">
        <v>923</v>
      </c>
      <c r="K464" s="315">
        <f t="shared" si="34"/>
        <v>72.424583175857535</v>
      </c>
      <c r="L464" s="294">
        <f t="shared" si="33"/>
        <v>0</v>
      </c>
    </row>
    <row r="465" spans="1:12" x14ac:dyDescent="0.3">
      <c r="A465" s="298"/>
      <c r="B465" s="312" t="s">
        <v>247</v>
      </c>
      <c r="C465" s="302"/>
      <c r="D465" s="302" t="s">
        <v>268</v>
      </c>
      <c r="E465" s="302">
        <v>2017</v>
      </c>
      <c r="F465" s="302" t="s">
        <v>249</v>
      </c>
      <c r="G465" s="313">
        <v>0.1030989329821146</v>
      </c>
      <c r="H465" s="313" t="s">
        <v>269</v>
      </c>
      <c r="I465" s="309">
        <v>1513.6940141861846</v>
      </c>
      <c r="J465" s="314">
        <v>923</v>
      </c>
      <c r="K465" s="315">
        <f t="shared" si="34"/>
        <v>1513.6940141861846</v>
      </c>
      <c r="L465" s="294">
        <f t="shared" si="33"/>
        <v>0</v>
      </c>
    </row>
    <row r="466" spans="1:12" hidden="1" x14ac:dyDescent="0.3">
      <c r="A466" s="298" t="s">
        <v>40</v>
      </c>
      <c r="B466" s="312" t="s">
        <v>247</v>
      </c>
      <c r="C466" s="302" t="s">
        <v>271</v>
      </c>
      <c r="D466" s="302" t="s">
        <v>268</v>
      </c>
      <c r="E466" s="302">
        <v>2017</v>
      </c>
      <c r="F466" s="302" t="s">
        <v>250</v>
      </c>
      <c r="G466" s="313">
        <v>0.16270113955219609</v>
      </c>
      <c r="H466" s="313" t="s">
        <v>269</v>
      </c>
      <c r="I466" s="309">
        <v>2388.7709980873851</v>
      </c>
      <c r="J466" s="314">
        <v>923</v>
      </c>
      <c r="K466" s="315">
        <f t="shared" si="34"/>
        <v>2388.7709980873851</v>
      </c>
      <c r="L466" s="294">
        <f t="shared" si="33"/>
        <v>0</v>
      </c>
    </row>
    <row r="467" spans="1:12" hidden="1" x14ac:dyDescent="0.3">
      <c r="A467" s="298" t="s">
        <v>40</v>
      </c>
      <c r="B467" s="312" t="s">
        <v>247</v>
      </c>
      <c r="C467" s="302" t="s">
        <v>271</v>
      </c>
      <c r="D467" s="302" t="s">
        <v>268</v>
      </c>
      <c r="E467" s="302">
        <v>2017</v>
      </c>
      <c r="F467" s="302" t="s">
        <v>251</v>
      </c>
      <c r="G467" s="313">
        <v>7.1300750157475806E-2</v>
      </c>
      <c r="H467" s="313" t="s">
        <v>269</v>
      </c>
      <c r="I467" s="309">
        <v>1046.8344879871729</v>
      </c>
      <c r="J467" s="314">
        <v>923</v>
      </c>
      <c r="K467" s="315">
        <f t="shared" si="34"/>
        <v>1046.8344879871729</v>
      </c>
      <c r="L467" s="294">
        <f t="shared" si="33"/>
        <v>0</v>
      </c>
    </row>
    <row r="468" spans="1:12" hidden="1" x14ac:dyDescent="0.3">
      <c r="A468" s="298" t="s">
        <v>40</v>
      </c>
      <c r="B468" s="312" t="s">
        <v>247</v>
      </c>
      <c r="C468" s="302" t="s">
        <v>271</v>
      </c>
      <c r="D468" s="302" t="s">
        <v>268</v>
      </c>
      <c r="E468" s="302">
        <v>2017</v>
      </c>
      <c r="F468" s="302" t="s">
        <v>252</v>
      </c>
      <c r="G468" s="313">
        <v>5.5400465746626201E-2</v>
      </c>
      <c r="H468" s="313" t="s">
        <v>269</v>
      </c>
      <c r="I468" s="309">
        <v>813.3872093355476</v>
      </c>
      <c r="J468" s="314">
        <v>923</v>
      </c>
      <c r="K468" s="315">
        <f t="shared" si="34"/>
        <v>813.3872093355476</v>
      </c>
      <c r="L468" s="294">
        <f t="shared" si="33"/>
        <v>0</v>
      </c>
    </row>
    <row r="469" spans="1:12" hidden="1" x14ac:dyDescent="0.3">
      <c r="A469" s="298" t="s">
        <v>40</v>
      </c>
      <c r="B469" s="312" t="s">
        <v>247</v>
      </c>
      <c r="C469" s="302" t="s">
        <v>271</v>
      </c>
      <c r="D469" s="302" t="s">
        <v>268</v>
      </c>
      <c r="E469" s="302">
        <v>2017</v>
      </c>
      <c r="F469" s="302" t="s">
        <v>253</v>
      </c>
      <c r="G469" s="313">
        <v>2.850073488709462E-2</v>
      </c>
      <c r="H469" s="313" t="s">
        <v>269</v>
      </c>
      <c r="I469" s="309">
        <v>487.06017605222502</v>
      </c>
      <c r="J469" s="314">
        <v>923</v>
      </c>
      <c r="K469" s="315">
        <f t="shared" si="34"/>
        <v>487.06017605222502</v>
      </c>
      <c r="L469" s="294">
        <f t="shared" si="33"/>
        <v>0</v>
      </c>
    </row>
    <row r="470" spans="1:12" x14ac:dyDescent="0.3">
      <c r="A470" s="298"/>
      <c r="B470" s="312" t="s">
        <v>247</v>
      </c>
      <c r="C470" s="302"/>
      <c r="D470" s="302" t="s">
        <v>268</v>
      </c>
      <c r="E470" s="302">
        <v>2017</v>
      </c>
      <c r="F470" s="302" t="s">
        <v>254</v>
      </c>
      <c r="G470" s="313">
        <v>0.15149888335337569</v>
      </c>
      <c r="H470" s="313" t="s">
        <v>269</v>
      </c>
      <c r="I470" s="309">
        <v>2224.2999636832155</v>
      </c>
      <c r="J470" s="314">
        <v>923</v>
      </c>
      <c r="K470" s="315">
        <f t="shared" si="34"/>
        <v>2224.2999636832155</v>
      </c>
      <c r="L470" s="294">
        <f t="shared" si="33"/>
        <v>0</v>
      </c>
    </row>
    <row r="471" spans="1:12" hidden="1" x14ac:dyDescent="0.3">
      <c r="A471" s="298" t="s">
        <v>40</v>
      </c>
      <c r="B471" s="312" t="s">
        <v>247</v>
      </c>
      <c r="C471" s="302" t="s">
        <v>271</v>
      </c>
      <c r="D471" s="302" t="s">
        <v>268</v>
      </c>
      <c r="E471" s="302">
        <v>2017</v>
      </c>
      <c r="F471" s="302" t="s">
        <v>255</v>
      </c>
      <c r="G471" s="313">
        <v>5.1799996182404703E-2</v>
      </c>
      <c r="H471" s="313" t="s">
        <v>269</v>
      </c>
      <c r="I471" s="309">
        <v>760.52527303823319</v>
      </c>
      <c r="J471" s="314">
        <v>923</v>
      </c>
      <c r="K471" s="315">
        <f t="shared" si="34"/>
        <v>760.52527303823319</v>
      </c>
      <c r="L471" s="294">
        <f t="shared" si="33"/>
        <v>0</v>
      </c>
    </row>
    <row r="472" spans="1:12" hidden="1" x14ac:dyDescent="0.3">
      <c r="A472" s="298" t="s">
        <v>40</v>
      </c>
      <c r="B472" s="312" t="s">
        <v>247</v>
      </c>
      <c r="C472" s="302" t="s">
        <v>271</v>
      </c>
      <c r="D472" s="302" t="s">
        <v>268</v>
      </c>
      <c r="E472" s="302">
        <v>2017</v>
      </c>
      <c r="F472" s="302" t="s">
        <v>256</v>
      </c>
      <c r="G472" s="313">
        <v>7.9899883563343446E-2</v>
      </c>
      <c r="H472" s="313" t="s">
        <v>269</v>
      </c>
      <c r="I472" s="309">
        <v>1173.086587666113</v>
      </c>
      <c r="J472" s="314">
        <v>923</v>
      </c>
      <c r="K472" s="315">
        <f t="shared" si="34"/>
        <v>1173.086587666113</v>
      </c>
      <c r="L472" s="294">
        <f t="shared" si="33"/>
        <v>0</v>
      </c>
    </row>
    <row r="473" spans="1:12" hidden="1" x14ac:dyDescent="0.3">
      <c r="A473" s="298" t="s">
        <v>40</v>
      </c>
      <c r="B473" s="312" t="s">
        <v>247</v>
      </c>
      <c r="C473" s="302" t="s">
        <v>271</v>
      </c>
      <c r="D473" s="302" t="s">
        <v>268</v>
      </c>
      <c r="E473" s="302">
        <v>2017</v>
      </c>
      <c r="F473" s="302" t="s">
        <v>257</v>
      </c>
      <c r="G473" s="313">
        <v>2.0099639237244459E-2</v>
      </c>
      <c r="H473" s="313" t="s">
        <v>269</v>
      </c>
      <c r="I473" s="309">
        <v>295.10202211303897</v>
      </c>
      <c r="J473" s="314">
        <v>923</v>
      </c>
      <c r="K473" s="315">
        <f t="shared" si="34"/>
        <v>295.10202211303897</v>
      </c>
      <c r="L473" s="294">
        <f t="shared" si="33"/>
        <v>0</v>
      </c>
    </row>
    <row r="474" spans="1:12" x14ac:dyDescent="0.3">
      <c r="A474" s="298"/>
      <c r="B474" s="312" t="s">
        <v>247</v>
      </c>
      <c r="C474" s="302"/>
      <c r="D474" s="302" t="s">
        <v>268</v>
      </c>
      <c r="E474" s="302">
        <v>2017</v>
      </c>
      <c r="F474" s="302" t="s">
        <v>258</v>
      </c>
      <c r="G474" s="313">
        <v>5.0399415907919597E-2</v>
      </c>
      <c r="H474" s="313" t="s">
        <v>269</v>
      </c>
      <c r="I474" s="309">
        <v>739.96201484968208</v>
      </c>
      <c r="J474" s="314">
        <v>923</v>
      </c>
      <c r="K474" s="315">
        <f t="shared" si="34"/>
        <v>739.96201484968208</v>
      </c>
      <c r="L474" s="294">
        <f t="shared" si="33"/>
        <v>0</v>
      </c>
    </row>
    <row r="475" spans="1:12" hidden="1" x14ac:dyDescent="0.3">
      <c r="A475" s="298" t="s">
        <v>40</v>
      </c>
      <c r="B475" s="312" t="s">
        <v>247</v>
      </c>
      <c r="C475" s="302" t="s">
        <v>271</v>
      </c>
      <c r="D475" s="302" t="s">
        <v>268</v>
      </c>
      <c r="E475" s="302">
        <v>2017</v>
      </c>
      <c r="F475" s="302" t="s">
        <v>259</v>
      </c>
      <c r="G475" s="313">
        <v>8.260083223577469E-2</v>
      </c>
      <c r="H475" s="313" t="s">
        <v>269</v>
      </c>
      <c r="I475" s="309">
        <v>1212.7417976651589</v>
      </c>
      <c r="J475" s="314">
        <v>923</v>
      </c>
      <c r="K475" s="315">
        <f t="shared" si="34"/>
        <v>1212.7417976651589</v>
      </c>
      <c r="L475" s="294">
        <f t="shared" si="33"/>
        <v>0</v>
      </c>
    </row>
    <row r="476" spans="1:12" hidden="1" x14ac:dyDescent="0.3">
      <c r="A476" s="298" t="s">
        <v>31</v>
      </c>
      <c r="B476" s="312" t="s">
        <v>247</v>
      </c>
      <c r="C476" s="302" t="s">
        <v>272</v>
      </c>
      <c r="D476" s="302" t="s">
        <v>270</v>
      </c>
      <c r="E476" s="302">
        <v>2016</v>
      </c>
      <c r="F476" s="302" t="s">
        <v>250</v>
      </c>
      <c r="G476" s="313">
        <v>1</v>
      </c>
      <c r="H476" s="313" t="s">
        <v>269</v>
      </c>
      <c r="I476" s="309">
        <v>88747.469369999977</v>
      </c>
      <c r="J476" s="314">
        <v>107</v>
      </c>
      <c r="K476" s="315">
        <f t="shared" si="34"/>
        <v>88747.469369999977</v>
      </c>
      <c r="L476" s="294">
        <f t="shared" si="33"/>
        <v>0</v>
      </c>
    </row>
    <row r="477" spans="1:12" hidden="1" x14ac:dyDescent="0.3">
      <c r="A477" s="298" t="s">
        <v>31</v>
      </c>
      <c r="B477" s="312" t="s">
        <v>247</v>
      </c>
      <c r="C477" s="302" t="s">
        <v>272</v>
      </c>
      <c r="D477" s="302" t="s">
        <v>270</v>
      </c>
      <c r="E477" s="302">
        <v>2017</v>
      </c>
      <c r="F477" s="302" t="s">
        <v>250</v>
      </c>
      <c r="G477" s="313">
        <v>1</v>
      </c>
      <c r="H477" s="313" t="s">
        <v>269</v>
      </c>
      <c r="I477" s="309">
        <v>56064.608460000054</v>
      </c>
      <c r="J477" s="314">
        <v>107</v>
      </c>
      <c r="K477" s="315">
        <f t="shared" si="34"/>
        <v>56064.608460000054</v>
      </c>
      <c r="L477" s="294">
        <f t="shared" si="33"/>
        <v>0</v>
      </c>
    </row>
    <row r="478" spans="1:12" hidden="1" x14ac:dyDescent="0.3">
      <c r="A478" s="298" t="s">
        <v>31</v>
      </c>
      <c r="B478" s="312" t="s">
        <v>247</v>
      </c>
      <c r="C478" s="302" t="s">
        <v>272</v>
      </c>
      <c r="D478" s="302" t="s">
        <v>268</v>
      </c>
      <c r="E478" s="302">
        <v>2016</v>
      </c>
      <c r="F478" s="302" t="s">
        <v>250</v>
      </c>
      <c r="G478" s="313">
        <v>1</v>
      </c>
      <c r="H478" s="313" t="s">
        <v>269</v>
      </c>
      <c r="I478" s="309">
        <v>67773.640630000009</v>
      </c>
      <c r="J478" s="314">
        <v>923</v>
      </c>
      <c r="K478" s="315">
        <f t="shared" si="34"/>
        <v>67773.640630000009</v>
      </c>
      <c r="L478" s="294">
        <f t="shared" si="33"/>
        <v>0</v>
      </c>
    </row>
    <row r="479" spans="1:12" hidden="1" x14ac:dyDescent="0.3">
      <c r="A479" s="298" t="s">
        <v>31</v>
      </c>
      <c r="B479" s="312" t="s">
        <v>247</v>
      </c>
      <c r="C479" s="302" t="s">
        <v>272</v>
      </c>
      <c r="D479" s="302" t="s">
        <v>268</v>
      </c>
      <c r="E479" s="302">
        <v>2017</v>
      </c>
      <c r="F479" s="302" t="s">
        <v>250</v>
      </c>
      <c r="G479" s="313">
        <v>1</v>
      </c>
      <c r="H479" s="313" t="s">
        <v>269</v>
      </c>
      <c r="I479" s="309">
        <v>42814.771540000052</v>
      </c>
      <c r="J479" s="314">
        <v>923</v>
      </c>
      <c r="K479" s="315">
        <f t="shared" si="34"/>
        <v>42814.771540000052</v>
      </c>
      <c r="L479" s="294">
        <f t="shared" si="33"/>
        <v>0</v>
      </c>
    </row>
    <row r="480" spans="1:12" hidden="1" x14ac:dyDescent="0.3">
      <c r="A480" s="298" t="s">
        <v>31</v>
      </c>
      <c r="B480" s="312" t="s">
        <v>247</v>
      </c>
      <c r="C480" s="302" t="s">
        <v>273</v>
      </c>
      <c r="D480" s="302" t="s">
        <v>270</v>
      </c>
      <c r="E480" s="302">
        <v>2016</v>
      </c>
      <c r="F480" s="302" t="s">
        <v>250</v>
      </c>
      <c r="G480" s="313">
        <v>1</v>
      </c>
      <c r="H480" s="313" t="s">
        <v>269</v>
      </c>
      <c r="I480" s="309">
        <v>6052.6512899999998</v>
      </c>
      <c r="J480" s="314">
        <v>107</v>
      </c>
      <c r="K480" s="315">
        <f t="shared" si="34"/>
        <v>6052.6512899999998</v>
      </c>
      <c r="L480" s="294">
        <f t="shared" si="33"/>
        <v>0</v>
      </c>
    </row>
    <row r="481" spans="1:12" hidden="1" x14ac:dyDescent="0.3">
      <c r="A481" s="298" t="s">
        <v>31</v>
      </c>
      <c r="B481" s="312" t="s">
        <v>247</v>
      </c>
      <c r="C481" s="302" t="s">
        <v>273</v>
      </c>
      <c r="D481" s="302" t="s">
        <v>270</v>
      </c>
      <c r="E481" s="302">
        <v>2017</v>
      </c>
      <c r="F481" s="302" t="s">
        <v>250</v>
      </c>
      <c r="G481" s="313">
        <v>1</v>
      </c>
      <c r="H481" s="313" t="s">
        <v>269</v>
      </c>
      <c r="I481" s="309">
        <v>5552.5005900000051</v>
      </c>
      <c r="J481" s="314">
        <v>107</v>
      </c>
      <c r="K481" s="315">
        <f t="shared" si="34"/>
        <v>5552.5005900000051</v>
      </c>
      <c r="L481" s="294">
        <f t="shared" si="33"/>
        <v>0</v>
      </c>
    </row>
    <row r="482" spans="1:12" hidden="1" x14ac:dyDescent="0.3">
      <c r="A482" s="298" t="s">
        <v>31</v>
      </c>
      <c r="B482" s="312" t="s">
        <v>247</v>
      </c>
      <c r="C482" s="302" t="s">
        <v>273</v>
      </c>
      <c r="D482" s="302" t="s">
        <v>268</v>
      </c>
      <c r="E482" s="302">
        <v>2016</v>
      </c>
      <c r="F482" s="302" t="s">
        <v>250</v>
      </c>
      <c r="G482" s="313">
        <v>1</v>
      </c>
      <c r="H482" s="313" t="s">
        <v>269</v>
      </c>
      <c r="I482" s="309">
        <v>4622.218710000001</v>
      </c>
      <c r="J482" s="314">
        <v>923</v>
      </c>
      <c r="K482" s="315">
        <f t="shared" si="34"/>
        <v>4622.218710000001</v>
      </c>
      <c r="L482" s="294">
        <f t="shared" si="33"/>
        <v>0</v>
      </c>
    </row>
    <row r="483" spans="1:12" hidden="1" x14ac:dyDescent="0.3">
      <c r="A483" s="298" t="s">
        <v>31</v>
      </c>
      <c r="B483" s="312" t="s">
        <v>247</v>
      </c>
      <c r="C483" s="302" t="s">
        <v>273</v>
      </c>
      <c r="D483" s="302" t="s">
        <v>268</v>
      </c>
      <c r="E483" s="302">
        <v>2017</v>
      </c>
      <c r="F483" s="302" t="s">
        <v>250</v>
      </c>
      <c r="G483" s="313">
        <v>1</v>
      </c>
      <c r="H483" s="313" t="s">
        <v>269</v>
      </c>
      <c r="I483" s="309">
        <v>4240.2694100000044</v>
      </c>
      <c r="J483" s="314">
        <v>923</v>
      </c>
      <c r="K483" s="315">
        <f t="shared" si="34"/>
        <v>4240.2694100000044</v>
      </c>
      <c r="L483" s="294">
        <f t="shared" si="33"/>
        <v>0</v>
      </c>
    </row>
    <row r="484" spans="1:12" hidden="1" x14ac:dyDescent="0.3">
      <c r="A484" s="298" t="s">
        <v>22</v>
      </c>
      <c r="B484" s="312" t="s">
        <v>247</v>
      </c>
      <c r="C484" s="302" t="s">
        <v>274</v>
      </c>
      <c r="D484" s="302" t="s">
        <v>270</v>
      </c>
      <c r="E484" s="302">
        <v>2016</v>
      </c>
      <c r="F484" s="302" t="s">
        <v>253</v>
      </c>
      <c r="G484" s="313">
        <v>1</v>
      </c>
      <c r="H484" s="313" t="s">
        <v>269</v>
      </c>
      <c r="I484" s="309">
        <v>917.82557999999995</v>
      </c>
      <c r="J484" s="314">
        <v>107</v>
      </c>
      <c r="K484" s="315">
        <f t="shared" si="34"/>
        <v>917.82557999999995</v>
      </c>
      <c r="L484" s="294">
        <f t="shared" si="33"/>
        <v>0</v>
      </c>
    </row>
    <row r="485" spans="1:12" hidden="1" x14ac:dyDescent="0.3">
      <c r="A485" s="298" t="s">
        <v>22</v>
      </c>
      <c r="B485" s="312" t="s">
        <v>247</v>
      </c>
      <c r="C485" s="302" t="s">
        <v>274</v>
      </c>
      <c r="D485" s="302" t="s">
        <v>270</v>
      </c>
      <c r="E485" s="302">
        <v>2017</v>
      </c>
      <c r="F485" s="302" t="s">
        <v>253</v>
      </c>
      <c r="G485" s="313">
        <v>1</v>
      </c>
      <c r="H485" s="313" t="s">
        <v>269</v>
      </c>
      <c r="I485" s="309">
        <v>542.44889999999998</v>
      </c>
      <c r="J485" s="314">
        <v>107</v>
      </c>
      <c r="K485" s="315">
        <f t="shared" si="34"/>
        <v>542.44889999999998</v>
      </c>
      <c r="L485" s="294">
        <f t="shared" si="33"/>
        <v>0</v>
      </c>
    </row>
    <row r="486" spans="1:12" hidden="1" x14ac:dyDescent="0.3">
      <c r="A486" s="298" t="s">
        <v>22</v>
      </c>
      <c r="B486" s="312" t="s">
        <v>247</v>
      </c>
      <c r="C486" s="302" t="s">
        <v>274</v>
      </c>
      <c r="D486" s="302" t="s">
        <v>268</v>
      </c>
      <c r="E486" s="302">
        <v>2016</v>
      </c>
      <c r="F486" s="302" t="s">
        <v>253</v>
      </c>
      <c r="G486" s="313">
        <v>1</v>
      </c>
      <c r="H486" s="313" t="s">
        <v>269</v>
      </c>
      <c r="I486" s="309">
        <v>700.91442000000006</v>
      </c>
      <c r="J486" s="314">
        <v>923</v>
      </c>
      <c r="K486" s="315">
        <f t="shared" si="34"/>
        <v>700.91442000000006</v>
      </c>
      <c r="L486" s="294">
        <f t="shared" si="33"/>
        <v>0</v>
      </c>
    </row>
    <row r="487" spans="1:12" hidden="1" x14ac:dyDescent="0.3">
      <c r="A487" s="298" t="s">
        <v>22</v>
      </c>
      <c r="B487" s="312" t="s">
        <v>247</v>
      </c>
      <c r="C487" s="302" t="s">
        <v>274</v>
      </c>
      <c r="D487" s="302" t="s">
        <v>268</v>
      </c>
      <c r="E487" s="302">
        <v>2017</v>
      </c>
      <c r="F487" s="302" t="s">
        <v>253</v>
      </c>
      <c r="G487" s="313">
        <v>1</v>
      </c>
      <c r="H487" s="313" t="s">
        <v>269</v>
      </c>
      <c r="I487" s="309">
        <v>414.25110000000006</v>
      </c>
      <c r="J487" s="314">
        <v>923</v>
      </c>
      <c r="K487" s="315">
        <f t="shared" si="34"/>
        <v>414.25110000000006</v>
      </c>
      <c r="L487" s="294">
        <f t="shared" si="33"/>
        <v>0</v>
      </c>
    </row>
    <row r="488" spans="1:12" hidden="1" x14ac:dyDescent="0.3">
      <c r="A488" s="298" t="s">
        <v>22</v>
      </c>
      <c r="B488" s="312" t="s">
        <v>247</v>
      </c>
      <c r="C488" s="302" t="s">
        <v>275</v>
      </c>
      <c r="D488" s="302" t="s">
        <v>270</v>
      </c>
      <c r="E488" s="302">
        <v>2016</v>
      </c>
      <c r="F488" s="302" t="s">
        <v>252</v>
      </c>
      <c r="G488" s="313">
        <v>1</v>
      </c>
      <c r="H488" s="313" t="s">
        <v>269</v>
      </c>
      <c r="I488" s="309">
        <v>866.83526999999992</v>
      </c>
      <c r="J488" s="314">
        <v>107</v>
      </c>
      <c r="K488" s="315">
        <f t="shared" ref="K488:K509" si="35">I488</f>
        <v>866.83526999999992</v>
      </c>
      <c r="L488" s="294">
        <f t="shared" si="33"/>
        <v>0</v>
      </c>
    </row>
    <row r="489" spans="1:12" hidden="1" x14ac:dyDescent="0.3">
      <c r="A489" s="298" t="s">
        <v>22</v>
      </c>
      <c r="B489" s="312" t="s">
        <v>247</v>
      </c>
      <c r="C489" s="302" t="s">
        <v>275</v>
      </c>
      <c r="D489" s="302" t="s">
        <v>268</v>
      </c>
      <c r="E489" s="302">
        <v>2016</v>
      </c>
      <c r="F489" s="302" t="s">
        <v>252</v>
      </c>
      <c r="G489" s="313">
        <v>1</v>
      </c>
      <c r="H489" s="313" t="s">
        <v>269</v>
      </c>
      <c r="I489" s="309">
        <v>661.97473000000002</v>
      </c>
      <c r="J489" s="314">
        <v>923</v>
      </c>
      <c r="K489" s="315">
        <f t="shared" si="35"/>
        <v>661.97473000000002</v>
      </c>
      <c r="L489" s="294">
        <f t="shared" si="33"/>
        <v>0</v>
      </c>
    </row>
    <row r="490" spans="1:12" hidden="1" x14ac:dyDescent="0.3">
      <c r="A490" s="298" t="s">
        <v>22</v>
      </c>
      <c r="B490" s="312" t="s">
        <v>247</v>
      </c>
      <c r="C490" s="302" t="s">
        <v>276</v>
      </c>
      <c r="D490" s="302" t="s">
        <v>270</v>
      </c>
      <c r="E490" s="302">
        <v>2016</v>
      </c>
      <c r="F490" s="302" t="s">
        <v>252</v>
      </c>
      <c r="G490" s="313">
        <v>1</v>
      </c>
      <c r="H490" s="313" t="s">
        <v>269</v>
      </c>
      <c r="I490" s="309">
        <v>36254.110410000052</v>
      </c>
      <c r="J490" s="314">
        <v>107</v>
      </c>
      <c r="K490" s="315">
        <f t="shared" si="35"/>
        <v>36254.110410000052</v>
      </c>
      <c r="L490" s="294">
        <f t="shared" si="33"/>
        <v>0</v>
      </c>
    </row>
    <row r="491" spans="1:12" hidden="1" x14ac:dyDescent="0.3">
      <c r="A491" s="298" t="s">
        <v>22</v>
      </c>
      <c r="B491" s="312" t="s">
        <v>247</v>
      </c>
      <c r="C491" s="302" t="s">
        <v>276</v>
      </c>
      <c r="D491" s="302" t="s">
        <v>270</v>
      </c>
      <c r="E491" s="302">
        <v>2017</v>
      </c>
      <c r="F491" s="302" t="s">
        <v>252</v>
      </c>
      <c r="G491" s="313">
        <v>1</v>
      </c>
      <c r="H491" s="313" t="s">
        <v>269</v>
      </c>
      <c r="I491" s="309">
        <v>48440.686769999993</v>
      </c>
      <c r="J491" s="314">
        <v>107</v>
      </c>
      <c r="K491" s="315">
        <f t="shared" si="35"/>
        <v>48440.686769999993</v>
      </c>
      <c r="L491" s="294">
        <f t="shared" si="33"/>
        <v>0</v>
      </c>
    </row>
    <row r="492" spans="1:12" hidden="1" x14ac:dyDescent="0.3">
      <c r="A492" s="298" t="s">
        <v>22</v>
      </c>
      <c r="B492" s="312" t="s">
        <v>247</v>
      </c>
      <c r="C492" s="302" t="s">
        <v>276</v>
      </c>
      <c r="D492" s="302" t="s">
        <v>268</v>
      </c>
      <c r="E492" s="302">
        <v>2016</v>
      </c>
      <c r="F492" s="302" t="s">
        <v>252</v>
      </c>
      <c r="G492" s="313">
        <v>1</v>
      </c>
      <c r="H492" s="313" t="s">
        <v>269</v>
      </c>
      <c r="I492" s="309">
        <v>27686.119590000046</v>
      </c>
      <c r="J492" s="314">
        <v>923</v>
      </c>
      <c r="K492" s="315">
        <f t="shared" si="35"/>
        <v>27686.119590000046</v>
      </c>
      <c r="L492" s="294">
        <f t="shared" si="33"/>
        <v>0</v>
      </c>
    </row>
    <row r="493" spans="1:12" hidden="1" x14ac:dyDescent="0.3">
      <c r="A493" s="298" t="s">
        <v>22</v>
      </c>
      <c r="B493" s="312" t="s">
        <v>247</v>
      </c>
      <c r="C493" s="302" t="s">
        <v>276</v>
      </c>
      <c r="D493" s="302" t="s">
        <v>268</v>
      </c>
      <c r="E493" s="302">
        <v>2017</v>
      </c>
      <c r="F493" s="302" t="s">
        <v>252</v>
      </c>
      <c r="G493" s="313">
        <v>1</v>
      </c>
      <c r="H493" s="313" t="s">
        <v>269</v>
      </c>
      <c r="I493" s="309">
        <v>36992.623230000005</v>
      </c>
      <c r="J493" s="314">
        <v>923</v>
      </c>
      <c r="K493" s="315">
        <f t="shared" si="35"/>
        <v>36992.623230000005</v>
      </c>
      <c r="L493" s="294">
        <f t="shared" si="33"/>
        <v>0</v>
      </c>
    </row>
    <row r="494" spans="1:12" hidden="1" x14ac:dyDescent="0.3">
      <c r="A494" s="298" t="s">
        <v>22</v>
      </c>
      <c r="B494" s="312" t="s">
        <v>247</v>
      </c>
      <c r="C494" s="302" t="s">
        <v>277</v>
      </c>
      <c r="D494" s="302" t="s">
        <v>270</v>
      </c>
      <c r="E494" s="302">
        <v>2016</v>
      </c>
      <c r="F494" s="302" t="s">
        <v>255</v>
      </c>
      <c r="G494" s="313">
        <v>1</v>
      </c>
      <c r="H494" s="313" t="s">
        <v>269</v>
      </c>
      <c r="I494" s="309">
        <v>866.83526999999992</v>
      </c>
      <c r="J494" s="314">
        <v>107</v>
      </c>
      <c r="K494" s="315">
        <f t="shared" si="35"/>
        <v>866.83526999999992</v>
      </c>
      <c r="L494" s="294">
        <f t="shared" si="33"/>
        <v>0</v>
      </c>
    </row>
    <row r="495" spans="1:12" hidden="1" x14ac:dyDescent="0.3">
      <c r="A495" s="298" t="s">
        <v>22</v>
      </c>
      <c r="B495" s="312" t="s">
        <v>247</v>
      </c>
      <c r="C495" s="302" t="s">
        <v>277</v>
      </c>
      <c r="D495" s="302" t="s">
        <v>268</v>
      </c>
      <c r="E495" s="302">
        <v>2016</v>
      </c>
      <c r="F495" s="302" t="s">
        <v>255</v>
      </c>
      <c r="G495" s="313">
        <v>1</v>
      </c>
      <c r="H495" s="313" t="s">
        <v>269</v>
      </c>
      <c r="I495" s="309">
        <v>661.97473000000002</v>
      </c>
      <c r="J495" s="314">
        <v>923</v>
      </c>
      <c r="K495" s="315">
        <f t="shared" si="35"/>
        <v>661.97473000000002</v>
      </c>
      <c r="L495" s="294">
        <f t="shared" si="33"/>
        <v>0</v>
      </c>
    </row>
    <row r="496" spans="1:12" hidden="1" x14ac:dyDescent="0.3">
      <c r="A496" s="298" t="s">
        <v>22</v>
      </c>
      <c r="B496" s="312" t="s">
        <v>247</v>
      </c>
      <c r="C496" s="302" t="s">
        <v>278</v>
      </c>
      <c r="D496" s="302" t="s">
        <v>270</v>
      </c>
      <c r="E496" s="302">
        <v>2016</v>
      </c>
      <c r="F496" s="302" t="s">
        <v>255</v>
      </c>
      <c r="G496" s="313">
        <v>1</v>
      </c>
      <c r="H496" s="313" t="s">
        <v>269</v>
      </c>
      <c r="I496" s="309">
        <v>1682.6802299999999</v>
      </c>
      <c r="J496" s="314">
        <v>107</v>
      </c>
      <c r="K496" s="315">
        <f t="shared" si="35"/>
        <v>1682.6802299999999</v>
      </c>
      <c r="L496" s="294">
        <f t="shared" si="33"/>
        <v>0</v>
      </c>
    </row>
    <row r="497" spans="1:12" hidden="1" x14ac:dyDescent="0.3">
      <c r="A497" s="298" t="s">
        <v>22</v>
      </c>
      <c r="B497" s="312" t="s">
        <v>247</v>
      </c>
      <c r="C497" s="302" t="s">
        <v>278</v>
      </c>
      <c r="D497" s="302" t="s">
        <v>270</v>
      </c>
      <c r="E497" s="302">
        <v>2017</v>
      </c>
      <c r="F497" s="302" t="s">
        <v>255</v>
      </c>
      <c r="G497" s="313">
        <v>1</v>
      </c>
      <c r="H497" s="313" t="s">
        <v>269</v>
      </c>
      <c r="I497" s="309">
        <v>542.44889999999998</v>
      </c>
      <c r="J497" s="314">
        <v>107</v>
      </c>
      <c r="K497" s="315">
        <f t="shared" si="35"/>
        <v>542.44889999999998</v>
      </c>
      <c r="L497" s="294">
        <f t="shared" si="33"/>
        <v>0</v>
      </c>
    </row>
    <row r="498" spans="1:12" hidden="1" x14ac:dyDescent="0.3">
      <c r="A498" s="298" t="s">
        <v>22</v>
      </c>
      <c r="B498" s="312" t="s">
        <v>247</v>
      </c>
      <c r="C498" s="302" t="s">
        <v>278</v>
      </c>
      <c r="D498" s="302" t="s">
        <v>268</v>
      </c>
      <c r="E498" s="302">
        <v>2016</v>
      </c>
      <c r="F498" s="302" t="s">
        <v>255</v>
      </c>
      <c r="G498" s="313">
        <v>1</v>
      </c>
      <c r="H498" s="313" t="s">
        <v>269</v>
      </c>
      <c r="I498" s="309">
        <v>1285.0097700000001</v>
      </c>
      <c r="J498" s="314">
        <v>923</v>
      </c>
      <c r="K498" s="315">
        <f t="shared" si="35"/>
        <v>1285.0097700000001</v>
      </c>
      <c r="L498" s="294">
        <f t="shared" si="33"/>
        <v>0</v>
      </c>
    </row>
    <row r="499" spans="1:12" hidden="1" x14ac:dyDescent="0.3">
      <c r="A499" s="298" t="s">
        <v>22</v>
      </c>
      <c r="B499" s="312" t="s">
        <v>247</v>
      </c>
      <c r="C499" s="302" t="s">
        <v>278</v>
      </c>
      <c r="D499" s="302" t="s">
        <v>268</v>
      </c>
      <c r="E499" s="302">
        <v>2017</v>
      </c>
      <c r="F499" s="302" t="s">
        <v>255</v>
      </c>
      <c r="G499" s="313">
        <v>1</v>
      </c>
      <c r="H499" s="313" t="s">
        <v>269</v>
      </c>
      <c r="I499" s="309">
        <v>414.25110000000006</v>
      </c>
      <c r="J499" s="314">
        <v>923</v>
      </c>
      <c r="K499" s="315">
        <f t="shared" si="35"/>
        <v>414.25110000000006</v>
      </c>
      <c r="L499" s="294">
        <f t="shared" si="33"/>
        <v>0</v>
      </c>
    </row>
    <row r="500" spans="1:12" x14ac:dyDescent="0.3">
      <c r="A500" s="298"/>
      <c r="B500" s="312" t="s">
        <v>247</v>
      </c>
      <c r="C500" s="302"/>
      <c r="D500" s="302" t="s">
        <v>268</v>
      </c>
      <c r="E500" s="302">
        <v>2016</v>
      </c>
      <c r="F500" s="302" t="s">
        <v>249</v>
      </c>
      <c r="G500" s="313">
        <v>0.11849996356354579</v>
      </c>
      <c r="H500" s="313" t="s">
        <v>269</v>
      </c>
      <c r="I500" s="309">
        <v>4188.6762770627993</v>
      </c>
      <c r="J500" s="314">
        <v>923</v>
      </c>
      <c r="K500" s="315">
        <f t="shared" si="35"/>
        <v>4188.6762770627993</v>
      </c>
      <c r="L500" s="294">
        <f t="shared" si="33"/>
        <v>0</v>
      </c>
    </row>
    <row r="501" spans="1:12" hidden="1" x14ac:dyDescent="0.3">
      <c r="A501" s="298" t="s">
        <v>39</v>
      </c>
      <c r="B501" s="312" t="s">
        <v>247</v>
      </c>
      <c r="C501" s="302" t="s">
        <v>279</v>
      </c>
      <c r="D501" s="302" t="s">
        <v>268</v>
      </c>
      <c r="E501" s="302">
        <v>2016</v>
      </c>
      <c r="F501" s="302" t="s">
        <v>250</v>
      </c>
      <c r="G501" s="313">
        <v>0.18909995904682239</v>
      </c>
      <c r="H501" s="313" t="s">
        <v>269</v>
      </c>
      <c r="I501" s="309">
        <v>6684.2089114079636</v>
      </c>
      <c r="J501" s="314">
        <v>923</v>
      </c>
      <c r="K501" s="315">
        <f t="shared" si="35"/>
        <v>6684.2089114079636</v>
      </c>
      <c r="L501" s="294">
        <f t="shared" si="33"/>
        <v>0</v>
      </c>
    </row>
    <row r="502" spans="1:12" hidden="1" x14ac:dyDescent="0.3">
      <c r="A502" s="298" t="s">
        <v>39</v>
      </c>
      <c r="B502" s="312" t="s">
        <v>247</v>
      </c>
      <c r="C502" s="302" t="s">
        <v>279</v>
      </c>
      <c r="D502" s="302" t="s">
        <v>268</v>
      </c>
      <c r="E502" s="302">
        <v>2016</v>
      </c>
      <c r="F502" s="302" t="s">
        <v>251</v>
      </c>
      <c r="G502" s="313">
        <v>8.6400029428548353E-2</v>
      </c>
      <c r="H502" s="313" t="s">
        <v>269</v>
      </c>
      <c r="I502" s="309">
        <v>3054.0241762253186</v>
      </c>
      <c r="J502" s="314">
        <v>923</v>
      </c>
      <c r="K502" s="315">
        <f t="shared" si="35"/>
        <v>3054.0241762253186</v>
      </c>
      <c r="L502" s="294">
        <f t="shared" si="33"/>
        <v>0</v>
      </c>
    </row>
    <row r="503" spans="1:12" hidden="1" x14ac:dyDescent="0.3">
      <c r="A503" s="298" t="s">
        <v>39</v>
      </c>
      <c r="B503" s="312" t="s">
        <v>247</v>
      </c>
      <c r="C503" s="302" t="s">
        <v>279</v>
      </c>
      <c r="D503" s="302" t="s">
        <v>268</v>
      </c>
      <c r="E503" s="302">
        <v>2016</v>
      </c>
      <c r="F503" s="302" t="s">
        <v>252</v>
      </c>
      <c r="G503" s="313">
        <v>6.3500008963600571E-2</v>
      </c>
      <c r="H503" s="313" t="s">
        <v>269</v>
      </c>
      <c r="I503" s="309">
        <v>2244.5659318407816</v>
      </c>
      <c r="J503" s="314">
        <v>923</v>
      </c>
      <c r="K503" s="315">
        <f t="shared" si="35"/>
        <v>2244.5659318407816</v>
      </c>
      <c r="L503" s="294">
        <f t="shared" si="33"/>
        <v>0</v>
      </c>
    </row>
    <row r="504" spans="1:12" hidden="1" x14ac:dyDescent="0.3">
      <c r="A504" s="298" t="s">
        <v>39</v>
      </c>
      <c r="B504" s="312" t="s">
        <v>247</v>
      </c>
      <c r="C504" s="302" t="s">
        <v>279</v>
      </c>
      <c r="D504" s="302" t="s">
        <v>268</v>
      </c>
      <c r="E504" s="302">
        <v>2016</v>
      </c>
      <c r="F504" s="302" t="s">
        <v>253</v>
      </c>
      <c r="G504" s="313">
        <v>4.2100052873602287E-2</v>
      </c>
      <c r="H504" s="313" t="s">
        <v>269</v>
      </c>
      <c r="I504" s="309">
        <v>1488.1311979491279</v>
      </c>
      <c r="J504" s="314">
        <v>923</v>
      </c>
      <c r="K504" s="315">
        <f t="shared" si="35"/>
        <v>1488.1311979491279</v>
      </c>
      <c r="L504" s="294">
        <f t="shared" si="33"/>
        <v>0</v>
      </c>
    </row>
    <row r="505" spans="1:12" x14ac:dyDescent="0.3">
      <c r="A505" s="298"/>
      <c r="B505" s="312" t="s">
        <v>247</v>
      </c>
      <c r="C505" s="302"/>
      <c r="D505" s="302" t="s">
        <v>268</v>
      </c>
      <c r="E505" s="302">
        <v>2016</v>
      </c>
      <c r="F505" s="302" t="s">
        <v>254</v>
      </c>
      <c r="G505" s="313">
        <v>0.17229995979184889</v>
      </c>
      <c r="H505" s="313" t="s">
        <v>269</v>
      </c>
      <c r="I505" s="309">
        <v>6090.3711057427809</v>
      </c>
      <c r="J505" s="314">
        <v>923</v>
      </c>
      <c r="K505" s="315">
        <f t="shared" si="35"/>
        <v>6090.3711057427809</v>
      </c>
      <c r="L505" s="294">
        <f t="shared" si="33"/>
        <v>0</v>
      </c>
    </row>
    <row r="506" spans="1:12" hidden="1" x14ac:dyDescent="0.3">
      <c r="A506" s="298" t="s">
        <v>39</v>
      </c>
      <c r="B506" s="312" t="s">
        <v>247</v>
      </c>
      <c r="C506" s="302" t="s">
        <v>279</v>
      </c>
      <c r="D506" s="302" t="s">
        <v>268</v>
      </c>
      <c r="E506" s="302">
        <v>2016</v>
      </c>
      <c r="F506" s="302" t="s">
        <v>255</v>
      </c>
      <c r="G506" s="313">
        <v>6.1299968871859872E-2</v>
      </c>
      <c r="H506" s="313" t="s">
        <v>269</v>
      </c>
      <c r="I506" s="309">
        <v>2166.8000366983779</v>
      </c>
      <c r="J506" s="314">
        <v>923</v>
      </c>
      <c r="K506" s="315">
        <f t="shared" si="35"/>
        <v>2166.8000366983779</v>
      </c>
      <c r="L506" s="294">
        <f t="shared" si="33"/>
        <v>0</v>
      </c>
    </row>
    <row r="507" spans="1:12" hidden="1" x14ac:dyDescent="0.3">
      <c r="A507" s="298" t="s">
        <v>39</v>
      </c>
      <c r="B507" s="312" t="s">
        <v>247</v>
      </c>
      <c r="C507" s="302" t="s">
        <v>279</v>
      </c>
      <c r="D507" s="302" t="s">
        <v>268</v>
      </c>
      <c r="E507" s="302">
        <v>2016</v>
      </c>
      <c r="F507" s="302" t="s">
        <v>256</v>
      </c>
      <c r="G507" s="313">
        <v>9.8899945031010558E-2</v>
      </c>
      <c r="H507" s="313" t="s">
        <v>269</v>
      </c>
      <c r="I507" s="309">
        <v>3495.8648179841953</v>
      </c>
      <c r="J507" s="314">
        <v>923</v>
      </c>
      <c r="K507" s="315">
        <f t="shared" si="35"/>
        <v>3495.8648179841953</v>
      </c>
      <c r="L507" s="294">
        <f t="shared" si="33"/>
        <v>0</v>
      </c>
    </row>
    <row r="508" spans="1:12" hidden="1" x14ac:dyDescent="0.3">
      <c r="A508" s="298" t="s">
        <v>39</v>
      </c>
      <c r="B508" s="312" t="s">
        <v>247</v>
      </c>
      <c r="C508" s="302" t="s">
        <v>279</v>
      </c>
      <c r="D508" s="302" t="s">
        <v>268</v>
      </c>
      <c r="E508" s="302">
        <v>2016</v>
      </c>
      <c r="F508" s="302" t="s">
        <v>257</v>
      </c>
      <c r="G508" s="313">
        <v>2.280002393397761E-2</v>
      </c>
      <c r="H508" s="313" t="s">
        <v>269</v>
      </c>
      <c r="I508" s="309">
        <v>805.92361800603419</v>
      </c>
      <c r="J508" s="314">
        <v>923</v>
      </c>
      <c r="K508" s="315">
        <f t="shared" si="35"/>
        <v>805.92361800603419</v>
      </c>
      <c r="L508" s="294">
        <f t="shared" si="33"/>
        <v>0</v>
      </c>
    </row>
    <row r="509" spans="1:12" x14ac:dyDescent="0.3">
      <c r="A509" s="298"/>
      <c r="B509" s="312" t="s">
        <v>247</v>
      </c>
      <c r="C509" s="302"/>
      <c r="D509" s="302" t="s">
        <v>268</v>
      </c>
      <c r="E509" s="302">
        <v>2016</v>
      </c>
      <c r="F509" s="302" t="s">
        <v>258</v>
      </c>
      <c r="G509" s="313">
        <v>5.7699977346536757E-2</v>
      </c>
      <c r="H509" s="313" t="s">
        <v>269</v>
      </c>
      <c r="I509" s="309">
        <v>2039.5493722569345</v>
      </c>
      <c r="J509" s="314">
        <v>923</v>
      </c>
      <c r="K509" s="315">
        <f t="shared" si="35"/>
        <v>2039.5493722569345</v>
      </c>
      <c r="L509" s="294">
        <f t="shared" si="33"/>
        <v>0</v>
      </c>
    </row>
    <row r="510" spans="1:12" hidden="1" x14ac:dyDescent="0.3">
      <c r="A510" s="298" t="s">
        <v>39</v>
      </c>
      <c r="B510" s="312" t="s">
        <v>247</v>
      </c>
      <c r="C510" s="302" t="s">
        <v>279</v>
      </c>
      <c r="D510" s="302" t="s">
        <v>268</v>
      </c>
      <c r="E510" s="302">
        <v>2016</v>
      </c>
      <c r="F510" s="302" t="s">
        <v>259</v>
      </c>
      <c r="G510" s="313">
        <v>8.7400111148647E-2</v>
      </c>
      <c r="H510" s="313" t="s">
        <v>269</v>
      </c>
      <c r="I510" s="309">
        <v>3089.3745548256884</v>
      </c>
      <c r="J510" s="314">
        <v>923</v>
      </c>
      <c r="K510" s="315">
        <f t="shared" ref="K510" si="36">I510</f>
        <v>3089.3745548256884</v>
      </c>
      <c r="L510" s="294">
        <f t="shared" ref="L510" si="37">K510-I510</f>
        <v>0</v>
      </c>
    </row>
  </sheetData>
  <autoFilter ref="A30:L510" xr:uid="{5C5524E4-23A5-48F8-97C9-818AC5ADADC1}">
    <filterColumn colId="5">
      <filters>
        <filter val="CE01"/>
        <filter val="OE01"/>
        <filter val="TE01"/>
      </filters>
    </filterColumn>
    <filterColumn colId="9">
      <filters>
        <filter val="107.0"/>
        <filter val="923.0"/>
      </filters>
    </filterColumn>
    <sortState xmlns:xlrd2="http://schemas.microsoft.com/office/spreadsheetml/2017/richdata2" ref="A64:L509">
      <sortCondition ref="A30:A510"/>
    </sortState>
  </autoFilter>
  <mergeCells count="1">
    <mergeCell ref="A6:K7"/>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50519-A0A8-462F-8C4E-73E3DB91C813}">
  <sheetPr>
    <tabColor theme="3" tint="-0.499984740745262"/>
  </sheetPr>
  <dimension ref="A1"/>
  <sheetViews>
    <sheetView showGridLines="0" zoomScale="80" zoomScaleNormal="80" workbookViewId="0">
      <selection activeCell="M30" sqref="M30"/>
    </sheetView>
  </sheetViews>
  <sheetFormatPr defaultRowHeight="13" x14ac:dyDescent="0.3"/>
  <sheetData>
    <row r="1" spans="1:1" x14ac:dyDescent="0.3">
      <c r="A1" t="s">
        <v>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3DE5-7C75-49AE-BEDA-BDB6BE7F0252}">
  <dimension ref="A1:B114"/>
  <sheetViews>
    <sheetView showGridLines="0" topLeftCell="A91" workbookViewId="0">
      <selection activeCell="A106" sqref="A106"/>
    </sheetView>
  </sheetViews>
  <sheetFormatPr defaultColWidth="8.796875" defaultRowHeight="14.5" x14ac:dyDescent="0.35"/>
  <cols>
    <col min="1" max="1" width="12.796875" style="32" bestFit="1" customWidth="1"/>
    <col min="2" max="2" width="32.5" style="32" bestFit="1" customWidth="1"/>
    <col min="3" max="16384" width="8.796875" style="32"/>
  </cols>
  <sheetData>
    <row r="1" spans="1:2" x14ac:dyDescent="0.35">
      <c r="A1" s="31" t="s">
        <v>280</v>
      </c>
    </row>
    <row r="3" spans="1:2" x14ac:dyDescent="0.35">
      <c r="A3" s="32" t="s">
        <v>14</v>
      </c>
      <c r="B3" s="32" t="s">
        <v>281</v>
      </c>
    </row>
    <row r="4" spans="1:2" x14ac:dyDescent="0.35">
      <c r="A4" s="324">
        <v>1300</v>
      </c>
      <c r="B4" s="33">
        <v>337507.8599739307</v>
      </c>
    </row>
    <row r="5" spans="1:2" x14ac:dyDescent="0.35">
      <c r="A5" s="34">
        <v>2015</v>
      </c>
      <c r="B5" s="33">
        <v>14178.753653803506</v>
      </c>
    </row>
    <row r="6" spans="1:2" x14ac:dyDescent="0.35">
      <c r="A6" s="34">
        <v>2016</v>
      </c>
      <c r="B6" s="33">
        <v>24608.034225313564</v>
      </c>
    </row>
    <row r="7" spans="1:2" x14ac:dyDescent="0.35">
      <c r="A7" s="34">
        <v>2017</v>
      </c>
      <c r="B7" s="33">
        <v>31293.437701988249</v>
      </c>
    </row>
    <row r="8" spans="1:2" x14ac:dyDescent="0.35">
      <c r="A8" s="34">
        <v>2018</v>
      </c>
      <c r="B8" s="33">
        <v>38575.203420814993</v>
      </c>
    </row>
    <row r="9" spans="1:2" x14ac:dyDescent="0.35">
      <c r="A9" s="34">
        <v>2019</v>
      </c>
      <c r="B9" s="33">
        <v>103175.57674207719</v>
      </c>
    </row>
    <row r="10" spans="1:2" x14ac:dyDescent="0.35">
      <c r="A10" s="34">
        <v>2020</v>
      </c>
      <c r="B10" s="33">
        <v>109776.56163132066</v>
      </c>
    </row>
    <row r="11" spans="1:2" x14ac:dyDescent="0.35">
      <c r="A11" s="34">
        <v>2021</v>
      </c>
      <c r="B11" s="33">
        <v>15900.292598612548</v>
      </c>
    </row>
    <row r="12" spans="1:2" x14ac:dyDescent="0.35">
      <c r="A12" s="324">
        <v>1302</v>
      </c>
      <c r="B12" s="33">
        <v>141758.82648423425</v>
      </c>
    </row>
    <row r="13" spans="1:2" x14ac:dyDescent="0.35">
      <c r="A13" s="34">
        <v>2015</v>
      </c>
      <c r="B13" s="33">
        <v>10269.266723035478</v>
      </c>
    </row>
    <row r="14" spans="1:2" x14ac:dyDescent="0.35">
      <c r="A14" s="34">
        <v>2016</v>
      </c>
      <c r="B14" s="33">
        <v>13426.68104877238</v>
      </c>
    </row>
    <row r="15" spans="1:2" x14ac:dyDescent="0.35">
      <c r="A15" s="34">
        <v>2017</v>
      </c>
      <c r="B15" s="33">
        <v>14669.538856098103</v>
      </c>
    </row>
    <row r="16" spans="1:2" x14ac:dyDescent="0.35">
      <c r="A16" s="34">
        <v>2018</v>
      </c>
      <c r="B16" s="33">
        <v>17176.664329882758</v>
      </c>
    </row>
    <row r="17" spans="1:2" x14ac:dyDescent="0.35">
      <c r="A17" s="34">
        <v>2019</v>
      </c>
      <c r="B17" s="33">
        <v>40904.168432850696</v>
      </c>
    </row>
    <row r="18" spans="1:2" x14ac:dyDescent="0.35">
      <c r="A18" s="34">
        <v>2020</v>
      </c>
      <c r="B18" s="33">
        <v>40008.931217814898</v>
      </c>
    </row>
    <row r="19" spans="1:2" x14ac:dyDescent="0.35">
      <c r="A19" s="34">
        <v>2021</v>
      </c>
      <c r="B19" s="33">
        <v>5303.5758757799322</v>
      </c>
    </row>
    <row r="20" spans="1:2" x14ac:dyDescent="0.35">
      <c r="A20" s="324">
        <v>1310</v>
      </c>
      <c r="B20" s="33">
        <v>93681.127543221417</v>
      </c>
    </row>
    <row r="21" spans="1:2" x14ac:dyDescent="0.35">
      <c r="A21" s="34">
        <v>2017</v>
      </c>
      <c r="B21" s="33">
        <v>10577.79985504766</v>
      </c>
    </row>
    <row r="22" spans="1:2" x14ac:dyDescent="0.35">
      <c r="A22" s="34">
        <v>2018</v>
      </c>
      <c r="B22" s="33">
        <v>12492.248291837883</v>
      </c>
    </row>
    <row r="23" spans="1:2" x14ac:dyDescent="0.35">
      <c r="A23" s="34">
        <v>2019</v>
      </c>
      <c r="B23" s="33">
        <v>26849.373553637426</v>
      </c>
    </row>
    <row r="24" spans="1:2" x14ac:dyDescent="0.35">
      <c r="A24" s="34">
        <v>2020</v>
      </c>
      <c r="B24" s="33">
        <v>37951.97729324727</v>
      </c>
    </row>
    <row r="25" spans="1:2" x14ac:dyDescent="0.35">
      <c r="A25" s="34">
        <v>2021</v>
      </c>
      <c r="B25" s="33">
        <v>5809.728549451168</v>
      </c>
    </row>
    <row r="26" spans="1:2" x14ac:dyDescent="0.35">
      <c r="A26" s="324" t="s">
        <v>249</v>
      </c>
      <c r="B26" s="33">
        <v>820824.26019244082</v>
      </c>
    </row>
    <row r="27" spans="1:2" x14ac:dyDescent="0.35">
      <c r="A27" s="34">
        <v>2015</v>
      </c>
      <c r="B27" s="33">
        <v>86710.678622052306</v>
      </c>
    </row>
    <row r="28" spans="1:2" x14ac:dyDescent="0.35">
      <c r="A28" s="34">
        <v>2016</v>
      </c>
      <c r="B28" s="33">
        <v>98776.023128304587</v>
      </c>
    </row>
    <row r="29" spans="1:2" x14ac:dyDescent="0.35">
      <c r="A29" s="34">
        <v>2017</v>
      </c>
      <c r="B29" s="33">
        <v>164129.39041306969</v>
      </c>
    </row>
    <row r="30" spans="1:2" x14ac:dyDescent="0.35">
      <c r="A30" s="34">
        <v>2018</v>
      </c>
      <c r="B30" s="33">
        <v>153047.28922487257</v>
      </c>
    </row>
    <row r="31" spans="1:2" x14ac:dyDescent="0.35">
      <c r="A31" s="34">
        <v>2019</v>
      </c>
      <c r="B31" s="33">
        <v>141383.71204884697</v>
      </c>
    </row>
    <row r="32" spans="1:2" x14ac:dyDescent="0.35">
      <c r="A32" s="34">
        <v>2020</v>
      </c>
      <c r="B32" s="33">
        <v>157213.92366375364</v>
      </c>
    </row>
    <row r="33" spans="1:2" x14ac:dyDescent="0.35">
      <c r="A33" s="34">
        <v>2021</v>
      </c>
      <c r="B33" s="33">
        <v>19563.243091540942</v>
      </c>
    </row>
    <row r="34" spans="1:2" x14ac:dyDescent="0.35">
      <c r="A34" s="324" t="s">
        <v>250</v>
      </c>
      <c r="B34" s="33">
        <v>1335998.3184718648</v>
      </c>
    </row>
    <row r="35" spans="1:2" x14ac:dyDescent="0.35">
      <c r="A35" s="34">
        <v>2015</v>
      </c>
      <c r="B35" s="33">
        <v>144645.6142417356</v>
      </c>
    </row>
    <row r="36" spans="1:2" x14ac:dyDescent="0.35">
      <c r="A36" s="34">
        <v>2016</v>
      </c>
      <c r="B36" s="33">
        <v>324897.83315832261</v>
      </c>
    </row>
    <row r="37" spans="1:2" x14ac:dyDescent="0.35">
      <c r="A37" s="34">
        <v>2017</v>
      </c>
      <c r="B37" s="33">
        <v>268874.55072755</v>
      </c>
    </row>
    <row r="38" spans="1:2" x14ac:dyDescent="0.35">
      <c r="A38" s="34">
        <v>2018</v>
      </c>
      <c r="B38" s="33">
        <v>121265.97271441578</v>
      </c>
    </row>
    <row r="39" spans="1:2" x14ac:dyDescent="0.35">
      <c r="A39" s="34">
        <v>2019</v>
      </c>
      <c r="B39" s="33">
        <v>223686.74972726533</v>
      </c>
    </row>
    <row r="40" spans="1:2" x14ac:dyDescent="0.35">
      <c r="A40" s="34">
        <v>2020</v>
      </c>
      <c r="B40" s="33">
        <v>223955.44060006129</v>
      </c>
    </row>
    <row r="41" spans="1:2" x14ac:dyDescent="0.35">
      <c r="A41" s="34">
        <v>2021</v>
      </c>
      <c r="B41" s="33">
        <v>28672.157302514075</v>
      </c>
    </row>
    <row r="42" spans="1:2" x14ac:dyDescent="0.35">
      <c r="A42" s="324" t="s">
        <v>251</v>
      </c>
      <c r="B42" s="33">
        <v>601015.81559285487</v>
      </c>
    </row>
    <row r="43" spans="1:2" x14ac:dyDescent="0.35">
      <c r="A43" s="34">
        <v>2015</v>
      </c>
      <c r="B43" s="33">
        <v>80423.423072062375</v>
      </c>
    </row>
    <row r="44" spans="1:2" x14ac:dyDescent="0.35">
      <c r="A44" s="34">
        <v>2016</v>
      </c>
      <c r="B44" s="33">
        <v>128646.71825682979</v>
      </c>
    </row>
    <row r="45" spans="1:2" x14ac:dyDescent="0.35">
      <c r="A45" s="34">
        <v>2017</v>
      </c>
      <c r="B45" s="33">
        <v>91473.411979457072</v>
      </c>
    </row>
    <row r="46" spans="1:2" x14ac:dyDescent="0.35">
      <c r="A46" s="34">
        <v>2018</v>
      </c>
      <c r="B46" s="33">
        <v>80124.945455799025</v>
      </c>
    </row>
    <row r="47" spans="1:2" x14ac:dyDescent="0.35">
      <c r="A47" s="34">
        <v>2019</v>
      </c>
      <c r="B47" s="33">
        <v>101845.00528544439</v>
      </c>
    </row>
    <row r="48" spans="1:2" x14ac:dyDescent="0.35">
      <c r="A48" s="34">
        <v>2020</v>
      </c>
      <c r="B48" s="33">
        <v>105352.48330784703</v>
      </c>
    </row>
    <row r="49" spans="1:2" x14ac:dyDescent="0.35">
      <c r="A49" s="34">
        <v>2021</v>
      </c>
      <c r="B49" s="33">
        <v>13149.828235415331</v>
      </c>
    </row>
    <row r="50" spans="1:2" x14ac:dyDescent="0.35">
      <c r="A50" s="324" t="s">
        <v>252</v>
      </c>
      <c r="B50" s="33">
        <v>623336.29188615817</v>
      </c>
    </row>
    <row r="51" spans="1:2" x14ac:dyDescent="0.35">
      <c r="A51" s="34">
        <v>2015</v>
      </c>
      <c r="B51" s="33">
        <v>58065.093165663071</v>
      </c>
    </row>
    <row r="52" spans="1:2" x14ac:dyDescent="0.35">
      <c r="A52" s="34">
        <v>2016</v>
      </c>
      <c r="B52" s="33">
        <v>133851.55575706408</v>
      </c>
    </row>
    <row r="53" spans="1:2" x14ac:dyDescent="0.35">
      <c r="A53" s="34">
        <v>2017</v>
      </c>
      <c r="B53" s="33">
        <v>156452.67924293678</v>
      </c>
    </row>
    <row r="54" spans="1:2" x14ac:dyDescent="0.35">
      <c r="A54" s="34">
        <v>2018</v>
      </c>
      <c r="B54" s="33">
        <v>58088.014420562577</v>
      </c>
    </row>
    <row r="55" spans="1:2" x14ac:dyDescent="0.35">
      <c r="A55" s="34">
        <v>2019</v>
      </c>
      <c r="B55" s="33">
        <v>91107.487047842325</v>
      </c>
    </row>
    <row r="56" spans="1:2" x14ac:dyDescent="0.35">
      <c r="A56" s="34">
        <v>2020</v>
      </c>
      <c r="B56" s="33">
        <v>96939.845722487895</v>
      </c>
    </row>
    <row r="57" spans="1:2" x14ac:dyDescent="0.35">
      <c r="A57" s="34">
        <v>2021</v>
      </c>
      <c r="B57" s="33">
        <v>28831.616529601371</v>
      </c>
    </row>
    <row r="58" spans="1:2" x14ac:dyDescent="0.35">
      <c r="A58" s="324" t="s">
        <v>253</v>
      </c>
      <c r="B58" s="33">
        <v>176977.94743894416</v>
      </c>
    </row>
    <row r="59" spans="1:2" x14ac:dyDescent="0.35">
      <c r="A59" s="34">
        <v>2015</v>
      </c>
      <c r="B59" s="33">
        <v>35715.48742806958</v>
      </c>
    </row>
    <row r="60" spans="1:2" x14ac:dyDescent="0.35">
      <c r="A60" s="34">
        <v>2016</v>
      </c>
      <c r="B60" s="33">
        <v>30198.897569577694</v>
      </c>
    </row>
    <row r="61" spans="1:2" x14ac:dyDescent="0.35">
      <c r="A61" s="34">
        <v>2017</v>
      </c>
      <c r="B61" s="33">
        <v>23166.223921135701</v>
      </c>
    </row>
    <row r="62" spans="1:2" x14ac:dyDescent="0.35">
      <c r="A62" s="34">
        <v>2018</v>
      </c>
      <c r="B62" s="33">
        <v>19595.101501418096</v>
      </c>
    </row>
    <row r="63" spans="1:2" x14ac:dyDescent="0.35">
      <c r="A63" s="34">
        <v>2019</v>
      </c>
      <c r="B63" s="33">
        <v>27617.2938832082</v>
      </c>
    </row>
    <row r="64" spans="1:2" x14ac:dyDescent="0.35">
      <c r="A64" s="34">
        <v>2020</v>
      </c>
      <c r="B64" s="33">
        <v>36024.164231924064</v>
      </c>
    </row>
    <row r="65" spans="1:2" x14ac:dyDescent="0.35">
      <c r="A65" s="34">
        <v>2021</v>
      </c>
      <c r="B65" s="33">
        <v>4660.7789036108625</v>
      </c>
    </row>
    <row r="66" spans="1:2" x14ac:dyDescent="0.35">
      <c r="A66" s="324" t="s">
        <v>254</v>
      </c>
      <c r="B66" s="33">
        <v>1123422.0825642925</v>
      </c>
    </row>
    <row r="67" spans="1:2" x14ac:dyDescent="0.35">
      <c r="A67" s="34">
        <v>2015</v>
      </c>
      <c r="B67" s="33">
        <v>133305.23236238718</v>
      </c>
    </row>
    <row r="68" spans="1:2" x14ac:dyDescent="0.35">
      <c r="A68" s="34">
        <v>2016</v>
      </c>
      <c r="B68" s="33">
        <v>143666.61274093512</v>
      </c>
    </row>
    <row r="69" spans="1:2" x14ac:dyDescent="0.35">
      <c r="A69" s="34">
        <v>2017</v>
      </c>
      <c r="B69" s="33">
        <v>241197.36232856271</v>
      </c>
    </row>
    <row r="70" spans="1:2" x14ac:dyDescent="0.35">
      <c r="A70" s="34">
        <v>2018</v>
      </c>
      <c r="B70" s="33">
        <v>206427.55811927863</v>
      </c>
    </row>
    <row r="71" spans="1:2" x14ac:dyDescent="0.35">
      <c r="A71" s="34">
        <v>2019</v>
      </c>
      <c r="B71" s="33">
        <v>180346.50649991891</v>
      </c>
    </row>
    <row r="72" spans="1:2" x14ac:dyDescent="0.35">
      <c r="A72" s="34">
        <v>2020</v>
      </c>
      <c r="B72" s="33">
        <v>193869.26447629748</v>
      </c>
    </row>
    <row r="73" spans="1:2" x14ac:dyDescent="0.35">
      <c r="A73" s="34">
        <v>2021</v>
      </c>
      <c r="B73" s="33">
        <v>24609.546036912652</v>
      </c>
    </row>
    <row r="74" spans="1:2" x14ac:dyDescent="0.35">
      <c r="A74" s="324" t="s">
        <v>255</v>
      </c>
      <c r="B74" s="33">
        <v>347072.17769885034</v>
      </c>
    </row>
    <row r="75" spans="1:2" x14ac:dyDescent="0.35">
      <c r="A75" s="34">
        <v>2015</v>
      </c>
      <c r="B75" s="33">
        <v>46275.321935390573</v>
      </c>
    </row>
    <row r="76" spans="1:2" x14ac:dyDescent="0.35">
      <c r="A76" s="34">
        <v>2016</v>
      </c>
      <c r="B76" s="33">
        <v>55568.850356852956</v>
      </c>
    </row>
    <row r="77" spans="1:2" x14ac:dyDescent="0.35">
      <c r="A77" s="34">
        <v>2017</v>
      </c>
      <c r="B77" s="33">
        <v>51922.8110657625</v>
      </c>
    </row>
    <row r="78" spans="1:2" x14ac:dyDescent="0.35">
      <c r="A78" s="34">
        <v>2018</v>
      </c>
      <c r="B78" s="33">
        <v>37527.533242755977</v>
      </c>
    </row>
    <row r="79" spans="1:2" x14ac:dyDescent="0.35">
      <c r="A79" s="34">
        <v>2019</v>
      </c>
      <c r="B79" s="33">
        <v>70655.033732191558</v>
      </c>
    </row>
    <row r="80" spans="1:2" x14ac:dyDescent="0.35">
      <c r="A80" s="34">
        <v>2020</v>
      </c>
      <c r="B80" s="33">
        <v>75361.130436315361</v>
      </c>
    </row>
    <row r="81" spans="1:2" x14ac:dyDescent="0.35">
      <c r="A81" s="34">
        <v>2021</v>
      </c>
      <c r="B81" s="33">
        <v>9761.4969295814026</v>
      </c>
    </row>
    <row r="82" spans="1:2" x14ac:dyDescent="0.35">
      <c r="A82" s="324" t="s">
        <v>256</v>
      </c>
      <c r="B82" s="33">
        <v>668618.64321745338</v>
      </c>
    </row>
    <row r="83" spans="1:2" x14ac:dyDescent="0.35">
      <c r="A83" s="34">
        <v>2015</v>
      </c>
      <c r="B83" s="33">
        <v>87875.89020303369</v>
      </c>
    </row>
    <row r="84" spans="1:2" x14ac:dyDescent="0.35">
      <c r="A84" s="34">
        <v>2016</v>
      </c>
      <c r="B84" s="33">
        <v>147285.15800251355</v>
      </c>
    </row>
    <row r="85" spans="1:2" x14ac:dyDescent="0.35">
      <c r="A85" s="34">
        <v>2017</v>
      </c>
      <c r="B85" s="33">
        <v>102492.83175847636</v>
      </c>
    </row>
    <row r="86" spans="1:2" x14ac:dyDescent="0.35">
      <c r="A86" s="34">
        <v>2018</v>
      </c>
      <c r="B86" s="33">
        <v>91206.564871223309</v>
      </c>
    </row>
    <row r="87" spans="1:2" x14ac:dyDescent="0.35">
      <c r="A87" s="34">
        <v>2019</v>
      </c>
      <c r="B87" s="33">
        <v>109286.42761805847</v>
      </c>
    </row>
    <row r="88" spans="1:2" x14ac:dyDescent="0.35">
      <c r="A88" s="34">
        <v>2020</v>
      </c>
      <c r="B88" s="33">
        <v>116096.92215327331</v>
      </c>
    </row>
    <row r="89" spans="1:2" x14ac:dyDescent="0.35">
      <c r="A89" s="34">
        <v>2021</v>
      </c>
      <c r="B89" s="33">
        <v>14374.848610874629</v>
      </c>
    </row>
    <row r="90" spans="1:2" x14ac:dyDescent="0.35">
      <c r="A90" s="324" t="s">
        <v>257</v>
      </c>
      <c r="B90" s="33">
        <v>162167.07772577295</v>
      </c>
    </row>
    <row r="91" spans="1:2" x14ac:dyDescent="0.35">
      <c r="A91" s="34">
        <v>2015</v>
      </c>
      <c r="B91" s="33">
        <v>19655.88486280591</v>
      </c>
    </row>
    <row r="92" spans="1:2" x14ac:dyDescent="0.35">
      <c r="A92" s="34">
        <v>2016</v>
      </c>
      <c r="B92" s="33">
        <v>33926.243082139219</v>
      </c>
    </row>
    <row r="93" spans="1:2" x14ac:dyDescent="0.35">
      <c r="A93" s="34">
        <v>2017</v>
      </c>
      <c r="B93" s="33">
        <v>25805.855417874751</v>
      </c>
    </row>
    <row r="94" spans="1:2" x14ac:dyDescent="0.35">
      <c r="A94" s="34">
        <v>2018</v>
      </c>
      <c r="B94" s="33">
        <v>22637.320965585186</v>
      </c>
    </row>
    <row r="95" spans="1:2" x14ac:dyDescent="0.35">
      <c r="A95" s="34">
        <v>2019</v>
      </c>
      <c r="B95" s="33">
        <v>27290.931462961948</v>
      </c>
    </row>
    <row r="96" spans="1:2" x14ac:dyDescent="0.35">
      <c r="A96" s="34">
        <v>2020</v>
      </c>
      <c r="B96" s="33">
        <v>29162.800600965242</v>
      </c>
    </row>
    <row r="97" spans="1:2" x14ac:dyDescent="0.35">
      <c r="A97" s="34">
        <v>2021</v>
      </c>
      <c r="B97" s="33">
        <v>3688.0413334407003</v>
      </c>
    </row>
    <row r="98" spans="1:2" x14ac:dyDescent="0.35">
      <c r="A98" s="324" t="s">
        <v>258</v>
      </c>
      <c r="B98" s="33">
        <v>382476.31801138795</v>
      </c>
    </row>
    <row r="99" spans="1:2" x14ac:dyDescent="0.35">
      <c r="A99" s="34">
        <v>2015</v>
      </c>
      <c r="B99" s="33">
        <v>44647.102667565574</v>
      </c>
    </row>
    <row r="100" spans="1:2" x14ac:dyDescent="0.35">
      <c r="A100" s="34">
        <v>2016</v>
      </c>
      <c r="B100" s="33">
        <v>48033.186243043368</v>
      </c>
    </row>
    <row r="101" spans="1:2" x14ac:dyDescent="0.35">
      <c r="A101" s="34">
        <v>2017</v>
      </c>
      <c r="B101" s="33">
        <v>80208.685409171434</v>
      </c>
    </row>
    <row r="102" spans="1:2" x14ac:dyDescent="0.35">
      <c r="A102" s="34">
        <v>2018</v>
      </c>
      <c r="B102" s="33">
        <v>73408.331052408859</v>
      </c>
    </row>
    <row r="103" spans="1:2" x14ac:dyDescent="0.35">
      <c r="A103" s="34">
        <v>2019</v>
      </c>
      <c r="B103" s="33">
        <v>61202.65128189078</v>
      </c>
    </row>
    <row r="104" spans="1:2" x14ac:dyDescent="0.35">
      <c r="A104" s="34">
        <v>2020</v>
      </c>
      <c r="B104" s="33">
        <v>66637.849452163558</v>
      </c>
    </row>
    <row r="105" spans="1:2" x14ac:dyDescent="0.35">
      <c r="A105" s="34">
        <v>2021</v>
      </c>
      <c r="B105" s="33">
        <v>8338.5119051444435</v>
      </c>
    </row>
    <row r="106" spans="1:2" x14ac:dyDescent="0.35">
      <c r="A106" s="324" t="s">
        <v>259</v>
      </c>
      <c r="B106" s="33">
        <v>676036.24730513257</v>
      </c>
    </row>
    <row r="107" spans="1:2" x14ac:dyDescent="0.35">
      <c r="A107" s="34">
        <v>2015</v>
      </c>
      <c r="B107" s="33">
        <v>79175.797751041682</v>
      </c>
    </row>
    <row r="108" spans="1:2" x14ac:dyDescent="0.35">
      <c r="A108" s="34">
        <v>2016</v>
      </c>
      <c r="B108" s="33">
        <v>130189.08656151329</v>
      </c>
    </row>
    <row r="109" spans="1:2" x14ac:dyDescent="0.35">
      <c r="A109" s="34">
        <v>2017</v>
      </c>
      <c r="B109" s="33">
        <v>105944.69840986925</v>
      </c>
    </row>
    <row r="110" spans="1:2" x14ac:dyDescent="0.35">
      <c r="A110" s="34">
        <v>2018</v>
      </c>
      <c r="B110" s="33">
        <v>92572.112721467522</v>
      </c>
    </row>
    <row r="111" spans="1:2" x14ac:dyDescent="0.35">
      <c r="A111" s="34">
        <v>2019</v>
      </c>
      <c r="B111" s="33">
        <v>121338.0409138266</v>
      </c>
    </row>
    <row r="112" spans="1:2" x14ac:dyDescent="0.35">
      <c r="A112" s="34">
        <v>2020</v>
      </c>
      <c r="B112" s="33">
        <v>131693.03928818484</v>
      </c>
    </row>
    <row r="113" spans="1:2" x14ac:dyDescent="0.35">
      <c r="A113" s="34">
        <v>2021</v>
      </c>
      <c r="B113" s="33">
        <v>15123.471659229432</v>
      </c>
    </row>
    <row r="114" spans="1:2" x14ac:dyDescent="0.35">
      <c r="A114" s="324" t="s">
        <v>47</v>
      </c>
      <c r="B114" s="33">
        <v>7490892.9941065367</v>
      </c>
    </row>
  </sheetData>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7674-7074-4CA4-9D18-4184661DF826}">
  <dimension ref="A1:D64"/>
  <sheetViews>
    <sheetView showGridLines="0" workbookViewId="0">
      <pane ySplit="3" topLeftCell="A16" activePane="bottomLeft" state="frozen"/>
      <selection activeCell="B7" sqref="B7"/>
      <selection pane="bottomLeft" activeCell="B7" sqref="B7"/>
    </sheetView>
  </sheetViews>
  <sheetFormatPr defaultColWidth="8.796875" defaultRowHeight="14.5" x14ac:dyDescent="0.35"/>
  <cols>
    <col min="1" max="1" width="11" style="32" bestFit="1" customWidth="1"/>
    <col min="2" max="2" width="7.19921875" style="32" bestFit="1" customWidth="1"/>
    <col min="3" max="3" width="7.296875" style="32" bestFit="1" customWidth="1"/>
    <col min="4" max="4" width="31.296875" style="32" bestFit="1" customWidth="1"/>
    <col min="5" max="16384" width="8.796875" style="32"/>
  </cols>
  <sheetData>
    <row r="1" spans="1:4" x14ac:dyDescent="0.35">
      <c r="A1" s="31" t="s">
        <v>282</v>
      </c>
    </row>
    <row r="3" spans="1:4" x14ac:dyDescent="0.35">
      <c r="A3" s="32" t="s">
        <v>72</v>
      </c>
      <c r="B3" s="32" t="s">
        <v>12</v>
      </c>
      <c r="C3" s="32" t="s">
        <v>82</v>
      </c>
      <c r="D3" s="32" t="s">
        <v>281</v>
      </c>
    </row>
    <row r="4" spans="1:4" x14ac:dyDescent="0.35">
      <c r="A4" s="32" t="s">
        <v>249</v>
      </c>
      <c r="B4" s="32">
        <v>2015</v>
      </c>
      <c r="C4" s="32">
        <v>107</v>
      </c>
      <c r="D4" s="33">
        <v>20554.275278416961</v>
      </c>
    </row>
    <row r="5" spans="1:4" x14ac:dyDescent="0.35">
      <c r="C5" s="32">
        <v>923</v>
      </c>
      <c r="D5" s="33">
        <v>66156.403343635349</v>
      </c>
    </row>
    <row r="6" spans="1:4" x14ac:dyDescent="0.35">
      <c r="B6" s="32">
        <v>2016</v>
      </c>
      <c r="C6" s="32">
        <v>107</v>
      </c>
      <c r="D6" s="33">
        <v>25371.864811365755</v>
      </c>
    </row>
    <row r="7" spans="1:4" x14ac:dyDescent="0.35">
      <c r="C7" s="32">
        <v>923</v>
      </c>
      <c r="D7" s="33">
        <v>73404.158316938847</v>
      </c>
    </row>
    <row r="8" spans="1:4" x14ac:dyDescent="0.35">
      <c r="B8" s="32">
        <v>2017</v>
      </c>
      <c r="C8" s="32">
        <v>107</v>
      </c>
      <c r="D8" s="33">
        <v>24476.476756335811</v>
      </c>
    </row>
    <row r="9" spans="1:4" x14ac:dyDescent="0.35">
      <c r="C9" s="32">
        <v>923</v>
      </c>
      <c r="D9" s="33">
        <v>77000.124133624311</v>
      </c>
    </row>
    <row r="10" spans="1:4" x14ac:dyDescent="0.35">
      <c r="C10" s="32">
        <v>426.5</v>
      </c>
      <c r="D10" s="33">
        <v>62652.789523109575</v>
      </c>
    </row>
    <row r="11" spans="1:4" x14ac:dyDescent="0.35">
      <c r="B11" s="32">
        <v>2018</v>
      </c>
      <c r="C11" s="32">
        <v>107</v>
      </c>
      <c r="D11" s="33">
        <v>24554.959330517922</v>
      </c>
    </row>
    <row r="12" spans="1:4" x14ac:dyDescent="0.35">
      <c r="C12" s="32">
        <v>923</v>
      </c>
      <c r="D12" s="33">
        <v>55823.391184132372</v>
      </c>
    </row>
    <row r="13" spans="1:4" x14ac:dyDescent="0.35">
      <c r="C13" s="32">
        <v>426.5</v>
      </c>
      <c r="D13" s="33">
        <v>72668.938710222268</v>
      </c>
    </row>
    <row r="14" spans="1:4" x14ac:dyDescent="0.35">
      <c r="B14" s="32">
        <v>2019</v>
      </c>
      <c r="C14" s="32">
        <v>107</v>
      </c>
      <c r="D14" s="33">
        <v>25262.441330975831</v>
      </c>
    </row>
    <row r="15" spans="1:4" x14ac:dyDescent="0.35">
      <c r="C15" s="32">
        <v>923</v>
      </c>
      <c r="D15" s="33">
        <v>89052.852709610539</v>
      </c>
    </row>
    <row r="16" spans="1:4" x14ac:dyDescent="0.35">
      <c r="C16" s="32">
        <v>426.5</v>
      </c>
      <c r="D16" s="33">
        <v>27068.418008260596</v>
      </c>
    </row>
    <row r="17" spans="1:4" x14ac:dyDescent="0.35">
      <c r="B17" s="32">
        <v>2020</v>
      </c>
      <c r="C17" s="32">
        <v>107</v>
      </c>
      <c r="D17" s="33">
        <v>27936.708096736955</v>
      </c>
    </row>
    <row r="18" spans="1:4" x14ac:dyDescent="0.35">
      <c r="C18" s="32">
        <v>923</v>
      </c>
      <c r="D18" s="33">
        <v>99335.088626227662</v>
      </c>
    </row>
    <row r="19" spans="1:4" x14ac:dyDescent="0.35">
      <c r="C19" s="32">
        <v>426.5</v>
      </c>
      <c r="D19" s="33">
        <v>29942.126940789014</v>
      </c>
    </row>
    <row r="20" spans="1:4" x14ac:dyDescent="0.35">
      <c r="B20" s="32">
        <v>2021</v>
      </c>
      <c r="C20" s="32">
        <v>107</v>
      </c>
      <c r="D20" s="33">
        <v>2358.6834882552325</v>
      </c>
    </row>
    <row r="21" spans="1:4" x14ac:dyDescent="0.35">
      <c r="C21" s="32">
        <v>923</v>
      </c>
      <c r="D21" s="33">
        <v>14545.99073673034</v>
      </c>
    </row>
    <row r="22" spans="1:4" x14ac:dyDescent="0.35">
      <c r="C22" s="32">
        <v>426.4</v>
      </c>
      <c r="D22" s="33">
        <v>2658.568866555368</v>
      </c>
    </row>
    <row r="23" spans="1:4" x14ac:dyDescent="0.35">
      <c r="A23" s="40" t="s">
        <v>283</v>
      </c>
      <c r="B23" s="40"/>
      <c r="C23" s="40"/>
      <c r="D23" s="33">
        <v>820824.26019244071</v>
      </c>
    </row>
    <row r="24" spans="1:4" x14ac:dyDescent="0.35">
      <c r="A24" s="32" t="s">
        <v>254</v>
      </c>
      <c r="B24" s="32">
        <v>2015</v>
      </c>
      <c r="C24" s="32">
        <v>107</v>
      </c>
      <c r="D24" s="33">
        <v>31592.674076360388</v>
      </c>
    </row>
    <row r="25" spans="1:4" x14ac:dyDescent="0.35">
      <c r="C25" s="32">
        <v>923</v>
      </c>
      <c r="D25" s="33">
        <v>101712.55828602679</v>
      </c>
    </row>
    <row r="26" spans="1:4" x14ac:dyDescent="0.35">
      <c r="B26" s="32">
        <v>2016</v>
      </c>
      <c r="C26" s="32">
        <v>107</v>
      </c>
      <c r="D26" s="33">
        <v>36890.341905686822</v>
      </c>
    </row>
    <row r="27" spans="1:4" x14ac:dyDescent="0.35">
      <c r="C27" s="32">
        <v>923</v>
      </c>
      <c r="D27" s="33">
        <v>106776.27083524829</v>
      </c>
    </row>
    <row r="28" spans="1:4" x14ac:dyDescent="0.35">
      <c r="B28" s="32">
        <v>2017</v>
      </c>
      <c r="C28" s="32">
        <v>107</v>
      </c>
      <c r="D28" s="33">
        <v>35952.97808381603</v>
      </c>
    </row>
    <row r="29" spans="1:4" x14ac:dyDescent="0.35">
      <c r="C29" s="32">
        <v>923</v>
      </c>
      <c r="D29" s="33">
        <v>113156.02691922113</v>
      </c>
    </row>
    <row r="30" spans="1:4" x14ac:dyDescent="0.35">
      <c r="C30" s="32">
        <v>426.5</v>
      </c>
      <c r="D30" s="33">
        <v>92088.357325525547</v>
      </c>
    </row>
    <row r="31" spans="1:4" x14ac:dyDescent="0.35">
      <c r="B31" s="32">
        <v>2018</v>
      </c>
      <c r="C31" s="32">
        <v>107</v>
      </c>
      <c r="D31" s="33">
        <v>33125.643404858558</v>
      </c>
    </row>
    <row r="32" spans="1:4" x14ac:dyDescent="0.35">
      <c r="C32" s="32">
        <v>923</v>
      </c>
      <c r="D32" s="33">
        <v>75265.508549778431</v>
      </c>
    </row>
    <row r="33" spans="1:4" x14ac:dyDescent="0.35">
      <c r="C33" s="32">
        <v>426.5</v>
      </c>
      <c r="D33" s="33">
        <v>98036.406164641623</v>
      </c>
    </row>
    <row r="34" spans="1:4" x14ac:dyDescent="0.35">
      <c r="B34" s="32">
        <v>2019</v>
      </c>
      <c r="C34" s="32">
        <v>107</v>
      </c>
      <c r="D34" s="33">
        <v>32222.937468016473</v>
      </c>
    </row>
    <row r="35" spans="1:4" x14ac:dyDescent="0.35">
      <c r="C35" s="32">
        <v>923</v>
      </c>
      <c r="D35" s="33">
        <v>113594.92104798107</v>
      </c>
    </row>
    <row r="36" spans="1:4" x14ac:dyDescent="0.35">
      <c r="C36" s="32">
        <v>426.5</v>
      </c>
      <c r="D36" s="33">
        <v>34528.647983921372</v>
      </c>
    </row>
    <row r="37" spans="1:4" x14ac:dyDescent="0.35">
      <c r="B37" s="32">
        <v>2020</v>
      </c>
      <c r="C37" s="32">
        <v>107</v>
      </c>
      <c r="D37" s="33">
        <v>34451.674564648776</v>
      </c>
    </row>
    <row r="38" spans="1:4" x14ac:dyDescent="0.35">
      <c r="C38" s="32">
        <v>923</v>
      </c>
      <c r="D38" s="33">
        <v>122493.60462150919</v>
      </c>
    </row>
    <row r="39" spans="1:4" x14ac:dyDescent="0.35">
      <c r="C39" s="32">
        <v>426.5</v>
      </c>
      <c r="D39" s="33">
        <v>36923.985290139499</v>
      </c>
    </row>
    <row r="40" spans="1:4" x14ac:dyDescent="0.35">
      <c r="B40" s="32">
        <v>2021</v>
      </c>
      <c r="C40" s="32">
        <v>107</v>
      </c>
      <c r="D40" s="33">
        <v>2966.2046040334876</v>
      </c>
    </row>
    <row r="41" spans="1:4" x14ac:dyDescent="0.35">
      <c r="C41" s="32">
        <v>923</v>
      </c>
      <c r="D41" s="33">
        <v>18298.940784535484</v>
      </c>
    </row>
    <row r="42" spans="1:4" x14ac:dyDescent="0.35">
      <c r="C42" s="32">
        <v>426.4</v>
      </c>
      <c r="D42" s="33">
        <v>3344.4006483436824</v>
      </c>
    </row>
    <row r="43" spans="1:4" x14ac:dyDescent="0.35">
      <c r="A43" s="40" t="s">
        <v>284</v>
      </c>
      <c r="B43" s="40"/>
      <c r="C43" s="40"/>
      <c r="D43" s="33">
        <v>1123422.0825642922</v>
      </c>
    </row>
    <row r="44" spans="1:4" x14ac:dyDescent="0.35">
      <c r="A44" s="32" t="s">
        <v>258</v>
      </c>
      <c r="B44" s="32">
        <v>2015</v>
      </c>
      <c r="C44" s="32">
        <v>107</v>
      </c>
      <c r="D44" s="33">
        <v>10585.306621197402</v>
      </c>
    </row>
    <row r="45" spans="1:4" x14ac:dyDescent="0.35">
      <c r="C45" s="32">
        <v>923</v>
      </c>
      <c r="D45" s="33">
        <v>34061.796046368174</v>
      </c>
    </row>
    <row r="46" spans="1:4" x14ac:dyDescent="0.35">
      <c r="B46" s="32">
        <v>2016</v>
      </c>
      <c r="C46" s="32">
        <v>107</v>
      </c>
      <c r="D46" s="33">
        <v>12353.643111034036</v>
      </c>
    </row>
    <row r="47" spans="1:4" x14ac:dyDescent="0.35">
      <c r="C47" s="32">
        <v>923</v>
      </c>
      <c r="D47" s="33">
        <v>35679.543132009334</v>
      </c>
    </row>
    <row r="48" spans="1:4" x14ac:dyDescent="0.35">
      <c r="B48" s="32">
        <v>2017</v>
      </c>
      <c r="C48" s="32">
        <v>107</v>
      </c>
      <c r="D48" s="33">
        <v>11963.696443799641</v>
      </c>
    </row>
    <row r="49" spans="1:4" x14ac:dyDescent="0.35">
      <c r="C49" s="32">
        <v>923</v>
      </c>
      <c r="D49" s="33">
        <v>37622.897666949619</v>
      </c>
    </row>
    <row r="50" spans="1:4" x14ac:dyDescent="0.35">
      <c r="C50" s="32">
        <v>426.5</v>
      </c>
      <c r="D50" s="33">
        <v>30622.091298422165</v>
      </c>
    </row>
    <row r="51" spans="1:4" x14ac:dyDescent="0.35">
      <c r="B51" s="32">
        <v>2018</v>
      </c>
      <c r="C51" s="32">
        <v>107</v>
      </c>
      <c r="D51" s="33">
        <v>11787.162788153364</v>
      </c>
    </row>
    <row r="52" spans="1:4" x14ac:dyDescent="0.35">
      <c r="C52" s="32">
        <v>923</v>
      </c>
      <c r="D52" s="33">
        <v>26756.479005785877</v>
      </c>
    </row>
    <row r="53" spans="1:4" x14ac:dyDescent="0.35">
      <c r="C53" s="32">
        <v>426.5</v>
      </c>
      <c r="D53" s="33">
        <v>34864.689258469618</v>
      </c>
    </row>
    <row r="54" spans="1:4" x14ac:dyDescent="0.35">
      <c r="B54" s="32">
        <v>2019</v>
      </c>
      <c r="C54" s="32">
        <v>107</v>
      </c>
      <c r="D54" s="33">
        <v>10932.054484663491</v>
      </c>
    </row>
    <row r="55" spans="1:4" x14ac:dyDescent="0.35">
      <c r="C55" s="32">
        <v>923</v>
      </c>
      <c r="D55" s="33">
        <v>38551.036380036137</v>
      </c>
    </row>
    <row r="56" spans="1:4" x14ac:dyDescent="0.35">
      <c r="C56" s="32">
        <v>426.5</v>
      </c>
      <c r="D56" s="33">
        <v>11719.560417191153</v>
      </c>
    </row>
    <row r="57" spans="1:4" x14ac:dyDescent="0.35">
      <c r="B57" s="32">
        <v>2020</v>
      </c>
      <c r="C57" s="32">
        <v>107</v>
      </c>
      <c r="D57" s="33">
        <v>11843.434587076305</v>
      </c>
    </row>
    <row r="58" spans="1:4" x14ac:dyDescent="0.35">
      <c r="C58" s="32">
        <v>923</v>
      </c>
      <c r="D58" s="33">
        <v>42100.075884827485</v>
      </c>
    </row>
    <row r="59" spans="1:4" x14ac:dyDescent="0.35">
      <c r="C59" s="32">
        <v>426.5</v>
      </c>
      <c r="D59" s="33">
        <v>12694.338980259772</v>
      </c>
    </row>
    <row r="60" spans="1:4" x14ac:dyDescent="0.35">
      <c r="B60" s="32">
        <v>2021</v>
      </c>
      <c r="C60" s="32">
        <v>107</v>
      </c>
      <c r="D60" s="33">
        <v>1004.5923592901029</v>
      </c>
    </row>
    <row r="61" spans="1:4" x14ac:dyDescent="0.35">
      <c r="C61" s="32">
        <v>923</v>
      </c>
      <c r="D61" s="33">
        <v>6201.6566323649686</v>
      </c>
    </row>
    <row r="62" spans="1:4" x14ac:dyDescent="0.35">
      <c r="C62" s="32">
        <v>426.4</v>
      </c>
      <c r="D62" s="33">
        <v>1132.2629134893725</v>
      </c>
    </row>
    <row r="63" spans="1:4" x14ac:dyDescent="0.35">
      <c r="A63" s="40" t="s">
        <v>285</v>
      </c>
      <c r="B63" s="40"/>
      <c r="C63" s="40"/>
      <c r="D63" s="33">
        <v>382476.31801138795</v>
      </c>
    </row>
    <row r="64" spans="1:4" x14ac:dyDescent="0.35">
      <c r="A64" s="32" t="s">
        <v>47</v>
      </c>
      <c r="D64" s="33">
        <v>2326722.660768121</v>
      </c>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FB81-45AE-4F9F-9A89-9FE41ADF5F38}">
  <sheetPr>
    <pageSetUpPr fitToPage="1"/>
  </sheetPr>
  <dimension ref="A1:XEP68"/>
  <sheetViews>
    <sheetView showGridLines="0" zoomScale="90" zoomScaleNormal="90" workbookViewId="0">
      <selection activeCell="E42" sqref="E42"/>
    </sheetView>
  </sheetViews>
  <sheetFormatPr defaultColWidth="8.796875" defaultRowHeight="14.5" x14ac:dyDescent="0.35"/>
  <cols>
    <col min="1" max="1" width="42.19921875" style="32" customWidth="1"/>
    <col min="2" max="2" width="12.296875" style="32" bestFit="1" customWidth="1"/>
    <col min="3" max="4" width="10.5" style="32" bestFit="1" customWidth="1"/>
    <col min="5" max="5" width="12.296875" style="32" bestFit="1" customWidth="1"/>
    <col min="6" max="6" width="16.19921875" style="32" bestFit="1" customWidth="1"/>
    <col min="7" max="16384" width="8.796875" style="32"/>
  </cols>
  <sheetData>
    <row r="1" spans="1:6" x14ac:dyDescent="0.35">
      <c r="A1" s="350"/>
      <c r="B1" s="350"/>
      <c r="C1" s="350"/>
      <c r="D1" s="350"/>
      <c r="E1" s="350"/>
    </row>
    <row r="2" spans="1:6" ht="15" thickBot="1" x14ac:dyDescent="0.4">
      <c r="A2" s="246"/>
      <c r="B2" s="247"/>
      <c r="C2" s="247"/>
      <c r="D2" s="247"/>
      <c r="E2" s="247"/>
    </row>
    <row r="3" spans="1:6" x14ac:dyDescent="0.35">
      <c r="A3" s="351" t="s">
        <v>286</v>
      </c>
      <c r="B3" s="352"/>
      <c r="C3" s="352"/>
      <c r="D3" s="352"/>
      <c r="E3" s="353"/>
    </row>
    <row r="4" spans="1:6" x14ac:dyDescent="0.35">
      <c r="A4" s="229"/>
      <c r="B4" s="230"/>
      <c r="C4" s="230"/>
      <c r="D4" s="230"/>
      <c r="E4" s="248"/>
    </row>
    <row r="5" spans="1:6" ht="16.5" x14ac:dyDescent="0.35">
      <c r="A5" s="231"/>
      <c r="B5" s="259" t="s">
        <v>287</v>
      </c>
      <c r="C5" s="259" t="s">
        <v>288</v>
      </c>
      <c r="D5" s="259" t="s">
        <v>289</v>
      </c>
      <c r="E5" s="260" t="s">
        <v>290</v>
      </c>
    </row>
    <row r="6" spans="1:6" x14ac:dyDescent="0.35">
      <c r="A6" s="232" t="s">
        <v>291</v>
      </c>
      <c r="B6" s="233">
        <v>135955</v>
      </c>
      <c r="C6" s="233">
        <v>96195</v>
      </c>
      <c r="D6" s="233">
        <v>45493</v>
      </c>
      <c r="E6" s="249">
        <f>SUM(B6:D6)</f>
        <v>277643</v>
      </c>
      <c r="F6" s="48"/>
    </row>
    <row r="7" spans="1:6" x14ac:dyDescent="0.35">
      <c r="A7" s="232"/>
      <c r="B7" s="230"/>
      <c r="C7" s="230"/>
      <c r="D7" s="230"/>
      <c r="E7" s="248"/>
      <c r="F7" s="48"/>
    </row>
    <row r="8" spans="1:6" ht="16" x14ac:dyDescent="0.5">
      <c r="A8" s="232" t="s">
        <v>292</v>
      </c>
      <c r="B8" s="234">
        <v>0</v>
      </c>
      <c r="C8" s="234">
        <v>0</v>
      </c>
      <c r="D8" s="234">
        <v>0</v>
      </c>
      <c r="E8" s="250">
        <f>SUM(B8:D8)</f>
        <v>0</v>
      </c>
    </row>
    <row r="9" spans="1:6" x14ac:dyDescent="0.35">
      <c r="A9" s="235" t="s">
        <v>293</v>
      </c>
      <c r="B9" s="236">
        <f>+B8</f>
        <v>0</v>
      </c>
      <c r="C9" s="236">
        <f t="shared" ref="C9:E9" si="0">+C8</f>
        <v>0</v>
      </c>
      <c r="D9" s="236">
        <f t="shared" si="0"/>
        <v>0</v>
      </c>
      <c r="E9" s="251">
        <f t="shared" si="0"/>
        <v>0</v>
      </c>
    </row>
    <row r="10" spans="1:6" x14ac:dyDescent="0.35">
      <c r="A10" s="229"/>
      <c r="B10" s="230"/>
      <c r="C10" s="230"/>
      <c r="D10" s="230"/>
      <c r="E10" s="248"/>
    </row>
    <row r="11" spans="1:6" ht="16.5" x14ac:dyDescent="0.35">
      <c r="A11" s="235" t="s">
        <v>294</v>
      </c>
      <c r="B11" s="236">
        <v>48002</v>
      </c>
      <c r="C11" s="236">
        <v>34870</v>
      </c>
      <c r="D11" s="236">
        <v>16345</v>
      </c>
      <c r="E11" s="251">
        <f>SUM(B11:D11)</f>
        <v>99217</v>
      </c>
    </row>
    <row r="12" spans="1:6" x14ac:dyDescent="0.35">
      <c r="A12" s="229"/>
      <c r="B12" s="230"/>
      <c r="C12" s="230"/>
      <c r="D12" s="230"/>
      <c r="E12" s="248"/>
    </row>
    <row r="13" spans="1:6" x14ac:dyDescent="0.35">
      <c r="A13" s="235" t="s">
        <v>295</v>
      </c>
      <c r="B13" s="236">
        <f>+B6-B9-B11</f>
        <v>87953</v>
      </c>
      <c r="C13" s="236">
        <f t="shared" ref="C13:E13" si="1">+C6-C9-C11</f>
        <v>61325</v>
      </c>
      <c r="D13" s="236">
        <f t="shared" si="1"/>
        <v>29148</v>
      </c>
      <c r="E13" s="251">
        <f t="shared" si="1"/>
        <v>178426</v>
      </c>
    </row>
    <row r="14" spans="1:6" x14ac:dyDescent="0.35">
      <c r="A14" s="229"/>
      <c r="B14" s="230"/>
      <c r="C14" s="230"/>
      <c r="D14" s="230"/>
      <c r="E14" s="248"/>
    </row>
    <row r="15" spans="1:6" x14ac:dyDescent="0.35">
      <c r="A15" s="235" t="s">
        <v>291</v>
      </c>
      <c r="B15" s="237">
        <f>+B13+B11+B9</f>
        <v>135955</v>
      </c>
      <c r="C15" s="237">
        <f t="shared" ref="C15:D15" si="2">+C13+C11+C9</f>
        <v>96195</v>
      </c>
      <c r="D15" s="237">
        <f t="shared" si="2"/>
        <v>45493</v>
      </c>
      <c r="E15" s="252">
        <f>+E13+E11+E9</f>
        <v>277643</v>
      </c>
    </row>
    <row r="16" spans="1:6" ht="15.75" customHeight="1" thickBot="1" x14ac:dyDescent="0.4">
      <c r="A16" s="244"/>
      <c r="B16" s="245"/>
      <c r="C16" s="245"/>
      <c r="D16" s="245"/>
      <c r="E16" s="253"/>
    </row>
    <row r="17" spans="1:16370" x14ac:dyDescent="0.35">
      <c r="A17" s="241" t="s">
        <v>296</v>
      </c>
      <c r="B17" s="230"/>
      <c r="C17" s="230"/>
      <c r="D17" s="230"/>
      <c r="E17" s="248"/>
    </row>
    <row r="18" spans="1:16370" x14ac:dyDescent="0.35">
      <c r="A18" s="238" t="s">
        <v>297</v>
      </c>
      <c r="B18" s="239">
        <v>0</v>
      </c>
      <c r="C18" s="239">
        <v>0</v>
      </c>
      <c r="D18" s="239">
        <v>0</v>
      </c>
      <c r="E18" s="251">
        <f>SUM(B18:D18)</f>
        <v>0</v>
      </c>
    </row>
    <row r="19" spans="1:16370" ht="16.5" x14ac:dyDescent="0.35">
      <c r="A19" s="235" t="s">
        <v>298</v>
      </c>
      <c r="B19" s="240">
        <v>79</v>
      </c>
      <c r="C19" s="240">
        <v>145</v>
      </c>
      <c r="D19" s="240">
        <v>8</v>
      </c>
      <c r="E19" s="254">
        <f>SUM(B19:D19)</f>
        <v>232</v>
      </c>
    </row>
    <row r="20" spans="1:16370" ht="15" thickBot="1" x14ac:dyDescent="0.4">
      <c r="A20" s="242" t="s">
        <v>299</v>
      </c>
      <c r="B20" s="243">
        <f t="shared" ref="B20:E20" si="3">+B19+B18</f>
        <v>79</v>
      </c>
      <c r="C20" s="243">
        <f t="shared" si="3"/>
        <v>145</v>
      </c>
      <c r="D20" s="243">
        <f t="shared" si="3"/>
        <v>8</v>
      </c>
      <c r="E20" s="255">
        <f t="shared" si="3"/>
        <v>232</v>
      </c>
    </row>
    <row r="21" spans="1:16370" ht="4.5" customHeight="1" x14ac:dyDescent="0.35">
      <c r="A21" s="338"/>
      <c r="B21" s="339"/>
      <c r="C21" s="339"/>
      <c r="D21" s="339"/>
      <c r="E21" s="248"/>
    </row>
    <row r="22" spans="1:16370" s="67" customFormat="1" ht="92.5" customHeight="1" x14ac:dyDescent="0.3">
      <c r="A22" s="344" t="s">
        <v>300</v>
      </c>
      <c r="B22" s="345"/>
      <c r="C22" s="345"/>
      <c r="D22" s="345"/>
      <c r="E22" s="256"/>
      <c r="F22" s="318"/>
      <c r="G22" s="318"/>
      <c r="H22" s="318"/>
      <c r="I22" s="318"/>
      <c r="J22" s="318"/>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0"/>
      <c r="BD22" s="340"/>
      <c r="BE22" s="340"/>
      <c r="BF22" s="340"/>
      <c r="BG22" s="340"/>
      <c r="BH22" s="340"/>
      <c r="BI22" s="340"/>
      <c r="BJ22" s="340"/>
      <c r="BK22" s="340"/>
      <c r="BL22" s="340"/>
      <c r="BM22" s="340"/>
      <c r="BN22" s="340"/>
      <c r="BO22" s="340"/>
      <c r="BP22" s="340"/>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c r="DY22" s="340"/>
      <c r="DZ22" s="340"/>
      <c r="EA22" s="340"/>
      <c r="EB22" s="340"/>
      <c r="EC22" s="340"/>
      <c r="ED22" s="340"/>
      <c r="EE22" s="340"/>
      <c r="EF22" s="340"/>
      <c r="EG22" s="340"/>
      <c r="EH22" s="340"/>
      <c r="EI22" s="340"/>
      <c r="EJ22" s="340"/>
      <c r="EK22" s="340"/>
      <c r="EL22" s="340"/>
      <c r="EM22" s="340"/>
      <c r="EN22" s="340"/>
      <c r="EO22" s="340"/>
      <c r="EP22" s="340"/>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c r="FP22" s="340"/>
      <c r="FQ22" s="340"/>
      <c r="FR22" s="340"/>
      <c r="FS22" s="340"/>
      <c r="FT22" s="340"/>
      <c r="FU22" s="340"/>
      <c r="FV22" s="340"/>
      <c r="FW22" s="340"/>
      <c r="FX22" s="340"/>
      <c r="FY22" s="340"/>
      <c r="FZ22" s="340"/>
      <c r="GA22" s="340"/>
      <c r="GB22" s="340"/>
      <c r="GC22" s="340"/>
      <c r="GD22" s="340"/>
      <c r="GE22" s="340"/>
      <c r="GF22" s="340"/>
      <c r="GG22" s="340"/>
      <c r="GH22" s="340"/>
      <c r="GI22" s="340"/>
      <c r="GJ22" s="340"/>
      <c r="GK22" s="340"/>
      <c r="GL22" s="340"/>
      <c r="GM22" s="340"/>
      <c r="GN22" s="340"/>
      <c r="GO22" s="340"/>
      <c r="GP22" s="340"/>
      <c r="GQ22" s="340"/>
      <c r="GR22" s="340"/>
      <c r="GS22" s="340"/>
      <c r="GT22" s="340"/>
      <c r="GU22" s="340"/>
      <c r="GV22" s="340"/>
      <c r="GW22" s="340"/>
      <c r="GX22" s="340"/>
      <c r="GY22" s="340"/>
      <c r="GZ22" s="340"/>
      <c r="HA22" s="340"/>
      <c r="HB22" s="340"/>
      <c r="HC22" s="340"/>
      <c r="HD22" s="340"/>
      <c r="HE22" s="340"/>
      <c r="HF22" s="340"/>
      <c r="HG22" s="340"/>
      <c r="HH22" s="340"/>
      <c r="HI22" s="340"/>
      <c r="HJ22" s="340"/>
      <c r="HK22" s="340"/>
      <c r="HL22" s="340"/>
      <c r="HM22" s="340"/>
      <c r="HN22" s="340"/>
      <c r="HO22" s="340"/>
      <c r="HP22" s="340"/>
      <c r="HQ22" s="340"/>
      <c r="HR22" s="340"/>
      <c r="HS22" s="340"/>
      <c r="HT22" s="340"/>
      <c r="HU22" s="340"/>
      <c r="HV22" s="340"/>
      <c r="HW22" s="340"/>
      <c r="HX22" s="340"/>
      <c r="HY22" s="340"/>
      <c r="HZ22" s="340"/>
      <c r="IA22" s="340"/>
      <c r="IB22" s="340"/>
      <c r="IC22" s="340"/>
      <c r="ID22" s="340"/>
      <c r="IE22" s="340"/>
      <c r="IF22" s="340"/>
      <c r="IG22" s="340"/>
      <c r="IH22" s="340"/>
      <c r="II22" s="340"/>
      <c r="IJ22" s="340"/>
      <c r="IK22" s="340"/>
      <c r="IL22" s="340"/>
      <c r="IM22" s="340"/>
      <c r="IN22" s="340"/>
      <c r="IO22" s="340"/>
      <c r="IP22" s="340"/>
      <c r="IQ22" s="340"/>
      <c r="IR22" s="340"/>
      <c r="IS22" s="340"/>
      <c r="IT22" s="340"/>
      <c r="IU22" s="340"/>
      <c r="IV22" s="340"/>
      <c r="IW22" s="340"/>
      <c r="IX22" s="340"/>
      <c r="IY22" s="340"/>
      <c r="IZ22" s="340"/>
      <c r="JA22" s="340"/>
      <c r="JB22" s="340"/>
      <c r="JC22" s="340"/>
      <c r="JD22" s="340"/>
      <c r="JE22" s="340"/>
      <c r="JF22" s="340"/>
      <c r="JG22" s="340"/>
      <c r="JH22" s="340"/>
      <c r="JI22" s="340"/>
      <c r="JJ22" s="340"/>
      <c r="JK22" s="340"/>
      <c r="JL22" s="340"/>
      <c r="JM22" s="340"/>
      <c r="JN22" s="340"/>
      <c r="JO22" s="340"/>
      <c r="JP22" s="340"/>
      <c r="JQ22" s="340"/>
      <c r="JR22" s="340"/>
      <c r="JS22" s="340"/>
      <c r="JT22" s="340"/>
      <c r="JU22" s="340"/>
      <c r="JV22" s="340"/>
      <c r="JW22" s="340"/>
      <c r="JX22" s="340"/>
      <c r="JY22" s="340"/>
      <c r="JZ22" s="340"/>
      <c r="KA22" s="340"/>
      <c r="KB22" s="340"/>
      <c r="KC22" s="340"/>
      <c r="KD22" s="340"/>
      <c r="KE22" s="340"/>
      <c r="KF22" s="340"/>
      <c r="KG22" s="340"/>
      <c r="KH22" s="340"/>
      <c r="KI22" s="340"/>
      <c r="KJ22" s="340"/>
      <c r="KK22" s="340"/>
      <c r="KL22" s="340"/>
      <c r="KM22" s="340"/>
      <c r="KN22" s="340"/>
      <c r="KO22" s="340"/>
      <c r="KP22" s="340"/>
      <c r="KQ22" s="340"/>
      <c r="KR22" s="340"/>
      <c r="KS22" s="340"/>
      <c r="KT22" s="340"/>
      <c r="KU22" s="340"/>
      <c r="KV22" s="340"/>
      <c r="KW22" s="340"/>
      <c r="KX22" s="340"/>
      <c r="KY22" s="340"/>
      <c r="KZ22" s="340"/>
      <c r="LA22" s="340"/>
      <c r="LB22" s="340"/>
      <c r="LC22" s="340"/>
      <c r="LD22" s="340"/>
      <c r="LE22" s="340"/>
      <c r="LF22" s="340"/>
      <c r="LG22" s="340"/>
      <c r="LH22" s="340"/>
      <c r="LI22" s="340"/>
      <c r="LJ22" s="340"/>
      <c r="LK22" s="340"/>
      <c r="LL22" s="340"/>
      <c r="LM22" s="340"/>
      <c r="LN22" s="340"/>
      <c r="LO22" s="340"/>
      <c r="LP22" s="340"/>
      <c r="LQ22" s="340"/>
      <c r="LR22" s="340"/>
      <c r="LS22" s="340"/>
      <c r="LT22" s="340"/>
      <c r="LU22" s="340"/>
      <c r="LV22" s="340"/>
      <c r="LW22" s="340"/>
      <c r="LX22" s="340"/>
      <c r="LY22" s="340"/>
      <c r="LZ22" s="340"/>
      <c r="MA22" s="340"/>
      <c r="MB22" s="340"/>
      <c r="MC22" s="340"/>
      <c r="MD22" s="340"/>
      <c r="ME22" s="340"/>
      <c r="MF22" s="340"/>
      <c r="MG22" s="340"/>
      <c r="MH22" s="340"/>
      <c r="MI22" s="340"/>
      <c r="MJ22" s="340"/>
      <c r="MK22" s="340"/>
      <c r="ML22" s="340"/>
      <c r="MM22" s="340"/>
      <c r="MN22" s="340"/>
      <c r="MO22" s="340"/>
      <c r="MP22" s="340"/>
      <c r="MQ22" s="340"/>
      <c r="MR22" s="340"/>
      <c r="MS22" s="340"/>
      <c r="MT22" s="340"/>
      <c r="MU22" s="340"/>
      <c r="MV22" s="340"/>
      <c r="MW22" s="340"/>
      <c r="MX22" s="340"/>
      <c r="MY22" s="340"/>
      <c r="MZ22" s="340"/>
      <c r="NA22" s="340"/>
      <c r="NB22" s="340"/>
      <c r="NC22" s="340"/>
      <c r="ND22" s="340"/>
      <c r="NE22" s="340"/>
      <c r="NF22" s="340"/>
      <c r="NG22" s="340"/>
      <c r="NH22" s="340"/>
      <c r="NI22" s="340"/>
      <c r="NJ22" s="340"/>
      <c r="NK22" s="340"/>
      <c r="NL22" s="340"/>
      <c r="NM22" s="340"/>
      <c r="NN22" s="340"/>
      <c r="NO22" s="340"/>
      <c r="NP22" s="340"/>
      <c r="NQ22" s="340"/>
      <c r="NR22" s="340"/>
      <c r="NS22" s="340"/>
      <c r="NT22" s="340"/>
      <c r="NU22" s="340"/>
      <c r="NV22" s="340"/>
      <c r="NW22" s="340"/>
      <c r="NX22" s="340"/>
      <c r="NY22" s="340"/>
      <c r="NZ22" s="340"/>
      <c r="OA22" s="340"/>
      <c r="OB22" s="340"/>
      <c r="OC22" s="340"/>
      <c r="OD22" s="340"/>
      <c r="OE22" s="340"/>
      <c r="OF22" s="340"/>
      <c r="OG22" s="340"/>
      <c r="OH22" s="340"/>
      <c r="OI22" s="340"/>
      <c r="OJ22" s="340"/>
      <c r="OK22" s="340"/>
      <c r="OL22" s="340"/>
      <c r="OM22" s="340"/>
      <c r="ON22" s="340"/>
      <c r="OO22" s="340"/>
      <c r="OP22" s="340"/>
      <c r="OQ22" s="340"/>
      <c r="OR22" s="340"/>
      <c r="OS22" s="340"/>
      <c r="OT22" s="340"/>
      <c r="OU22" s="340"/>
      <c r="OV22" s="340"/>
      <c r="OW22" s="340"/>
      <c r="OX22" s="340"/>
      <c r="OY22" s="340"/>
      <c r="OZ22" s="340"/>
      <c r="PA22" s="340"/>
      <c r="PB22" s="340"/>
      <c r="PC22" s="340"/>
      <c r="PD22" s="340"/>
      <c r="PE22" s="340"/>
      <c r="PF22" s="340"/>
      <c r="PG22" s="340"/>
      <c r="PH22" s="340"/>
      <c r="PI22" s="340"/>
      <c r="PJ22" s="340"/>
      <c r="PK22" s="340"/>
      <c r="PL22" s="340"/>
      <c r="PM22" s="340"/>
      <c r="PN22" s="340"/>
      <c r="PO22" s="340"/>
      <c r="PP22" s="340"/>
      <c r="PQ22" s="340"/>
      <c r="PR22" s="340"/>
      <c r="PS22" s="340"/>
      <c r="PT22" s="340"/>
      <c r="PU22" s="340"/>
      <c r="PV22" s="340"/>
      <c r="PW22" s="340"/>
      <c r="PX22" s="340"/>
      <c r="PY22" s="340"/>
      <c r="PZ22" s="340"/>
      <c r="QA22" s="340"/>
      <c r="QB22" s="340"/>
      <c r="QC22" s="340"/>
      <c r="QD22" s="340"/>
      <c r="QE22" s="340"/>
      <c r="QF22" s="340"/>
      <c r="QG22" s="340"/>
      <c r="QH22" s="340"/>
      <c r="QI22" s="340"/>
      <c r="QJ22" s="340"/>
      <c r="QK22" s="340"/>
      <c r="QL22" s="340"/>
      <c r="QM22" s="340"/>
      <c r="QN22" s="340"/>
      <c r="QO22" s="340"/>
      <c r="QP22" s="340"/>
      <c r="QQ22" s="340"/>
      <c r="QR22" s="340"/>
      <c r="QS22" s="340"/>
      <c r="QT22" s="340"/>
      <c r="QU22" s="340"/>
      <c r="QV22" s="340"/>
      <c r="QW22" s="340"/>
      <c r="QX22" s="340"/>
      <c r="QY22" s="340"/>
      <c r="QZ22" s="340"/>
      <c r="RA22" s="340"/>
      <c r="RB22" s="340"/>
      <c r="RC22" s="340"/>
      <c r="RD22" s="340"/>
      <c r="RE22" s="340"/>
      <c r="RF22" s="340"/>
      <c r="RG22" s="340"/>
      <c r="RH22" s="340"/>
      <c r="RI22" s="340"/>
      <c r="RJ22" s="340"/>
      <c r="RK22" s="340"/>
      <c r="RL22" s="340"/>
      <c r="RM22" s="340"/>
      <c r="RN22" s="340"/>
      <c r="RO22" s="340"/>
      <c r="RP22" s="340"/>
      <c r="RQ22" s="340"/>
      <c r="RR22" s="340"/>
      <c r="RS22" s="340"/>
      <c r="RT22" s="340"/>
      <c r="RU22" s="340"/>
      <c r="RV22" s="340"/>
      <c r="RW22" s="340"/>
      <c r="RX22" s="340"/>
      <c r="RY22" s="340"/>
      <c r="RZ22" s="340"/>
      <c r="SA22" s="340"/>
      <c r="SB22" s="340"/>
      <c r="SC22" s="340"/>
      <c r="SD22" s="340"/>
      <c r="SE22" s="340"/>
      <c r="SF22" s="340"/>
      <c r="SG22" s="340"/>
      <c r="SH22" s="340"/>
      <c r="SI22" s="340"/>
      <c r="SJ22" s="340"/>
      <c r="SK22" s="340"/>
      <c r="SL22" s="340"/>
      <c r="SM22" s="340"/>
      <c r="SN22" s="340"/>
      <c r="SO22" s="340"/>
      <c r="SP22" s="340"/>
      <c r="SQ22" s="340"/>
      <c r="SR22" s="340"/>
      <c r="SS22" s="340"/>
      <c r="ST22" s="340"/>
      <c r="SU22" s="340"/>
      <c r="SV22" s="340"/>
      <c r="SW22" s="340"/>
      <c r="SX22" s="340"/>
      <c r="SY22" s="340"/>
      <c r="SZ22" s="340"/>
      <c r="TA22" s="340"/>
      <c r="TB22" s="340"/>
      <c r="TC22" s="340"/>
      <c r="TD22" s="340"/>
      <c r="TE22" s="340"/>
      <c r="TF22" s="340"/>
      <c r="TG22" s="340"/>
      <c r="TH22" s="340"/>
      <c r="TI22" s="340"/>
      <c r="TJ22" s="340"/>
      <c r="TK22" s="340"/>
      <c r="TL22" s="340"/>
      <c r="TM22" s="340"/>
      <c r="TN22" s="340"/>
      <c r="TO22" s="340"/>
      <c r="TP22" s="340"/>
      <c r="TQ22" s="340"/>
      <c r="TR22" s="340"/>
      <c r="TS22" s="340"/>
      <c r="TT22" s="340"/>
      <c r="TU22" s="340"/>
      <c r="TV22" s="340"/>
      <c r="TW22" s="340"/>
      <c r="TX22" s="340"/>
      <c r="TY22" s="340"/>
      <c r="TZ22" s="340"/>
      <c r="UA22" s="340"/>
      <c r="UB22" s="340"/>
      <c r="UC22" s="340"/>
      <c r="UD22" s="340"/>
      <c r="UE22" s="340"/>
      <c r="UF22" s="340"/>
      <c r="UG22" s="340"/>
      <c r="UH22" s="340"/>
      <c r="UI22" s="340"/>
      <c r="UJ22" s="340"/>
      <c r="UK22" s="340"/>
      <c r="UL22" s="340"/>
      <c r="UM22" s="340"/>
      <c r="UN22" s="340"/>
      <c r="UO22" s="340"/>
      <c r="UP22" s="340"/>
      <c r="UQ22" s="340"/>
      <c r="UR22" s="340"/>
      <c r="US22" s="340"/>
      <c r="UT22" s="340"/>
      <c r="UU22" s="340"/>
      <c r="UV22" s="340"/>
      <c r="UW22" s="340"/>
      <c r="UX22" s="340"/>
      <c r="UY22" s="340"/>
      <c r="UZ22" s="340"/>
      <c r="VA22" s="340"/>
      <c r="VB22" s="340"/>
      <c r="VC22" s="340"/>
      <c r="VD22" s="340"/>
      <c r="VE22" s="340"/>
      <c r="VF22" s="340"/>
      <c r="VG22" s="340"/>
      <c r="VH22" s="340"/>
      <c r="VI22" s="340"/>
      <c r="VJ22" s="340"/>
      <c r="VK22" s="340"/>
      <c r="VL22" s="340"/>
      <c r="VM22" s="340"/>
      <c r="VN22" s="340"/>
      <c r="VO22" s="340"/>
      <c r="VP22" s="340"/>
      <c r="VQ22" s="340"/>
      <c r="VR22" s="340"/>
      <c r="VS22" s="340"/>
      <c r="VT22" s="340"/>
      <c r="VU22" s="340"/>
      <c r="VV22" s="340"/>
      <c r="VW22" s="340"/>
      <c r="VX22" s="340"/>
      <c r="VY22" s="340"/>
      <c r="VZ22" s="340"/>
      <c r="WA22" s="340"/>
      <c r="WB22" s="340"/>
      <c r="WC22" s="340"/>
      <c r="WD22" s="340"/>
      <c r="WE22" s="340"/>
      <c r="WF22" s="340"/>
      <c r="WG22" s="340"/>
      <c r="WH22" s="340"/>
      <c r="WI22" s="340"/>
      <c r="WJ22" s="340"/>
      <c r="WK22" s="340"/>
      <c r="WL22" s="340"/>
      <c r="WM22" s="340"/>
      <c r="WN22" s="340"/>
      <c r="WO22" s="340"/>
      <c r="WP22" s="340"/>
      <c r="WQ22" s="340"/>
      <c r="WR22" s="340"/>
      <c r="WS22" s="340"/>
      <c r="WT22" s="340"/>
      <c r="WU22" s="340"/>
      <c r="WV22" s="340"/>
      <c r="WW22" s="340"/>
      <c r="WX22" s="340"/>
      <c r="WY22" s="340"/>
      <c r="WZ22" s="340"/>
      <c r="XA22" s="340"/>
      <c r="XB22" s="340"/>
      <c r="XC22" s="340"/>
      <c r="XD22" s="340"/>
      <c r="XE22" s="340"/>
      <c r="XF22" s="340"/>
      <c r="XG22" s="340"/>
      <c r="XH22" s="340"/>
      <c r="XI22" s="340"/>
      <c r="XJ22" s="340"/>
      <c r="XK22" s="340"/>
      <c r="XL22" s="340"/>
      <c r="XM22" s="340"/>
      <c r="XN22" s="340"/>
      <c r="XO22" s="340"/>
      <c r="XP22" s="340"/>
      <c r="XQ22" s="340"/>
      <c r="XR22" s="340"/>
      <c r="XS22" s="340"/>
      <c r="XT22" s="340"/>
      <c r="XU22" s="340"/>
      <c r="XV22" s="340"/>
      <c r="XW22" s="340"/>
      <c r="XX22" s="340"/>
      <c r="XY22" s="340"/>
      <c r="XZ22" s="340"/>
      <c r="YA22" s="340"/>
      <c r="YB22" s="340"/>
      <c r="YC22" s="340"/>
      <c r="YD22" s="340"/>
      <c r="YE22" s="340"/>
      <c r="YF22" s="340"/>
      <c r="YG22" s="340"/>
      <c r="YH22" s="340"/>
      <c r="YI22" s="340"/>
      <c r="YJ22" s="340"/>
      <c r="YK22" s="340"/>
      <c r="YL22" s="340"/>
      <c r="YM22" s="340"/>
      <c r="YN22" s="340"/>
      <c r="YO22" s="340"/>
      <c r="YP22" s="340"/>
      <c r="YQ22" s="340"/>
      <c r="YR22" s="340"/>
      <c r="YS22" s="340"/>
      <c r="YT22" s="340"/>
      <c r="YU22" s="340"/>
      <c r="YV22" s="340"/>
      <c r="YW22" s="340"/>
      <c r="YX22" s="340"/>
      <c r="YY22" s="340"/>
      <c r="YZ22" s="340"/>
      <c r="ZA22" s="340"/>
      <c r="ZB22" s="340"/>
      <c r="ZC22" s="340"/>
      <c r="ZD22" s="340"/>
      <c r="ZE22" s="340"/>
      <c r="ZF22" s="340"/>
      <c r="ZG22" s="340"/>
      <c r="ZH22" s="340"/>
      <c r="ZI22" s="340"/>
      <c r="ZJ22" s="340"/>
      <c r="ZK22" s="340"/>
      <c r="ZL22" s="340"/>
      <c r="ZM22" s="340"/>
      <c r="ZN22" s="340"/>
      <c r="ZO22" s="340"/>
      <c r="ZP22" s="340"/>
      <c r="ZQ22" s="340"/>
      <c r="ZR22" s="340"/>
      <c r="ZS22" s="340"/>
      <c r="ZT22" s="340"/>
      <c r="ZU22" s="340"/>
      <c r="ZV22" s="340"/>
      <c r="ZW22" s="340"/>
      <c r="ZX22" s="340"/>
      <c r="ZY22" s="340"/>
      <c r="ZZ22" s="340"/>
      <c r="AAA22" s="340"/>
      <c r="AAB22" s="340"/>
      <c r="AAC22" s="340"/>
      <c r="AAD22" s="340"/>
      <c r="AAE22" s="340"/>
      <c r="AAF22" s="340"/>
      <c r="AAG22" s="340"/>
      <c r="AAH22" s="340"/>
      <c r="AAI22" s="340"/>
      <c r="AAJ22" s="340"/>
      <c r="AAK22" s="340"/>
      <c r="AAL22" s="340"/>
      <c r="AAM22" s="340"/>
      <c r="AAN22" s="340"/>
      <c r="AAO22" s="340"/>
      <c r="AAP22" s="340"/>
      <c r="AAQ22" s="340"/>
      <c r="AAR22" s="340"/>
      <c r="AAS22" s="340"/>
      <c r="AAT22" s="340"/>
      <c r="AAU22" s="340"/>
      <c r="AAV22" s="340"/>
      <c r="AAW22" s="340"/>
      <c r="AAX22" s="340"/>
      <c r="AAY22" s="340"/>
      <c r="AAZ22" s="340"/>
      <c r="ABA22" s="340"/>
      <c r="ABB22" s="340"/>
      <c r="ABC22" s="340"/>
      <c r="ABD22" s="340"/>
      <c r="ABE22" s="340"/>
      <c r="ABF22" s="340"/>
      <c r="ABG22" s="340"/>
      <c r="ABH22" s="340"/>
      <c r="ABI22" s="340"/>
      <c r="ABJ22" s="340"/>
      <c r="ABK22" s="340"/>
      <c r="ABL22" s="340"/>
      <c r="ABM22" s="340"/>
      <c r="ABN22" s="340"/>
      <c r="ABO22" s="340"/>
      <c r="ABP22" s="340"/>
      <c r="ABQ22" s="340"/>
      <c r="ABR22" s="340"/>
      <c r="ABS22" s="340"/>
      <c r="ABT22" s="340"/>
      <c r="ABU22" s="340"/>
      <c r="ABV22" s="340"/>
      <c r="ABW22" s="340"/>
      <c r="ABX22" s="340"/>
      <c r="ABY22" s="340"/>
      <c r="ABZ22" s="340"/>
      <c r="ACA22" s="340"/>
      <c r="ACB22" s="340"/>
      <c r="ACC22" s="340"/>
      <c r="ACD22" s="340"/>
      <c r="ACE22" s="340"/>
      <c r="ACF22" s="340"/>
      <c r="ACG22" s="340"/>
      <c r="ACH22" s="340"/>
      <c r="ACI22" s="340"/>
      <c r="ACJ22" s="340"/>
      <c r="ACK22" s="340"/>
      <c r="ACL22" s="340"/>
      <c r="ACM22" s="340"/>
      <c r="ACN22" s="340"/>
      <c r="ACO22" s="340"/>
      <c r="ACP22" s="340"/>
      <c r="ACQ22" s="340"/>
      <c r="ACR22" s="340"/>
      <c r="ACS22" s="340"/>
      <c r="ACT22" s="340"/>
      <c r="ACU22" s="340"/>
      <c r="ACV22" s="340"/>
      <c r="ACW22" s="340"/>
      <c r="ACX22" s="340"/>
      <c r="ACY22" s="340"/>
      <c r="ACZ22" s="340"/>
      <c r="ADA22" s="340"/>
      <c r="ADB22" s="340"/>
      <c r="ADC22" s="340"/>
      <c r="ADD22" s="340"/>
      <c r="ADE22" s="340"/>
      <c r="ADF22" s="340"/>
      <c r="ADG22" s="340"/>
      <c r="ADH22" s="340"/>
      <c r="ADI22" s="340"/>
      <c r="ADJ22" s="340"/>
      <c r="ADK22" s="340"/>
      <c r="ADL22" s="340"/>
      <c r="ADM22" s="340"/>
      <c r="ADN22" s="340"/>
      <c r="ADO22" s="340"/>
      <c r="ADP22" s="340"/>
      <c r="ADQ22" s="340"/>
      <c r="ADR22" s="340"/>
      <c r="ADS22" s="340"/>
      <c r="ADT22" s="340"/>
      <c r="ADU22" s="340"/>
      <c r="ADV22" s="340"/>
      <c r="ADW22" s="340"/>
      <c r="ADX22" s="340"/>
      <c r="ADY22" s="340"/>
      <c r="ADZ22" s="340"/>
      <c r="AEA22" s="340"/>
      <c r="AEB22" s="340"/>
      <c r="AEC22" s="340"/>
      <c r="AED22" s="340"/>
      <c r="AEE22" s="340"/>
      <c r="AEF22" s="340"/>
      <c r="AEG22" s="340"/>
      <c r="AEH22" s="340"/>
      <c r="AEI22" s="340"/>
      <c r="AEJ22" s="340"/>
      <c r="AEK22" s="340"/>
      <c r="AEL22" s="340"/>
      <c r="AEM22" s="340"/>
      <c r="AEN22" s="340"/>
      <c r="AEO22" s="340"/>
      <c r="AEP22" s="340"/>
      <c r="AEQ22" s="340"/>
      <c r="AER22" s="340"/>
      <c r="AES22" s="340"/>
      <c r="AET22" s="340"/>
      <c r="AEU22" s="340"/>
      <c r="AEV22" s="340"/>
      <c r="AEW22" s="340"/>
      <c r="AEX22" s="340"/>
      <c r="AEY22" s="340"/>
      <c r="AEZ22" s="340"/>
      <c r="AFA22" s="340"/>
      <c r="AFB22" s="340"/>
      <c r="AFC22" s="340"/>
      <c r="AFD22" s="340"/>
      <c r="AFE22" s="340"/>
      <c r="AFF22" s="340"/>
      <c r="AFG22" s="340"/>
      <c r="AFH22" s="340"/>
      <c r="AFI22" s="340"/>
      <c r="AFJ22" s="340"/>
      <c r="AFK22" s="340"/>
      <c r="AFL22" s="340"/>
      <c r="AFM22" s="340"/>
      <c r="AFN22" s="340"/>
      <c r="AFO22" s="340"/>
      <c r="AFP22" s="340"/>
      <c r="AFQ22" s="340"/>
      <c r="AFR22" s="340"/>
      <c r="AFS22" s="340"/>
      <c r="AFT22" s="340"/>
      <c r="AFU22" s="340"/>
      <c r="AFV22" s="340"/>
      <c r="AFW22" s="340"/>
      <c r="AFX22" s="340"/>
      <c r="AFY22" s="340"/>
      <c r="AFZ22" s="340"/>
      <c r="AGA22" s="340"/>
      <c r="AGB22" s="340"/>
      <c r="AGC22" s="340"/>
      <c r="AGD22" s="340"/>
      <c r="AGE22" s="340"/>
      <c r="AGF22" s="340"/>
      <c r="AGG22" s="340"/>
      <c r="AGH22" s="340"/>
      <c r="AGI22" s="340"/>
      <c r="AGJ22" s="340"/>
      <c r="AGK22" s="340"/>
      <c r="AGL22" s="340"/>
      <c r="AGM22" s="340"/>
      <c r="AGN22" s="340"/>
      <c r="AGO22" s="340"/>
      <c r="AGP22" s="340"/>
      <c r="AGQ22" s="340"/>
      <c r="AGR22" s="340"/>
      <c r="AGS22" s="340"/>
      <c r="AGT22" s="340"/>
      <c r="AGU22" s="340"/>
      <c r="AGV22" s="340"/>
      <c r="AGW22" s="340"/>
      <c r="AGX22" s="340"/>
      <c r="AGY22" s="340"/>
      <c r="AGZ22" s="340"/>
      <c r="AHA22" s="340"/>
      <c r="AHB22" s="340"/>
      <c r="AHC22" s="340"/>
      <c r="AHD22" s="340"/>
      <c r="AHE22" s="340"/>
      <c r="AHF22" s="340"/>
      <c r="AHG22" s="340"/>
      <c r="AHH22" s="340"/>
      <c r="AHI22" s="340"/>
      <c r="AHJ22" s="340"/>
      <c r="AHK22" s="340"/>
      <c r="AHL22" s="340"/>
      <c r="AHM22" s="340"/>
      <c r="AHN22" s="340"/>
      <c r="AHO22" s="340"/>
      <c r="AHP22" s="340"/>
      <c r="AHQ22" s="340"/>
      <c r="AHR22" s="340"/>
      <c r="AHS22" s="340"/>
      <c r="AHT22" s="340"/>
      <c r="AHU22" s="340"/>
      <c r="AHV22" s="340"/>
      <c r="AHW22" s="340"/>
      <c r="AHX22" s="340"/>
      <c r="AHY22" s="340"/>
      <c r="AHZ22" s="340"/>
      <c r="AIA22" s="340"/>
      <c r="AIB22" s="340"/>
      <c r="AIC22" s="340"/>
      <c r="AID22" s="340"/>
      <c r="AIE22" s="340"/>
      <c r="AIF22" s="340"/>
      <c r="AIG22" s="340"/>
      <c r="AIH22" s="340"/>
      <c r="AII22" s="340"/>
      <c r="AIJ22" s="340"/>
      <c r="AIK22" s="340"/>
      <c r="AIL22" s="340"/>
      <c r="AIM22" s="340"/>
      <c r="AIN22" s="340"/>
      <c r="AIO22" s="340"/>
      <c r="AIP22" s="340"/>
      <c r="AIQ22" s="340"/>
      <c r="AIR22" s="340"/>
      <c r="AIS22" s="340"/>
      <c r="AIT22" s="340"/>
      <c r="AIU22" s="340"/>
      <c r="AIV22" s="340"/>
      <c r="AIW22" s="340"/>
      <c r="AIX22" s="340"/>
      <c r="AIY22" s="340"/>
      <c r="AIZ22" s="340"/>
      <c r="AJA22" s="340"/>
      <c r="AJB22" s="340"/>
      <c r="AJC22" s="340"/>
      <c r="AJD22" s="340"/>
      <c r="AJE22" s="340"/>
      <c r="AJF22" s="340"/>
      <c r="AJG22" s="340"/>
      <c r="AJH22" s="340"/>
      <c r="AJI22" s="340"/>
      <c r="AJJ22" s="340"/>
      <c r="AJK22" s="340"/>
      <c r="AJL22" s="340"/>
      <c r="AJM22" s="340"/>
      <c r="AJN22" s="340"/>
      <c r="AJO22" s="340"/>
      <c r="AJP22" s="340"/>
      <c r="AJQ22" s="340"/>
      <c r="AJR22" s="340"/>
      <c r="AJS22" s="340"/>
      <c r="AJT22" s="340"/>
      <c r="AJU22" s="340"/>
      <c r="AJV22" s="340"/>
      <c r="AJW22" s="340"/>
      <c r="AJX22" s="340"/>
      <c r="AJY22" s="340"/>
      <c r="AJZ22" s="340"/>
      <c r="AKA22" s="340"/>
      <c r="AKB22" s="340"/>
      <c r="AKC22" s="340"/>
      <c r="AKD22" s="340"/>
      <c r="AKE22" s="340"/>
      <c r="AKF22" s="340"/>
      <c r="AKG22" s="340"/>
      <c r="AKH22" s="340"/>
      <c r="AKI22" s="340"/>
      <c r="AKJ22" s="340"/>
      <c r="AKK22" s="340"/>
      <c r="AKL22" s="340"/>
      <c r="AKM22" s="340"/>
      <c r="AKN22" s="340"/>
      <c r="AKO22" s="340"/>
      <c r="AKP22" s="340"/>
      <c r="AKQ22" s="340"/>
      <c r="AKR22" s="340"/>
      <c r="AKS22" s="340"/>
      <c r="AKT22" s="340"/>
      <c r="AKU22" s="340"/>
      <c r="AKV22" s="340"/>
      <c r="AKW22" s="340"/>
      <c r="AKX22" s="340"/>
      <c r="AKY22" s="340"/>
      <c r="AKZ22" s="340"/>
      <c r="ALA22" s="340"/>
      <c r="ALB22" s="340"/>
      <c r="ALC22" s="340"/>
      <c r="ALD22" s="340"/>
      <c r="ALE22" s="340"/>
      <c r="ALF22" s="340"/>
      <c r="ALG22" s="340"/>
      <c r="ALH22" s="340"/>
      <c r="ALI22" s="340"/>
      <c r="ALJ22" s="340"/>
      <c r="ALK22" s="340"/>
      <c r="ALL22" s="340"/>
      <c r="ALM22" s="340"/>
      <c r="ALN22" s="340"/>
      <c r="ALO22" s="340"/>
      <c r="ALP22" s="340"/>
      <c r="ALQ22" s="340"/>
      <c r="ALR22" s="340"/>
      <c r="ALS22" s="340"/>
      <c r="ALT22" s="340"/>
      <c r="ALU22" s="340"/>
      <c r="ALV22" s="340"/>
      <c r="ALW22" s="340"/>
      <c r="ALX22" s="340"/>
      <c r="ALY22" s="340"/>
      <c r="ALZ22" s="340"/>
      <c r="AMA22" s="340"/>
      <c r="AMB22" s="340"/>
      <c r="AMC22" s="340"/>
      <c r="AMD22" s="340"/>
      <c r="AME22" s="340"/>
      <c r="AMF22" s="340"/>
      <c r="AMG22" s="340"/>
      <c r="AMH22" s="340"/>
      <c r="AMI22" s="340"/>
      <c r="AMJ22" s="340"/>
      <c r="AMK22" s="340"/>
      <c r="AML22" s="340"/>
      <c r="AMM22" s="340"/>
      <c r="AMN22" s="340"/>
      <c r="AMO22" s="340"/>
      <c r="AMP22" s="340"/>
      <c r="AMQ22" s="340"/>
      <c r="AMR22" s="340"/>
      <c r="AMS22" s="340"/>
      <c r="AMT22" s="340"/>
      <c r="AMU22" s="340"/>
      <c r="AMV22" s="340"/>
      <c r="AMW22" s="340"/>
      <c r="AMX22" s="340"/>
      <c r="AMY22" s="340"/>
      <c r="AMZ22" s="340"/>
      <c r="ANA22" s="340"/>
      <c r="ANB22" s="340"/>
      <c r="ANC22" s="340"/>
      <c r="AND22" s="340"/>
      <c r="ANE22" s="340"/>
      <c r="ANF22" s="340"/>
      <c r="ANG22" s="340"/>
      <c r="ANH22" s="340"/>
      <c r="ANI22" s="340"/>
      <c r="ANJ22" s="340"/>
      <c r="ANK22" s="340"/>
      <c r="ANL22" s="340"/>
      <c r="ANM22" s="340"/>
      <c r="ANN22" s="340"/>
      <c r="ANO22" s="340"/>
      <c r="ANP22" s="340"/>
      <c r="ANQ22" s="340"/>
      <c r="ANR22" s="340"/>
      <c r="ANS22" s="340"/>
      <c r="ANT22" s="340"/>
      <c r="ANU22" s="340"/>
      <c r="ANV22" s="340"/>
      <c r="ANW22" s="340"/>
      <c r="ANX22" s="340"/>
      <c r="ANY22" s="340"/>
      <c r="ANZ22" s="340"/>
      <c r="AOA22" s="340"/>
      <c r="AOB22" s="340"/>
      <c r="AOC22" s="340"/>
      <c r="AOD22" s="340"/>
      <c r="AOE22" s="340"/>
      <c r="AOF22" s="340"/>
      <c r="AOG22" s="340"/>
      <c r="AOH22" s="340"/>
      <c r="AOI22" s="340"/>
      <c r="AOJ22" s="340"/>
      <c r="AOK22" s="340"/>
      <c r="AOL22" s="340"/>
      <c r="AOM22" s="340"/>
      <c r="AON22" s="340"/>
      <c r="AOO22" s="340"/>
      <c r="AOP22" s="340"/>
      <c r="AOQ22" s="340"/>
      <c r="AOR22" s="340"/>
      <c r="AOS22" s="340"/>
      <c r="AOT22" s="340"/>
      <c r="AOU22" s="340"/>
      <c r="AOV22" s="340"/>
      <c r="AOW22" s="340"/>
      <c r="AOX22" s="340"/>
      <c r="AOY22" s="340"/>
      <c r="AOZ22" s="340"/>
      <c r="APA22" s="340"/>
      <c r="APB22" s="340"/>
      <c r="APC22" s="340"/>
      <c r="APD22" s="340"/>
      <c r="APE22" s="340"/>
      <c r="APF22" s="340"/>
      <c r="APG22" s="340"/>
      <c r="APH22" s="340"/>
      <c r="API22" s="340"/>
      <c r="APJ22" s="340"/>
      <c r="APK22" s="340"/>
      <c r="APL22" s="340"/>
      <c r="APM22" s="340"/>
      <c r="APN22" s="340"/>
      <c r="APO22" s="340"/>
      <c r="APP22" s="340"/>
      <c r="APQ22" s="340"/>
      <c r="APR22" s="340"/>
      <c r="APS22" s="340"/>
      <c r="APT22" s="340"/>
      <c r="APU22" s="340"/>
      <c r="APV22" s="340"/>
      <c r="APW22" s="340"/>
      <c r="APX22" s="340"/>
      <c r="APY22" s="340"/>
      <c r="APZ22" s="340"/>
      <c r="AQA22" s="340"/>
      <c r="AQB22" s="340"/>
      <c r="AQC22" s="340"/>
      <c r="AQD22" s="340"/>
      <c r="AQE22" s="340"/>
      <c r="AQF22" s="340"/>
      <c r="AQG22" s="340"/>
      <c r="AQH22" s="340"/>
      <c r="AQI22" s="340"/>
      <c r="AQJ22" s="340"/>
      <c r="AQK22" s="340"/>
      <c r="AQL22" s="340"/>
      <c r="AQM22" s="340"/>
      <c r="AQN22" s="340"/>
      <c r="AQO22" s="340"/>
      <c r="AQP22" s="340"/>
      <c r="AQQ22" s="340"/>
      <c r="AQR22" s="340"/>
      <c r="AQS22" s="340"/>
      <c r="AQT22" s="340"/>
      <c r="AQU22" s="340"/>
      <c r="AQV22" s="340"/>
      <c r="AQW22" s="340"/>
      <c r="AQX22" s="340"/>
      <c r="AQY22" s="340"/>
      <c r="AQZ22" s="340"/>
      <c r="ARA22" s="340"/>
      <c r="ARB22" s="340"/>
      <c r="ARC22" s="340"/>
      <c r="ARD22" s="340"/>
      <c r="ARE22" s="340"/>
      <c r="ARF22" s="340"/>
      <c r="ARG22" s="340"/>
      <c r="ARH22" s="340"/>
      <c r="ARI22" s="340"/>
      <c r="ARJ22" s="340"/>
      <c r="ARK22" s="340"/>
      <c r="ARL22" s="340"/>
      <c r="ARM22" s="340"/>
      <c r="ARN22" s="340"/>
      <c r="ARO22" s="340"/>
      <c r="ARP22" s="340"/>
      <c r="ARQ22" s="340"/>
      <c r="ARR22" s="340"/>
      <c r="ARS22" s="340"/>
      <c r="ART22" s="340"/>
      <c r="ARU22" s="340"/>
      <c r="ARV22" s="340"/>
      <c r="ARW22" s="340"/>
      <c r="ARX22" s="340"/>
      <c r="ARY22" s="340"/>
      <c r="ARZ22" s="340"/>
      <c r="ASA22" s="340"/>
      <c r="ASB22" s="340"/>
      <c r="ASC22" s="340"/>
      <c r="ASD22" s="340"/>
      <c r="ASE22" s="340"/>
      <c r="ASF22" s="340"/>
      <c r="ASG22" s="340"/>
      <c r="ASH22" s="340"/>
      <c r="ASI22" s="340"/>
      <c r="ASJ22" s="340"/>
      <c r="ASK22" s="340"/>
      <c r="ASL22" s="340"/>
      <c r="ASM22" s="340"/>
      <c r="ASN22" s="340"/>
      <c r="ASO22" s="340"/>
      <c r="ASP22" s="340"/>
      <c r="ASQ22" s="340"/>
      <c r="ASR22" s="340"/>
      <c r="ASS22" s="340"/>
      <c r="AST22" s="340"/>
      <c r="ASU22" s="340"/>
      <c r="ASV22" s="340"/>
      <c r="ASW22" s="340"/>
      <c r="ASX22" s="340"/>
      <c r="ASY22" s="340"/>
      <c r="ASZ22" s="340"/>
      <c r="ATA22" s="340"/>
      <c r="ATB22" s="340"/>
      <c r="ATC22" s="340"/>
      <c r="ATD22" s="340"/>
      <c r="ATE22" s="340"/>
      <c r="ATF22" s="340"/>
      <c r="ATG22" s="340"/>
      <c r="ATH22" s="340"/>
      <c r="ATI22" s="340"/>
      <c r="ATJ22" s="340"/>
      <c r="ATK22" s="340"/>
      <c r="ATL22" s="340"/>
      <c r="ATM22" s="340"/>
      <c r="ATN22" s="340"/>
      <c r="ATO22" s="340"/>
      <c r="ATP22" s="340"/>
      <c r="ATQ22" s="340"/>
      <c r="ATR22" s="340"/>
      <c r="ATS22" s="340"/>
      <c r="ATT22" s="340"/>
      <c r="ATU22" s="340"/>
      <c r="ATV22" s="340"/>
      <c r="ATW22" s="340"/>
      <c r="ATX22" s="340"/>
      <c r="ATY22" s="340"/>
      <c r="ATZ22" s="340"/>
      <c r="AUA22" s="340"/>
      <c r="AUB22" s="340"/>
      <c r="AUC22" s="340"/>
      <c r="AUD22" s="340"/>
      <c r="AUE22" s="340"/>
      <c r="AUF22" s="340"/>
      <c r="AUG22" s="340"/>
      <c r="AUH22" s="340"/>
      <c r="AUI22" s="340"/>
      <c r="AUJ22" s="340"/>
      <c r="AUK22" s="340"/>
      <c r="AUL22" s="340"/>
      <c r="AUM22" s="340"/>
      <c r="AUN22" s="340"/>
      <c r="AUO22" s="340"/>
      <c r="AUP22" s="340"/>
      <c r="AUQ22" s="340"/>
      <c r="AUR22" s="340"/>
      <c r="AUS22" s="340"/>
      <c r="AUT22" s="340"/>
      <c r="AUU22" s="340"/>
      <c r="AUV22" s="340"/>
      <c r="AUW22" s="340"/>
      <c r="AUX22" s="340"/>
      <c r="AUY22" s="340"/>
      <c r="AUZ22" s="340"/>
      <c r="AVA22" s="340"/>
      <c r="AVB22" s="340"/>
      <c r="AVC22" s="340"/>
      <c r="AVD22" s="340"/>
      <c r="AVE22" s="340"/>
      <c r="AVF22" s="340"/>
      <c r="AVG22" s="340"/>
      <c r="AVH22" s="340"/>
      <c r="AVI22" s="340"/>
      <c r="AVJ22" s="340"/>
      <c r="AVK22" s="340"/>
      <c r="AVL22" s="340"/>
      <c r="AVM22" s="340"/>
      <c r="AVN22" s="340"/>
      <c r="AVO22" s="340"/>
      <c r="AVP22" s="340"/>
      <c r="AVQ22" s="340"/>
      <c r="AVR22" s="340"/>
      <c r="AVS22" s="340"/>
      <c r="AVT22" s="340"/>
      <c r="AVU22" s="340"/>
      <c r="AVV22" s="340"/>
      <c r="AVW22" s="340"/>
      <c r="AVX22" s="340"/>
      <c r="AVY22" s="340"/>
      <c r="AVZ22" s="340"/>
      <c r="AWA22" s="340"/>
      <c r="AWB22" s="340"/>
      <c r="AWC22" s="340"/>
      <c r="AWD22" s="340"/>
      <c r="AWE22" s="340"/>
      <c r="AWF22" s="340"/>
      <c r="AWG22" s="340"/>
      <c r="AWH22" s="340"/>
      <c r="AWI22" s="340"/>
      <c r="AWJ22" s="340"/>
      <c r="AWK22" s="340"/>
      <c r="AWL22" s="340"/>
      <c r="AWM22" s="340"/>
      <c r="AWN22" s="340"/>
      <c r="AWO22" s="340"/>
      <c r="AWP22" s="340"/>
      <c r="AWQ22" s="340"/>
      <c r="AWR22" s="340"/>
      <c r="AWS22" s="340"/>
      <c r="AWT22" s="340"/>
      <c r="AWU22" s="340"/>
      <c r="AWV22" s="340"/>
      <c r="AWW22" s="340"/>
      <c r="AWX22" s="340"/>
      <c r="AWY22" s="340"/>
      <c r="AWZ22" s="340"/>
      <c r="AXA22" s="340"/>
      <c r="AXB22" s="340"/>
      <c r="AXC22" s="340"/>
      <c r="AXD22" s="340"/>
      <c r="AXE22" s="340"/>
      <c r="AXF22" s="340"/>
      <c r="AXG22" s="340"/>
      <c r="AXH22" s="340"/>
      <c r="AXI22" s="340"/>
      <c r="AXJ22" s="340"/>
      <c r="AXK22" s="340"/>
      <c r="AXL22" s="340"/>
      <c r="AXM22" s="340"/>
      <c r="AXN22" s="340"/>
      <c r="AXO22" s="340"/>
      <c r="AXP22" s="340"/>
      <c r="AXQ22" s="340"/>
      <c r="AXR22" s="340"/>
      <c r="AXS22" s="340"/>
      <c r="AXT22" s="340"/>
      <c r="AXU22" s="340"/>
      <c r="AXV22" s="340"/>
      <c r="AXW22" s="340"/>
      <c r="AXX22" s="340"/>
      <c r="AXY22" s="340"/>
      <c r="AXZ22" s="340"/>
      <c r="AYA22" s="340"/>
      <c r="AYB22" s="340"/>
      <c r="AYC22" s="340"/>
      <c r="AYD22" s="340"/>
      <c r="AYE22" s="340"/>
      <c r="AYF22" s="340"/>
      <c r="AYG22" s="340"/>
      <c r="AYH22" s="340"/>
      <c r="AYI22" s="340"/>
      <c r="AYJ22" s="340"/>
      <c r="AYK22" s="340"/>
      <c r="AYL22" s="340"/>
      <c r="AYM22" s="340"/>
      <c r="AYN22" s="340"/>
      <c r="AYO22" s="340"/>
      <c r="AYP22" s="340"/>
      <c r="AYQ22" s="340"/>
      <c r="AYR22" s="340"/>
      <c r="AYS22" s="340"/>
      <c r="AYT22" s="340"/>
      <c r="AYU22" s="340"/>
      <c r="AYV22" s="340"/>
      <c r="AYW22" s="340"/>
      <c r="AYX22" s="340"/>
      <c r="AYY22" s="340"/>
      <c r="AYZ22" s="340"/>
      <c r="AZA22" s="340"/>
      <c r="AZB22" s="340"/>
      <c r="AZC22" s="340"/>
      <c r="AZD22" s="340"/>
      <c r="AZE22" s="340"/>
      <c r="AZF22" s="340"/>
      <c r="AZG22" s="340"/>
      <c r="AZH22" s="340"/>
      <c r="AZI22" s="340"/>
      <c r="AZJ22" s="340"/>
      <c r="AZK22" s="340"/>
      <c r="AZL22" s="340"/>
      <c r="AZM22" s="340"/>
      <c r="AZN22" s="340"/>
      <c r="AZO22" s="340"/>
      <c r="AZP22" s="340"/>
      <c r="AZQ22" s="340"/>
      <c r="AZR22" s="340"/>
      <c r="AZS22" s="340"/>
      <c r="AZT22" s="340"/>
      <c r="AZU22" s="340"/>
      <c r="AZV22" s="340"/>
      <c r="AZW22" s="340"/>
      <c r="AZX22" s="340"/>
      <c r="AZY22" s="340"/>
      <c r="AZZ22" s="340"/>
      <c r="BAA22" s="340"/>
      <c r="BAB22" s="340"/>
      <c r="BAC22" s="340"/>
      <c r="BAD22" s="340"/>
      <c r="BAE22" s="340"/>
      <c r="BAF22" s="340"/>
      <c r="BAG22" s="340"/>
      <c r="BAH22" s="340"/>
      <c r="BAI22" s="340"/>
      <c r="BAJ22" s="340"/>
      <c r="BAK22" s="340"/>
      <c r="BAL22" s="340"/>
      <c r="BAM22" s="340"/>
      <c r="BAN22" s="340"/>
      <c r="BAO22" s="340"/>
      <c r="BAP22" s="340"/>
      <c r="BAQ22" s="340"/>
      <c r="BAR22" s="340"/>
      <c r="BAS22" s="340"/>
      <c r="BAT22" s="340"/>
      <c r="BAU22" s="340"/>
      <c r="BAV22" s="340"/>
      <c r="BAW22" s="340"/>
      <c r="BAX22" s="340"/>
      <c r="BAY22" s="340"/>
      <c r="BAZ22" s="340"/>
      <c r="BBA22" s="340"/>
      <c r="BBB22" s="340"/>
      <c r="BBC22" s="340"/>
      <c r="BBD22" s="340"/>
      <c r="BBE22" s="340"/>
      <c r="BBF22" s="340"/>
      <c r="BBG22" s="340"/>
      <c r="BBH22" s="340"/>
      <c r="BBI22" s="340"/>
      <c r="BBJ22" s="340"/>
      <c r="BBK22" s="340"/>
      <c r="BBL22" s="340"/>
      <c r="BBM22" s="340"/>
      <c r="BBN22" s="340"/>
      <c r="BBO22" s="340"/>
      <c r="BBP22" s="340"/>
      <c r="BBQ22" s="340"/>
      <c r="BBR22" s="340"/>
      <c r="BBS22" s="340"/>
      <c r="BBT22" s="340"/>
      <c r="BBU22" s="340"/>
      <c r="BBV22" s="340"/>
      <c r="BBW22" s="340"/>
      <c r="BBX22" s="340"/>
      <c r="BBY22" s="340"/>
      <c r="BBZ22" s="340"/>
      <c r="BCA22" s="340"/>
      <c r="BCB22" s="340"/>
      <c r="BCC22" s="340"/>
      <c r="BCD22" s="340"/>
      <c r="BCE22" s="340"/>
      <c r="BCF22" s="340"/>
      <c r="BCG22" s="340"/>
      <c r="BCH22" s="340"/>
      <c r="BCI22" s="340"/>
      <c r="BCJ22" s="340"/>
      <c r="BCK22" s="340"/>
      <c r="BCL22" s="340"/>
      <c r="BCM22" s="340"/>
      <c r="BCN22" s="340"/>
      <c r="BCO22" s="340"/>
      <c r="BCP22" s="340"/>
      <c r="BCQ22" s="340"/>
      <c r="BCR22" s="340"/>
      <c r="BCS22" s="340"/>
      <c r="BCT22" s="340"/>
      <c r="BCU22" s="340"/>
      <c r="BCV22" s="340"/>
      <c r="BCW22" s="340"/>
      <c r="BCX22" s="340"/>
      <c r="BCY22" s="340"/>
      <c r="BCZ22" s="340"/>
      <c r="BDA22" s="340"/>
      <c r="BDB22" s="340"/>
      <c r="BDC22" s="340"/>
      <c r="BDD22" s="340"/>
      <c r="BDE22" s="340"/>
      <c r="BDF22" s="340"/>
      <c r="BDG22" s="340"/>
      <c r="BDH22" s="340"/>
      <c r="BDI22" s="340"/>
      <c r="BDJ22" s="340"/>
      <c r="BDK22" s="340"/>
      <c r="BDL22" s="340"/>
      <c r="BDM22" s="340"/>
      <c r="BDN22" s="340"/>
      <c r="BDO22" s="340"/>
      <c r="BDP22" s="340"/>
      <c r="BDQ22" s="340"/>
      <c r="BDR22" s="340"/>
      <c r="BDS22" s="340"/>
      <c r="BDT22" s="340"/>
      <c r="BDU22" s="340"/>
      <c r="BDV22" s="340"/>
      <c r="BDW22" s="340"/>
      <c r="BDX22" s="340"/>
      <c r="BDY22" s="340"/>
      <c r="BDZ22" s="340"/>
      <c r="BEA22" s="340"/>
      <c r="BEB22" s="340"/>
      <c r="BEC22" s="340"/>
      <c r="BED22" s="340"/>
      <c r="BEE22" s="340"/>
      <c r="BEF22" s="340"/>
      <c r="BEG22" s="340"/>
      <c r="BEH22" s="340"/>
      <c r="BEI22" s="340"/>
      <c r="BEJ22" s="340"/>
      <c r="BEK22" s="340"/>
      <c r="BEL22" s="340"/>
      <c r="BEM22" s="340"/>
      <c r="BEN22" s="340"/>
      <c r="BEO22" s="340"/>
      <c r="BEP22" s="340"/>
      <c r="BEQ22" s="340"/>
      <c r="BER22" s="340"/>
      <c r="BES22" s="340"/>
      <c r="BET22" s="340"/>
      <c r="BEU22" s="340"/>
      <c r="BEV22" s="340"/>
      <c r="BEW22" s="340"/>
      <c r="BEX22" s="340"/>
      <c r="BEY22" s="340"/>
      <c r="BEZ22" s="340"/>
      <c r="BFA22" s="340"/>
      <c r="BFB22" s="340"/>
      <c r="BFC22" s="340"/>
      <c r="BFD22" s="340"/>
      <c r="BFE22" s="340"/>
      <c r="BFF22" s="340"/>
      <c r="BFG22" s="340"/>
      <c r="BFH22" s="340"/>
      <c r="BFI22" s="340"/>
      <c r="BFJ22" s="340"/>
      <c r="BFK22" s="340"/>
      <c r="BFL22" s="340"/>
      <c r="BFM22" s="340"/>
      <c r="BFN22" s="340"/>
      <c r="BFO22" s="340"/>
      <c r="BFP22" s="340"/>
      <c r="BFQ22" s="340"/>
      <c r="BFR22" s="340"/>
      <c r="BFS22" s="340"/>
      <c r="BFT22" s="340"/>
      <c r="BFU22" s="340"/>
      <c r="BFV22" s="340"/>
      <c r="BFW22" s="340"/>
      <c r="BFX22" s="340"/>
      <c r="BFY22" s="340"/>
      <c r="BFZ22" s="340"/>
      <c r="BGA22" s="340"/>
      <c r="BGB22" s="340"/>
      <c r="BGC22" s="340"/>
      <c r="BGD22" s="340"/>
      <c r="BGE22" s="340"/>
      <c r="BGF22" s="340"/>
      <c r="BGG22" s="340"/>
      <c r="BGH22" s="340"/>
      <c r="BGI22" s="340"/>
      <c r="BGJ22" s="340"/>
      <c r="BGK22" s="340"/>
      <c r="BGL22" s="340"/>
      <c r="BGM22" s="340"/>
      <c r="BGN22" s="340"/>
      <c r="BGO22" s="340"/>
      <c r="BGP22" s="340"/>
      <c r="BGQ22" s="340"/>
      <c r="BGR22" s="340"/>
      <c r="BGS22" s="340"/>
      <c r="BGT22" s="340"/>
      <c r="BGU22" s="340"/>
      <c r="BGV22" s="340"/>
      <c r="BGW22" s="340"/>
      <c r="BGX22" s="340"/>
      <c r="BGY22" s="340"/>
      <c r="BGZ22" s="340"/>
      <c r="BHA22" s="340"/>
      <c r="BHB22" s="340"/>
      <c r="BHC22" s="340"/>
      <c r="BHD22" s="340"/>
      <c r="BHE22" s="340"/>
      <c r="BHF22" s="340"/>
      <c r="BHG22" s="340"/>
      <c r="BHH22" s="340"/>
      <c r="BHI22" s="340"/>
      <c r="BHJ22" s="340"/>
      <c r="BHK22" s="340"/>
      <c r="BHL22" s="340"/>
      <c r="BHM22" s="340"/>
      <c r="BHN22" s="340"/>
      <c r="BHO22" s="340"/>
      <c r="BHP22" s="340"/>
      <c r="BHQ22" s="340"/>
      <c r="BHR22" s="340"/>
      <c r="BHS22" s="340"/>
      <c r="BHT22" s="340"/>
      <c r="BHU22" s="340"/>
      <c r="BHV22" s="340"/>
      <c r="BHW22" s="340"/>
      <c r="BHX22" s="340"/>
      <c r="BHY22" s="340"/>
      <c r="BHZ22" s="340"/>
      <c r="BIA22" s="340"/>
      <c r="BIB22" s="340"/>
      <c r="BIC22" s="340"/>
      <c r="BID22" s="340"/>
      <c r="BIE22" s="340"/>
      <c r="BIF22" s="340"/>
      <c r="BIG22" s="340"/>
      <c r="BIH22" s="340"/>
      <c r="BII22" s="340"/>
      <c r="BIJ22" s="340"/>
      <c r="BIK22" s="340"/>
      <c r="BIL22" s="340"/>
      <c r="BIM22" s="340"/>
      <c r="BIN22" s="340"/>
      <c r="BIO22" s="340"/>
      <c r="BIP22" s="340"/>
      <c r="BIQ22" s="340"/>
      <c r="BIR22" s="340"/>
      <c r="BIS22" s="340"/>
      <c r="BIT22" s="340"/>
      <c r="BIU22" s="340"/>
      <c r="BIV22" s="340"/>
      <c r="BIW22" s="340"/>
      <c r="BIX22" s="340"/>
      <c r="BIY22" s="340"/>
      <c r="BIZ22" s="340"/>
      <c r="BJA22" s="340"/>
      <c r="BJB22" s="340"/>
      <c r="BJC22" s="340"/>
      <c r="BJD22" s="340"/>
      <c r="BJE22" s="340"/>
      <c r="BJF22" s="340"/>
      <c r="BJG22" s="340"/>
      <c r="BJH22" s="340"/>
      <c r="BJI22" s="340"/>
      <c r="BJJ22" s="340"/>
      <c r="BJK22" s="340"/>
      <c r="BJL22" s="340"/>
      <c r="BJM22" s="340"/>
      <c r="BJN22" s="340"/>
      <c r="BJO22" s="340"/>
      <c r="BJP22" s="340"/>
      <c r="BJQ22" s="340"/>
      <c r="BJR22" s="340"/>
      <c r="BJS22" s="340"/>
      <c r="BJT22" s="340"/>
      <c r="BJU22" s="340"/>
      <c r="BJV22" s="340"/>
      <c r="BJW22" s="340"/>
      <c r="BJX22" s="340"/>
      <c r="BJY22" s="340"/>
      <c r="BJZ22" s="340"/>
      <c r="BKA22" s="340"/>
      <c r="BKB22" s="340"/>
      <c r="BKC22" s="340"/>
      <c r="BKD22" s="340"/>
      <c r="BKE22" s="340"/>
      <c r="BKF22" s="340"/>
      <c r="BKG22" s="340"/>
      <c r="BKH22" s="340"/>
      <c r="BKI22" s="340"/>
      <c r="BKJ22" s="340"/>
      <c r="BKK22" s="340"/>
      <c r="BKL22" s="340"/>
      <c r="BKM22" s="340"/>
      <c r="BKN22" s="340"/>
      <c r="BKO22" s="340"/>
      <c r="BKP22" s="340"/>
      <c r="BKQ22" s="340"/>
      <c r="BKR22" s="340"/>
      <c r="BKS22" s="340"/>
      <c r="BKT22" s="340"/>
      <c r="BKU22" s="340"/>
      <c r="BKV22" s="340"/>
      <c r="BKW22" s="340"/>
      <c r="BKX22" s="340"/>
      <c r="BKY22" s="340"/>
      <c r="BKZ22" s="340"/>
      <c r="BLA22" s="340"/>
      <c r="BLB22" s="340"/>
      <c r="BLC22" s="340"/>
      <c r="BLD22" s="340"/>
      <c r="BLE22" s="340"/>
      <c r="BLF22" s="340"/>
      <c r="BLG22" s="340"/>
      <c r="BLH22" s="340"/>
      <c r="BLI22" s="340"/>
      <c r="BLJ22" s="340"/>
      <c r="BLK22" s="340"/>
      <c r="BLL22" s="340"/>
      <c r="BLM22" s="340"/>
      <c r="BLN22" s="340"/>
      <c r="BLO22" s="340"/>
      <c r="BLP22" s="340"/>
      <c r="BLQ22" s="340"/>
      <c r="BLR22" s="340"/>
      <c r="BLS22" s="340"/>
      <c r="BLT22" s="340"/>
      <c r="BLU22" s="340"/>
      <c r="BLV22" s="340"/>
      <c r="BLW22" s="340"/>
      <c r="BLX22" s="340"/>
      <c r="BLY22" s="340"/>
      <c r="BLZ22" s="340"/>
      <c r="BMA22" s="340"/>
      <c r="BMB22" s="340"/>
      <c r="BMC22" s="340"/>
      <c r="BMD22" s="340"/>
      <c r="BME22" s="340"/>
      <c r="BMF22" s="340"/>
      <c r="BMG22" s="340"/>
      <c r="BMH22" s="340"/>
      <c r="BMI22" s="340"/>
      <c r="BMJ22" s="340"/>
      <c r="BMK22" s="340"/>
      <c r="BML22" s="340"/>
      <c r="BMM22" s="340"/>
      <c r="BMN22" s="340"/>
      <c r="BMO22" s="340"/>
      <c r="BMP22" s="340"/>
      <c r="BMQ22" s="340"/>
      <c r="BMR22" s="340"/>
      <c r="BMS22" s="340"/>
      <c r="BMT22" s="340"/>
      <c r="BMU22" s="340"/>
      <c r="BMV22" s="340"/>
      <c r="BMW22" s="340"/>
      <c r="BMX22" s="340"/>
      <c r="BMY22" s="340"/>
      <c r="BMZ22" s="340"/>
      <c r="BNA22" s="340"/>
      <c r="BNB22" s="340"/>
      <c r="BNC22" s="340"/>
      <c r="BND22" s="340"/>
      <c r="BNE22" s="340"/>
      <c r="BNF22" s="340"/>
      <c r="BNG22" s="340"/>
      <c r="BNH22" s="340"/>
      <c r="BNI22" s="340"/>
      <c r="BNJ22" s="340"/>
      <c r="BNK22" s="340"/>
      <c r="BNL22" s="340"/>
      <c r="BNM22" s="340"/>
      <c r="BNN22" s="340"/>
      <c r="BNO22" s="340"/>
      <c r="BNP22" s="340"/>
      <c r="BNQ22" s="340"/>
      <c r="BNR22" s="340"/>
      <c r="BNS22" s="340"/>
      <c r="BNT22" s="340"/>
      <c r="BNU22" s="340"/>
      <c r="BNV22" s="340"/>
      <c r="BNW22" s="340"/>
      <c r="BNX22" s="340"/>
      <c r="BNY22" s="340"/>
      <c r="BNZ22" s="340"/>
      <c r="BOA22" s="340"/>
      <c r="BOB22" s="340"/>
      <c r="BOC22" s="340"/>
      <c r="BOD22" s="340"/>
      <c r="BOE22" s="340"/>
      <c r="BOF22" s="340"/>
      <c r="BOG22" s="340"/>
      <c r="BOH22" s="340"/>
      <c r="BOI22" s="340"/>
      <c r="BOJ22" s="340"/>
      <c r="BOK22" s="340"/>
      <c r="BOL22" s="340"/>
      <c r="BOM22" s="340"/>
      <c r="BON22" s="340"/>
      <c r="BOO22" s="340"/>
      <c r="BOP22" s="340"/>
      <c r="BOQ22" s="340"/>
      <c r="BOR22" s="340"/>
      <c r="BOS22" s="340"/>
      <c r="BOT22" s="340"/>
      <c r="BOU22" s="340"/>
      <c r="BOV22" s="340"/>
      <c r="BOW22" s="340"/>
      <c r="BOX22" s="340"/>
      <c r="BOY22" s="340"/>
      <c r="BOZ22" s="340"/>
      <c r="BPA22" s="340"/>
      <c r="BPB22" s="340"/>
      <c r="BPC22" s="340"/>
      <c r="BPD22" s="340"/>
      <c r="BPE22" s="340"/>
      <c r="BPF22" s="340"/>
      <c r="BPG22" s="340"/>
      <c r="BPH22" s="340"/>
      <c r="BPI22" s="340"/>
      <c r="BPJ22" s="340"/>
      <c r="BPK22" s="340"/>
      <c r="BPL22" s="340"/>
      <c r="BPM22" s="340"/>
      <c r="BPN22" s="340"/>
      <c r="BPO22" s="340"/>
      <c r="BPP22" s="340"/>
      <c r="BPQ22" s="340"/>
      <c r="BPR22" s="340"/>
      <c r="BPS22" s="340"/>
      <c r="BPT22" s="340"/>
      <c r="BPU22" s="340"/>
      <c r="BPV22" s="340"/>
      <c r="BPW22" s="340"/>
      <c r="BPX22" s="340"/>
      <c r="BPY22" s="340"/>
      <c r="BPZ22" s="340"/>
      <c r="BQA22" s="340"/>
      <c r="BQB22" s="340"/>
      <c r="BQC22" s="340"/>
      <c r="BQD22" s="340"/>
      <c r="BQE22" s="340"/>
      <c r="BQF22" s="340"/>
      <c r="BQG22" s="340"/>
      <c r="BQH22" s="340"/>
      <c r="BQI22" s="340"/>
      <c r="BQJ22" s="340"/>
      <c r="BQK22" s="340"/>
      <c r="BQL22" s="340"/>
      <c r="BQM22" s="340"/>
      <c r="BQN22" s="340"/>
      <c r="BQO22" s="340"/>
      <c r="BQP22" s="340"/>
      <c r="BQQ22" s="340"/>
      <c r="BQR22" s="340"/>
      <c r="BQS22" s="340"/>
      <c r="BQT22" s="340"/>
      <c r="BQU22" s="340"/>
      <c r="BQV22" s="340"/>
      <c r="BQW22" s="340"/>
      <c r="BQX22" s="340"/>
      <c r="BQY22" s="340"/>
      <c r="BQZ22" s="340"/>
      <c r="BRA22" s="340"/>
      <c r="BRB22" s="340"/>
      <c r="BRC22" s="340"/>
      <c r="BRD22" s="340"/>
      <c r="BRE22" s="340"/>
      <c r="BRF22" s="340"/>
      <c r="BRG22" s="340"/>
      <c r="BRH22" s="340"/>
      <c r="BRI22" s="340"/>
      <c r="BRJ22" s="340"/>
      <c r="BRK22" s="340"/>
      <c r="BRL22" s="340"/>
      <c r="BRM22" s="340"/>
      <c r="BRN22" s="340"/>
      <c r="BRO22" s="340"/>
      <c r="BRP22" s="340"/>
      <c r="BRQ22" s="340"/>
      <c r="BRR22" s="340"/>
      <c r="BRS22" s="340"/>
      <c r="BRT22" s="340"/>
      <c r="BRU22" s="340"/>
      <c r="BRV22" s="340"/>
      <c r="BRW22" s="340"/>
      <c r="BRX22" s="340"/>
      <c r="BRY22" s="340"/>
      <c r="BRZ22" s="340"/>
      <c r="BSA22" s="340"/>
      <c r="BSB22" s="340"/>
      <c r="BSC22" s="340"/>
      <c r="BSD22" s="340"/>
      <c r="BSE22" s="340"/>
      <c r="BSF22" s="340"/>
      <c r="BSG22" s="340"/>
      <c r="BSH22" s="340"/>
      <c r="BSI22" s="340"/>
      <c r="BSJ22" s="340"/>
      <c r="BSK22" s="340"/>
      <c r="BSL22" s="340"/>
      <c r="BSM22" s="340"/>
      <c r="BSN22" s="340"/>
      <c r="BSO22" s="340"/>
      <c r="BSP22" s="340"/>
      <c r="BSQ22" s="340"/>
      <c r="BSR22" s="340"/>
      <c r="BSS22" s="340"/>
      <c r="BST22" s="340"/>
      <c r="BSU22" s="340"/>
      <c r="BSV22" s="340"/>
      <c r="BSW22" s="340"/>
      <c r="BSX22" s="340"/>
      <c r="BSY22" s="340"/>
      <c r="BSZ22" s="340"/>
      <c r="BTA22" s="340"/>
      <c r="BTB22" s="340"/>
      <c r="BTC22" s="340"/>
      <c r="BTD22" s="340"/>
      <c r="BTE22" s="340"/>
      <c r="BTF22" s="340"/>
      <c r="BTG22" s="340"/>
      <c r="BTH22" s="340"/>
      <c r="BTI22" s="340"/>
      <c r="BTJ22" s="340"/>
      <c r="BTK22" s="340"/>
      <c r="BTL22" s="340"/>
      <c r="BTM22" s="340"/>
      <c r="BTN22" s="340"/>
      <c r="BTO22" s="340"/>
      <c r="BTP22" s="340"/>
      <c r="BTQ22" s="340"/>
      <c r="BTR22" s="340"/>
      <c r="BTS22" s="340"/>
      <c r="BTT22" s="340"/>
      <c r="BTU22" s="340"/>
      <c r="BTV22" s="340"/>
      <c r="BTW22" s="340"/>
      <c r="BTX22" s="340"/>
      <c r="BTY22" s="340"/>
      <c r="BTZ22" s="340"/>
      <c r="BUA22" s="340"/>
      <c r="BUB22" s="340"/>
      <c r="BUC22" s="340"/>
      <c r="BUD22" s="340"/>
      <c r="BUE22" s="340"/>
      <c r="BUF22" s="340"/>
      <c r="BUG22" s="340"/>
      <c r="BUH22" s="340"/>
      <c r="BUI22" s="340"/>
      <c r="BUJ22" s="340"/>
      <c r="BUK22" s="340"/>
      <c r="BUL22" s="340"/>
      <c r="BUM22" s="340"/>
      <c r="BUN22" s="340"/>
      <c r="BUO22" s="340"/>
      <c r="BUP22" s="340"/>
      <c r="BUQ22" s="340"/>
      <c r="BUR22" s="340"/>
      <c r="BUS22" s="340"/>
      <c r="BUT22" s="340"/>
      <c r="BUU22" s="340"/>
      <c r="BUV22" s="340"/>
      <c r="BUW22" s="340"/>
      <c r="BUX22" s="340"/>
      <c r="BUY22" s="340"/>
      <c r="BUZ22" s="340"/>
      <c r="BVA22" s="340"/>
      <c r="BVB22" s="340"/>
      <c r="BVC22" s="340"/>
      <c r="BVD22" s="340"/>
      <c r="BVE22" s="340"/>
      <c r="BVF22" s="340"/>
      <c r="BVG22" s="340"/>
      <c r="BVH22" s="340"/>
      <c r="BVI22" s="340"/>
      <c r="BVJ22" s="340"/>
      <c r="BVK22" s="340"/>
      <c r="BVL22" s="340"/>
      <c r="BVM22" s="340"/>
      <c r="BVN22" s="340"/>
      <c r="BVO22" s="340"/>
      <c r="BVP22" s="340"/>
      <c r="BVQ22" s="340"/>
      <c r="BVR22" s="340"/>
      <c r="BVS22" s="340"/>
      <c r="BVT22" s="340"/>
      <c r="BVU22" s="340"/>
      <c r="BVV22" s="340"/>
      <c r="BVW22" s="340"/>
      <c r="BVX22" s="340"/>
      <c r="BVY22" s="340"/>
      <c r="BVZ22" s="340"/>
      <c r="BWA22" s="340"/>
      <c r="BWB22" s="340"/>
      <c r="BWC22" s="340"/>
      <c r="BWD22" s="340"/>
      <c r="BWE22" s="340"/>
      <c r="BWF22" s="340"/>
      <c r="BWG22" s="340"/>
      <c r="BWH22" s="340"/>
      <c r="BWI22" s="340"/>
      <c r="BWJ22" s="340"/>
      <c r="BWK22" s="340"/>
      <c r="BWL22" s="340"/>
      <c r="BWM22" s="340"/>
      <c r="BWN22" s="340"/>
      <c r="BWO22" s="340"/>
      <c r="BWP22" s="340"/>
      <c r="BWQ22" s="340"/>
      <c r="BWR22" s="340"/>
      <c r="BWS22" s="340"/>
      <c r="BWT22" s="340"/>
      <c r="BWU22" s="340"/>
      <c r="BWV22" s="340"/>
      <c r="BWW22" s="340"/>
      <c r="BWX22" s="340"/>
      <c r="BWY22" s="340"/>
      <c r="BWZ22" s="340"/>
      <c r="BXA22" s="340"/>
      <c r="BXB22" s="340"/>
      <c r="BXC22" s="340"/>
      <c r="BXD22" s="340"/>
      <c r="BXE22" s="340"/>
      <c r="BXF22" s="340"/>
      <c r="BXG22" s="340"/>
      <c r="BXH22" s="340"/>
      <c r="BXI22" s="340"/>
      <c r="BXJ22" s="340"/>
      <c r="BXK22" s="340"/>
      <c r="BXL22" s="340"/>
      <c r="BXM22" s="340"/>
      <c r="BXN22" s="340"/>
      <c r="BXO22" s="340"/>
      <c r="BXP22" s="340"/>
      <c r="BXQ22" s="340"/>
      <c r="BXR22" s="340"/>
      <c r="BXS22" s="340"/>
      <c r="BXT22" s="340"/>
      <c r="BXU22" s="340"/>
      <c r="BXV22" s="340"/>
      <c r="BXW22" s="340"/>
      <c r="BXX22" s="340"/>
      <c r="BXY22" s="340"/>
      <c r="BXZ22" s="340"/>
      <c r="BYA22" s="340"/>
      <c r="BYB22" s="340"/>
      <c r="BYC22" s="340"/>
      <c r="BYD22" s="340"/>
      <c r="BYE22" s="340"/>
      <c r="BYF22" s="340"/>
      <c r="BYG22" s="340"/>
      <c r="BYH22" s="340"/>
      <c r="BYI22" s="340"/>
      <c r="BYJ22" s="340"/>
      <c r="BYK22" s="340"/>
      <c r="BYL22" s="340"/>
      <c r="BYM22" s="340"/>
      <c r="BYN22" s="340"/>
      <c r="BYO22" s="340"/>
      <c r="BYP22" s="340"/>
      <c r="BYQ22" s="340"/>
      <c r="BYR22" s="340"/>
      <c r="BYS22" s="340"/>
      <c r="BYT22" s="340"/>
      <c r="BYU22" s="340"/>
      <c r="BYV22" s="340"/>
      <c r="BYW22" s="340"/>
      <c r="BYX22" s="340"/>
      <c r="BYY22" s="340"/>
      <c r="BYZ22" s="340"/>
      <c r="BZA22" s="340"/>
      <c r="BZB22" s="340"/>
      <c r="BZC22" s="340"/>
      <c r="BZD22" s="340"/>
      <c r="BZE22" s="340"/>
      <c r="BZF22" s="340"/>
      <c r="BZG22" s="340"/>
      <c r="BZH22" s="340"/>
      <c r="BZI22" s="340"/>
      <c r="BZJ22" s="340"/>
      <c r="BZK22" s="340"/>
      <c r="BZL22" s="340"/>
      <c r="BZM22" s="340"/>
      <c r="BZN22" s="340"/>
      <c r="BZO22" s="340"/>
      <c r="BZP22" s="340"/>
      <c r="BZQ22" s="340"/>
      <c r="BZR22" s="340"/>
      <c r="BZS22" s="340"/>
      <c r="BZT22" s="340"/>
      <c r="BZU22" s="340"/>
      <c r="BZV22" s="340"/>
      <c r="BZW22" s="340"/>
      <c r="BZX22" s="340"/>
      <c r="BZY22" s="340"/>
      <c r="BZZ22" s="340"/>
      <c r="CAA22" s="340"/>
      <c r="CAB22" s="340"/>
      <c r="CAC22" s="340"/>
      <c r="CAD22" s="340"/>
      <c r="CAE22" s="340"/>
      <c r="CAF22" s="340"/>
      <c r="CAG22" s="340"/>
      <c r="CAH22" s="340"/>
      <c r="CAI22" s="340"/>
      <c r="CAJ22" s="340"/>
      <c r="CAK22" s="340"/>
      <c r="CAL22" s="340"/>
      <c r="CAM22" s="340"/>
      <c r="CAN22" s="340"/>
      <c r="CAO22" s="340"/>
      <c r="CAP22" s="340"/>
      <c r="CAQ22" s="340"/>
      <c r="CAR22" s="340"/>
      <c r="CAS22" s="340"/>
      <c r="CAT22" s="340"/>
      <c r="CAU22" s="340"/>
      <c r="CAV22" s="340"/>
      <c r="CAW22" s="340"/>
      <c r="CAX22" s="340"/>
      <c r="CAY22" s="340"/>
      <c r="CAZ22" s="340"/>
      <c r="CBA22" s="340"/>
      <c r="CBB22" s="340"/>
      <c r="CBC22" s="340"/>
      <c r="CBD22" s="340"/>
      <c r="CBE22" s="340"/>
      <c r="CBF22" s="340"/>
      <c r="CBG22" s="340"/>
      <c r="CBH22" s="340"/>
      <c r="CBI22" s="340"/>
      <c r="CBJ22" s="340"/>
      <c r="CBK22" s="340"/>
      <c r="CBL22" s="340"/>
      <c r="CBM22" s="340"/>
      <c r="CBN22" s="340"/>
      <c r="CBO22" s="340"/>
      <c r="CBP22" s="340"/>
      <c r="CBQ22" s="340"/>
      <c r="CBR22" s="340"/>
      <c r="CBS22" s="340"/>
      <c r="CBT22" s="340"/>
      <c r="CBU22" s="340"/>
      <c r="CBV22" s="340"/>
      <c r="CBW22" s="340"/>
      <c r="CBX22" s="340"/>
      <c r="CBY22" s="340"/>
      <c r="CBZ22" s="340"/>
      <c r="CCA22" s="340"/>
      <c r="CCB22" s="340"/>
      <c r="CCC22" s="340"/>
      <c r="CCD22" s="340"/>
      <c r="CCE22" s="340"/>
      <c r="CCF22" s="340"/>
      <c r="CCG22" s="340"/>
      <c r="CCH22" s="340"/>
      <c r="CCI22" s="340"/>
      <c r="CCJ22" s="340"/>
      <c r="CCK22" s="340"/>
      <c r="CCL22" s="340"/>
      <c r="CCM22" s="340"/>
      <c r="CCN22" s="340"/>
      <c r="CCO22" s="340"/>
      <c r="CCP22" s="340"/>
      <c r="CCQ22" s="340"/>
      <c r="CCR22" s="340"/>
      <c r="CCS22" s="340"/>
      <c r="CCT22" s="340"/>
      <c r="CCU22" s="340"/>
      <c r="CCV22" s="340"/>
      <c r="CCW22" s="340"/>
      <c r="CCX22" s="340"/>
      <c r="CCY22" s="340"/>
      <c r="CCZ22" s="340"/>
      <c r="CDA22" s="340"/>
      <c r="CDB22" s="340"/>
      <c r="CDC22" s="340"/>
      <c r="CDD22" s="340"/>
      <c r="CDE22" s="340"/>
      <c r="CDF22" s="340"/>
      <c r="CDG22" s="340"/>
      <c r="CDH22" s="340"/>
      <c r="CDI22" s="340"/>
      <c r="CDJ22" s="340"/>
      <c r="CDK22" s="340"/>
      <c r="CDL22" s="340"/>
      <c r="CDM22" s="340"/>
      <c r="CDN22" s="340"/>
      <c r="CDO22" s="340"/>
      <c r="CDP22" s="340"/>
      <c r="CDQ22" s="340"/>
      <c r="CDR22" s="340"/>
      <c r="CDS22" s="340"/>
      <c r="CDT22" s="340"/>
      <c r="CDU22" s="340"/>
      <c r="CDV22" s="340"/>
      <c r="CDW22" s="340"/>
      <c r="CDX22" s="340"/>
      <c r="CDY22" s="340"/>
      <c r="CDZ22" s="340"/>
      <c r="CEA22" s="340"/>
      <c r="CEB22" s="340"/>
      <c r="CEC22" s="340"/>
      <c r="CED22" s="340"/>
      <c r="CEE22" s="340"/>
      <c r="CEF22" s="340"/>
      <c r="CEG22" s="340"/>
      <c r="CEH22" s="340"/>
      <c r="CEI22" s="340"/>
      <c r="CEJ22" s="340"/>
      <c r="CEK22" s="340"/>
      <c r="CEL22" s="340"/>
      <c r="CEM22" s="340"/>
      <c r="CEN22" s="340"/>
      <c r="CEO22" s="340"/>
      <c r="CEP22" s="340"/>
      <c r="CEQ22" s="340"/>
      <c r="CER22" s="340"/>
      <c r="CES22" s="340"/>
      <c r="CET22" s="340"/>
      <c r="CEU22" s="340"/>
      <c r="CEV22" s="340"/>
      <c r="CEW22" s="340"/>
      <c r="CEX22" s="340"/>
      <c r="CEY22" s="340"/>
      <c r="CEZ22" s="340"/>
      <c r="CFA22" s="340"/>
      <c r="CFB22" s="340"/>
      <c r="CFC22" s="340"/>
      <c r="CFD22" s="340"/>
      <c r="CFE22" s="340"/>
      <c r="CFF22" s="340"/>
      <c r="CFG22" s="340"/>
      <c r="CFH22" s="340"/>
      <c r="CFI22" s="340"/>
      <c r="CFJ22" s="340"/>
      <c r="CFK22" s="340"/>
      <c r="CFL22" s="340"/>
      <c r="CFM22" s="340"/>
      <c r="CFN22" s="340"/>
      <c r="CFO22" s="340"/>
      <c r="CFP22" s="340"/>
      <c r="CFQ22" s="340"/>
      <c r="CFR22" s="340"/>
      <c r="CFS22" s="340"/>
      <c r="CFT22" s="340"/>
      <c r="CFU22" s="340"/>
      <c r="CFV22" s="340"/>
      <c r="CFW22" s="340"/>
      <c r="CFX22" s="340"/>
      <c r="CFY22" s="340"/>
      <c r="CFZ22" s="340"/>
      <c r="CGA22" s="340"/>
      <c r="CGB22" s="340"/>
      <c r="CGC22" s="340"/>
      <c r="CGD22" s="340"/>
      <c r="CGE22" s="340"/>
      <c r="CGF22" s="340"/>
      <c r="CGG22" s="340"/>
      <c r="CGH22" s="340"/>
      <c r="CGI22" s="340"/>
      <c r="CGJ22" s="340"/>
      <c r="CGK22" s="340"/>
      <c r="CGL22" s="340"/>
      <c r="CGM22" s="340"/>
      <c r="CGN22" s="340"/>
      <c r="CGO22" s="340"/>
      <c r="CGP22" s="340"/>
      <c r="CGQ22" s="340"/>
      <c r="CGR22" s="340"/>
      <c r="CGS22" s="340"/>
      <c r="CGT22" s="340"/>
      <c r="CGU22" s="340"/>
      <c r="CGV22" s="340"/>
      <c r="CGW22" s="340"/>
      <c r="CGX22" s="340"/>
      <c r="CGY22" s="340"/>
      <c r="CGZ22" s="340"/>
      <c r="CHA22" s="340"/>
      <c r="CHB22" s="340"/>
      <c r="CHC22" s="340"/>
      <c r="CHD22" s="340"/>
      <c r="CHE22" s="340"/>
      <c r="CHF22" s="340"/>
      <c r="CHG22" s="340"/>
      <c r="CHH22" s="340"/>
      <c r="CHI22" s="340"/>
      <c r="CHJ22" s="340"/>
      <c r="CHK22" s="340"/>
      <c r="CHL22" s="340"/>
      <c r="CHM22" s="340"/>
      <c r="CHN22" s="340"/>
      <c r="CHO22" s="340"/>
      <c r="CHP22" s="340"/>
      <c r="CHQ22" s="340"/>
      <c r="CHR22" s="340"/>
      <c r="CHS22" s="340"/>
      <c r="CHT22" s="340"/>
      <c r="CHU22" s="340"/>
      <c r="CHV22" s="340"/>
      <c r="CHW22" s="340"/>
      <c r="CHX22" s="340"/>
      <c r="CHY22" s="340"/>
      <c r="CHZ22" s="340"/>
      <c r="CIA22" s="340"/>
      <c r="CIB22" s="340"/>
      <c r="CIC22" s="340"/>
      <c r="CID22" s="340"/>
      <c r="CIE22" s="340"/>
      <c r="CIF22" s="340"/>
      <c r="CIG22" s="340"/>
      <c r="CIH22" s="340"/>
      <c r="CII22" s="340"/>
      <c r="CIJ22" s="340"/>
      <c r="CIK22" s="340"/>
      <c r="CIL22" s="340"/>
      <c r="CIM22" s="340"/>
      <c r="CIN22" s="340"/>
      <c r="CIO22" s="340"/>
      <c r="CIP22" s="340"/>
      <c r="CIQ22" s="340"/>
      <c r="CIR22" s="340"/>
      <c r="CIS22" s="340"/>
      <c r="CIT22" s="340"/>
      <c r="CIU22" s="340"/>
      <c r="CIV22" s="340"/>
      <c r="CIW22" s="340"/>
      <c r="CIX22" s="340"/>
      <c r="CIY22" s="340"/>
      <c r="CIZ22" s="340"/>
      <c r="CJA22" s="340"/>
      <c r="CJB22" s="340"/>
      <c r="CJC22" s="340"/>
      <c r="CJD22" s="340"/>
      <c r="CJE22" s="340"/>
      <c r="CJF22" s="340"/>
      <c r="CJG22" s="340"/>
      <c r="CJH22" s="340"/>
      <c r="CJI22" s="340"/>
      <c r="CJJ22" s="340"/>
      <c r="CJK22" s="340"/>
      <c r="CJL22" s="340"/>
      <c r="CJM22" s="340"/>
      <c r="CJN22" s="340"/>
      <c r="CJO22" s="340"/>
      <c r="CJP22" s="340"/>
      <c r="CJQ22" s="340"/>
      <c r="CJR22" s="340"/>
      <c r="CJS22" s="340"/>
      <c r="CJT22" s="340"/>
      <c r="CJU22" s="340"/>
      <c r="CJV22" s="340"/>
      <c r="CJW22" s="340"/>
      <c r="CJX22" s="340"/>
      <c r="CJY22" s="340"/>
      <c r="CJZ22" s="340"/>
      <c r="CKA22" s="340"/>
      <c r="CKB22" s="340"/>
      <c r="CKC22" s="340"/>
      <c r="CKD22" s="340"/>
      <c r="CKE22" s="340"/>
      <c r="CKF22" s="340"/>
      <c r="CKG22" s="340"/>
      <c r="CKH22" s="340"/>
      <c r="CKI22" s="340"/>
      <c r="CKJ22" s="340"/>
      <c r="CKK22" s="340"/>
      <c r="CKL22" s="340"/>
      <c r="CKM22" s="340"/>
      <c r="CKN22" s="340"/>
      <c r="CKO22" s="340"/>
      <c r="CKP22" s="340"/>
      <c r="CKQ22" s="340"/>
      <c r="CKR22" s="340"/>
      <c r="CKS22" s="340"/>
      <c r="CKT22" s="340"/>
      <c r="CKU22" s="340"/>
      <c r="CKV22" s="340"/>
      <c r="CKW22" s="340"/>
      <c r="CKX22" s="340"/>
      <c r="CKY22" s="340"/>
      <c r="CKZ22" s="340"/>
      <c r="CLA22" s="340"/>
      <c r="CLB22" s="340"/>
      <c r="CLC22" s="340"/>
      <c r="CLD22" s="340"/>
      <c r="CLE22" s="340"/>
      <c r="CLF22" s="340"/>
      <c r="CLG22" s="340"/>
      <c r="CLH22" s="340"/>
      <c r="CLI22" s="340"/>
      <c r="CLJ22" s="340"/>
      <c r="CLK22" s="340"/>
      <c r="CLL22" s="340"/>
      <c r="CLM22" s="340"/>
      <c r="CLN22" s="340"/>
      <c r="CLO22" s="340"/>
      <c r="CLP22" s="340"/>
      <c r="CLQ22" s="340"/>
      <c r="CLR22" s="340"/>
      <c r="CLS22" s="340"/>
      <c r="CLT22" s="340"/>
      <c r="CLU22" s="340"/>
      <c r="CLV22" s="340"/>
      <c r="CLW22" s="340"/>
      <c r="CLX22" s="340"/>
      <c r="CLY22" s="340"/>
      <c r="CLZ22" s="340"/>
      <c r="CMA22" s="340"/>
      <c r="CMB22" s="340"/>
      <c r="CMC22" s="340"/>
      <c r="CMD22" s="340"/>
      <c r="CME22" s="340"/>
      <c r="CMF22" s="340"/>
      <c r="CMG22" s="340"/>
      <c r="CMH22" s="340"/>
      <c r="CMI22" s="340"/>
      <c r="CMJ22" s="340"/>
      <c r="CMK22" s="340"/>
      <c r="CML22" s="340"/>
      <c r="CMM22" s="340"/>
      <c r="CMN22" s="340"/>
      <c r="CMO22" s="340"/>
      <c r="CMP22" s="340"/>
      <c r="CMQ22" s="340"/>
      <c r="CMR22" s="340"/>
      <c r="CMS22" s="340"/>
      <c r="CMT22" s="340"/>
      <c r="CMU22" s="340"/>
      <c r="CMV22" s="340"/>
      <c r="CMW22" s="340"/>
      <c r="CMX22" s="340"/>
      <c r="CMY22" s="340"/>
      <c r="CMZ22" s="340"/>
      <c r="CNA22" s="340"/>
      <c r="CNB22" s="340"/>
      <c r="CNC22" s="340"/>
      <c r="CND22" s="340"/>
      <c r="CNE22" s="340"/>
      <c r="CNF22" s="340"/>
      <c r="CNG22" s="340"/>
      <c r="CNH22" s="340"/>
      <c r="CNI22" s="340"/>
      <c r="CNJ22" s="340"/>
      <c r="CNK22" s="340"/>
      <c r="CNL22" s="340"/>
      <c r="CNM22" s="340"/>
      <c r="CNN22" s="340"/>
      <c r="CNO22" s="340"/>
      <c r="CNP22" s="340"/>
      <c r="CNQ22" s="340"/>
      <c r="CNR22" s="340"/>
      <c r="CNS22" s="340"/>
      <c r="CNT22" s="340"/>
      <c r="CNU22" s="340"/>
      <c r="CNV22" s="340"/>
      <c r="CNW22" s="340"/>
      <c r="CNX22" s="340"/>
      <c r="CNY22" s="340"/>
      <c r="CNZ22" s="340"/>
      <c r="COA22" s="340"/>
      <c r="COB22" s="340"/>
      <c r="COC22" s="340"/>
      <c r="COD22" s="340"/>
      <c r="COE22" s="340"/>
      <c r="COF22" s="340"/>
      <c r="COG22" s="340"/>
      <c r="COH22" s="340"/>
      <c r="COI22" s="340"/>
      <c r="COJ22" s="340"/>
      <c r="COK22" s="340"/>
      <c r="COL22" s="340"/>
      <c r="COM22" s="340"/>
      <c r="CON22" s="340"/>
      <c r="COO22" s="340"/>
      <c r="COP22" s="340"/>
      <c r="COQ22" s="340"/>
      <c r="COR22" s="340"/>
      <c r="COS22" s="340"/>
      <c r="COT22" s="340"/>
      <c r="COU22" s="340"/>
      <c r="COV22" s="340"/>
      <c r="COW22" s="340"/>
      <c r="COX22" s="340"/>
      <c r="COY22" s="340"/>
      <c r="COZ22" s="340"/>
      <c r="CPA22" s="340"/>
      <c r="CPB22" s="340"/>
      <c r="CPC22" s="340"/>
      <c r="CPD22" s="340"/>
      <c r="CPE22" s="340"/>
      <c r="CPF22" s="340"/>
      <c r="CPG22" s="340"/>
      <c r="CPH22" s="340"/>
      <c r="CPI22" s="340"/>
      <c r="CPJ22" s="340"/>
      <c r="CPK22" s="340"/>
      <c r="CPL22" s="340"/>
      <c r="CPM22" s="340"/>
      <c r="CPN22" s="340"/>
      <c r="CPO22" s="340"/>
      <c r="CPP22" s="340"/>
      <c r="CPQ22" s="340"/>
      <c r="CPR22" s="340"/>
      <c r="CPS22" s="340"/>
      <c r="CPT22" s="340"/>
      <c r="CPU22" s="340"/>
      <c r="CPV22" s="340"/>
      <c r="CPW22" s="340"/>
      <c r="CPX22" s="340"/>
      <c r="CPY22" s="340"/>
      <c r="CPZ22" s="340"/>
      <c r="CQA22" s="340"/>
      <c r="CQB22" s="340"/>
      <c r="CQC22" s="340"/>
      <c r="CQD22" s="340"/>
      <c r="CQE22" s="340"/>
      <c r="CQF22" s="340"/>
      <c r="CQG22" s="340"/>
      <c r="CQH22" s="340"/>
      <c r="CQI22" s="340"/>
      <c r="CQJ22" s="340"/>
      <c r="CQK22" s="340"/>
      <c r="CQL22" s="340"/>
      <c r="CQM22" s="340"/>
      <c r="CQN22" s="340"/>
      <c r="CQO22" s="340"/>
      <c r="CQP22" s="340"/>
      <c r="CQQ22" s="340"/>
      <c r="CQR22" s="340"/>
      <c r="CQS22" s="340"/>
      <c r="CQT22" s="340"/>
      <c r="CQU22" s="340"/>
      <c r="CQV22" s="340"/>
      <c r="CQW22" s="340"/>
      <c r="CQX22" s="340"/>
      <c r="CQY22" s="340"/>
      <c r="CQZ22" s="340"/>
      <c r="CRA22" s="340"/>
      <c r="CRB22" s="340"/>
      <c r="CRC22" s="340"/>
      <c r="CRD22" s="340"/>
      <c r="CRE22" s="340"/>
      <c r="CRF22" s="340"/>
      <c r="CRG22" s="340"/>
      <c r="CRH22" s="340"/>
      <c r="CRI22" s="340"/>
      <c r="CRJ22" s="340"/>
      <c r="CRK22" s="340"/>
      <c r="CRL22" s="340"/>
      <c r="CRM22" s="340"/>
      <c r="CRN22" s="340"/>
      <c r="CRO22" s="340"/>
      <c r="CRP22" s="340"/>
      <c r="CRQ22" s="340"/>
      <c r="CRR22" s="340"/>
      <c r="CRS22" s="340"/>
      <c r="CRT22" s="340"/>
      <c r="CRU22" s="340"/>
      <c r="CRV22" s="340"/>
      <c r="CRW22" s="340"/>
      <c r="CRX22" s="340"/>
      <c r="CRY22" s="340"/>
      <c r="CRZ22" s="340"/>
      <c r="CSA22" s="340"/>
      <c r="CSB22" s="340"/>
      <c r="CSC22" s="340"/>
      <c r="CSD22" s="340"/>
      <c r="CSE22" s="340"/>
      <c r="CSF22" s="340"/>
      <c r="CSG22" s="340"/>
      <c r="CSH22" s="340"/>
      <c r="CSI22" s="340"/>
      <c r="CSJ22" s="340"/>
      <c r="CSK22" s="340"/>
      <c r="CSL22" s="340"/>
      <c r="CSM22" s="340"/>
      <c r="CSN22" s="340"/>
      <c r="CSO22" s="340"/>
      <c r="CSP22" s="340"/>
      <c r="CSQ22" s="340"/>
      <c r="CSR22" s="340"/>
      <c r="CSS22" s="340"/>
      <c r="CST22" s="340"/>
      <c r="CSU22" s="340"/>
      <c r="CSV22" s="340"/>
      <c r="CSW22" s="340"/>
      <c r="CSX22" s="340"/>
      <c r="CSY22" s="340"/>
      <c r="CSZ22" s="340"/>
      <c r="CTA22" s="340"/>
      <c r="CTB22" s="340"/>
      <c r="CTC22" s="340"/>
      <c r="CTD22" s="340"/>
      <c r="CTE22" s="340"/>
      <c r="CTF22" s="340"/>
      <c r="CTG22" s="340"/>
      <c r="CTH22" s="340"/>
      <c r="CTI22" s="340"/>
      <c r="CTJ22" s="340"/>
      <c r="CTK22" s="340"/>
      <c r="CTL22" s="340"/>
      <c r="CTM22" s="340"/>
      <c r="CTN22" s="340"/>
      <c r="CTO22" s="340"/>
      <c r="CTP22" s="340"/>
      <c r="CTQ22" s="340"/>
      <c r="CTR22" s="340"/>
      <c r="CTS22" s="340"/>
      <c r="CTT22" s="340"/>
      <c r="CTU22" s="340"/>
      <c r="CTV22" s="340"/>
      <c r="CTW22" s="340"/>
      <c r="CTX22" s="340"/>
      <c r="CTY22" s="340"/>
      <c r="CTZ22" s="340"/>
      <c r="CUA22" s="340"/>
      <c r="CUB22" s="340"/>
      <c r="CUC22" s="340"/>
      <c r="CUD22" s="340"/>
      <c r="CUE22" s="340"/>
      <c r="CUF22" s="340"/>
      <c r="CUG22" s="340"/>
      <c r="CUH22" s="340"/>
      <c r="CUI22" s="340"/>
      <c r="CUJ22" s="340"/>
      <c r="CUK22" s="340"/>
      <c r="CUL22" s="340"/>
      <c r="CUM22" s="340"/>
      <c r="CUN22" s="340"/>
      <c r="CUO22" s="340"/>
      <c r="CUP22" s="340"/>
      <c r="CUQ22" s="340"/>
      <c r="CUR22" s="340"/>
      <c r="CUS22" s="340"/>
      <c r="CUT22" s="340"/>
      <c r="CUU22" s="340"/>
      <c r="CUV22" s="340"/>
      <c r="CUW22" s="340"/>
      <c r="CUX22" s="340"/>
      <c r="CUY22" s="340"/>
      <c r="CUZ22" s="340"/>
      <c r="CVA22" s="340"/>
      <c r="CVB22" s="340"/>
      <c r="CVC22" s="340"/>
      <c r="CVD22" s="340"/>
      <c r="CVE22" s="340"/>
      <c r="CVF22" s="340"/>
      <c r="CVG22" s="340"/>
      <c r="CVH22" s="340"/>
      <c r="CVI22" s="340"/>
      <c r="CVJ22" s="340"/>
      <c r="CVK22" s="340"/>
      <c r="CVL22" s="340"/>
      <c r="CVM22" s="340"/>
      <c r="CVN22" s="340"/>
      <c r="CVO22" s="340"/>
      <c r="CVP22" s="340"/>
      <c r="CVQ22" s="340"/>
      <c r="CVR22" s="340"/>
      <c r="CVS22" s="340"/>
      <c r="CVT22" s="340"/>
      <c r="CVU22" s="340"/>
      <c r="CVV22" s="340"/>
      <c r="CVW22" s="340"/>
      <c r="CVX22" s="340"/>
      <c r="CVY22" s="340"/>
      <c r="CVZ22" s="340"/>
      <c r="CWA22" s="340"/>
      <c r="CWB22" s="340"/>
      <c r="CWC22" s="340"/>
      <c r="CWD22" s="340"/>
      <c r="CWE22" s="340"/>
      <c r="CWF22" s="340"/>
      <c r="CWG22" s="340"/>
      <c r="CWH22" s="340"/>
      <c r="CWI22" s="340"/>
      <c r="CWJ22" s="340"/>
      <c r="CWK22" s="340"/>
      <c r="CWL22" s="340"/>
      <c r="CWM22" s="340"/>
      <c r="CWN22" s="340"/>
      <c r="CWO22" s="340"/>
      <c r="CWP22" s="340"/>
      <c r="CWQ22" s="340"/>
      <c r="CWR22" s="340"/>
      <c r="CWS22" s="340"/>
      <c r="CWT22" s="340"/>
      <c r="CWU22" s="340"/>
      <c r="CWV22" s="340"/>
      <c r="CWW22" s="340"/>
      <c r="CWX22" s="340"/>
      <c r="CWY22" s="340"/>
      <c r="CWZ22" s="340"/>
      <c r="CXA22" s="340"/>
      <c r="CXB22" s="340"/>
      <c r="CXC22" s="340"/>
      <c r="CXD22" s="340"/>
      <c r="CXE22" s="340"/>
      <c r="CXF22" s="340"/>
      <c r="CXG22" s="340"/>
      <c r="CXH22" s="340"/>
      <c r="CXI22" s="340"/>
      <c r="CXJ22" s="340"/>
      <c r="CXK22" s="340"/>
      <c r="CXL22" s="340"/>
      <c r="CXM22" s="340"/>
      <c r="CXN22" s="340"/>
      <c r="CXO22" s="340"/>
      <c r="CXP22" s="340"/>
      <c r="CXQ22" s="340"/>
      <c r="CXR22" s="340"/>
      <c r="CXS22" s="340"/>
      <c r="CXT22" s="340"/>
      <c r="CXU22" s="340"/>
      <c r="CXV22" s="340"/>
      <c r="CXW22" s="340"/>
      <c r="CXX22" s="340"/>
      <c r="CXY22" s="340"/>
      <c r="CXZ22" s="340"/>
      <c r="CYA22" s="340"/>
      <c r="CYB22" s="340"/>
      <c r="CYC22" s="340"/>
      <c r="CYD22" s="340"/>
      <c r="CYE22" s="340"/>
      <c r="CYF22" s="340"/>
      <c r="CYG22" s="340"/>
      <c r="CYH22" s="340"/>
      <c r="CYI22" s="340"/>
      <c r="CYJ22" s="340"/>
      <c r="CYK22" s="340"/>
      <c r="CYL22" s="340"/>
      <c r="CYM22" s="340"/>
      <c r="CYN22" s="340"/>
      <c r="CYO22" s="340"/>
      <c r="CYP22" s="340"/>
      <c r="CYQ22" s="340"/>
      <c r="CYR22" s="340"/>
      <c r="CYS22" s="340"/>
      <c r="CYT22" s="340"/>
      <c r="CYU22" s="340"/>
      <c r="CYV22" s="340"/>
      <c r="CYW22" s="340"/>
      <c r="CYX22" s="340"/>
      <c r="CYY22" s="340"/>
      <c r="CYZ22" s="340"/>
      <c r="CZA22" s="340"/>
      <c r="CZB22" s="340"/>
      <c r="CZC22" s="340"/>
      <c r="CZD22" s="340"/>
      <c r="CZE22" s="340"/>
      <c r="CZF22" s="340"/>
      <c r="CZG22" s="340"/>
      <c r="CZH22" s="340"/>
      <c r="CZI22" s="340"/>
      <c r="CZJ22" s="340"/>
      <c r="CZK22" s="340"/>
      <c r="CZL22" s="340"/>
      <c r="CZM22" s="340"/>
      <c r="CZN22" s="340"/>
      <c r="CZO22" s="340"/>
      <c r="CZP22" s="340"/>
      <c r="CZQ22" s="340"/>
      <c r="CZR22" s="340"/>
      <c r="CZS22" s="340"/>
      <c r="CZT22" s="340"/>
      <c r="CZU22" s="340"/>
      <c r="CZV22" s="340"/>
      <c r="CZW22" s="340"/>
      <c r="CZX22" s="340"/>
      <c r="CZY22" s="340"/>
      <c r="CZZ22" s="340"/>
      <c r="DAA22" s="340"/>
      <c r="DAB22" s="340"/>
      <c r="DAC22" s="340"/>
      <c r="DAD22" s="340"/>
      <c r="DAE22" s="340"/>
      <c r="DAF22" s="340"/>
      <c r="DAG22" s="340"/>
      <c r="DAH22" s="340"/>
      <c r="DAI22" s="340"/>
      <c r="DAJ22" s="340"/>
      <c r="DAK22" s="340"/>
      <c r="DAL22" s="340"/>
      <c r="DAM22" s="340"/>
      <c r="DAN22" s="340"/>
      <c r="DAO22" s="340"/>
      <c r="DAP22" s="340"/>
      <c r="DAQ22" s="340"/>
      <c r="DAR22" s="340"/>
      <c r="DAS22" s="340"/>
      <c r="DAT22" s="340"/>
      <c r="DAU22" s="340"/>
      <c r="DAV22" s="340"/>
      <c r="DAW22" s="340"/>
      <c r="DAX22" s="340"/>
      <c r="DAY22" s="340"/>
      <c r="DAZ22" s="340"/>
      <c r="DBA22" s="340"/>
      <c r="DBB22" s="340"/>
      <c r="DBC22" s="340"/>
      <c r="DBD22" s="340"/>
      <c r="DBE22" s="340"/>
      <c r="DBF22" s="340"/>
      <c r="DBG22" s="340"/>
      <c r="DBH22" s="340"/>
      <c r="DBI22" s="340"/>
      <c r="DBJ22" s="340"/>
      <c r="DBK22" s="340"/>
      <c r="DBL22" s="340"/>
      <c r="DBM22" s="340"/>
      <c r="DBN22" s="340"/>
      <c r="DBO22" s="340"/>
      <c r="DBP22" s="340"/>
      <c r="DBQ22" s="340"/>
      <c r="DBR22" s="340"/>
      <c r="DBS22" s="340"/>
      <c r="DBT22" s="340"/>
      <c r="DBU22" s="340"/>
      <c r="DBV22" s="340"/>
      <c r="DBW22" s="340"/>
      <c r="DBX22" s="340"/>
      <c r="DBY22" s="340"/>
      <c r="DBZ22" s="340"/>
      <c r="DCA22" s="340"/>
      <c r="DCB22" s="340"/>
      <c r="DCC22" s="340"/>
      <c r="DCD22" s="340"/>
      <c r="DCE22" s="340"/>
      <c r="DCF22" s="340"/>
      <c r="DCG22" s="340"/>
      <c r="DCH22" s="340"/>
      <c r="DCI22" s="340"/>
      <c r="DCJ22" s="340"/>
      <c r="DCK22" s="340"/>
      <c r="DCL22" s="340"/>
      <c r="DCM22" s="340"/>
      <c r="DCN22" s="340"/>
      <c r="DCO22" s="340"/>
      <c r="DCP22" s="340"/>
      <c r="DCQ22" s="340"/>
      <c r="DCR22" s="340"/>
      <c r="DCS22" s="340"/>
      <c r="DCT22" s="340"/>
      <c r="DCU22" s="340"/>
      <c r="DCV22" s="340"/>
      <c r="DCW22" s="340"/>
      <c r="DCX22" s="340"/>
      <c r="DCY22" s="340"/>
      <c r="DCZ22" s="340"/>
      <c r="DDA22" s="340"/>
      <c r="DDB22" s="340"/>
      <c r="DDC22" s="340"/>
      <c r="DDD22" s="340"/>
      <c r="DDE22" s="340"/>
      <c r="DDF22" s="340"/>
      <c r="DDG22" s="340"/>
      <c r="DDH22" s="340"/>
      <c r="DDI22" s="340"/>
      <c r="DDJ22" s="340"/>
      <c r="DDK22" s="340"/>
      <c r="DDL22" s="340"/>
      <c r="DDM22" s="340"/>
      <c r="DDN22" s="340"/>
      <c r="DDO22" s="340"/>
      <c r="DDP22" s="340"/>
      <c r="DDQ22" s="340"/>
      <c r="DDR22" s="340"/>
      <c r="DDS22" s="340"/>
      <c r="DDT22" s="340"/>
      <c r="DDU22" s="340"/>
      <c r="DDV22" s="340"/>
      <c r="DDW22" s="340"/>
      <c r="DDX22" s="340"/>
      <c r="DDY22" s="340"/>
      <c r="DDZ22" s="340"/>
      <c r="DEA22" s="340"/>
      <c r="DEB22" s="340"/>
      <c r="DEC22" s="340"/>
      <c r="DED22" s="340"/>
      <c r="DEE22" s="340"/>
      <c r="DEF22" s="340"/>
      <c r="DEG22" s="340"/>
      <c r="DEH22" s="340"/>
      <c r="DEI22" s="340"/>
      <c r="DEJ22" s="340"/>
      <c r="DEK22" s="340"/>
      <c r="DEL22" s="340"/>
      <c r="DEM22" s="340"/>
      <c r="DEN22" s="340"/>
      <c r="DEO22" s="340"/>
      <c r="DEP22" s="340"/>
      <c r="DEQ22" s="340"/>
      <c r="DER22" s="340"/>
      <c r="DES22" s="340"/>
      <c r="DET22" s="340"/>
      <c r="DEU22" s="340"/>
      <c r="DEV22" s="340"/>
      <c r="DEW22" s="340"/>
      <c r="DEX22" s="340"/>
      <c r="DEY22" s="340"/>
      <c r="DEZ22" s="340"/>
      <c r="DFA22" s="340"/>
      <c r="DFB22" s="340"/>
      <c r="DFC22" s="340"/>
      <c r="DFD22" s="340"/>
      <c r="DFE22" s="340"/>
      <c r="DFF22" s="340"/>
      <c r="DFG22" s="340"/>
      <c r="DFH22" s="340"/>
      <c r="DFI22" s="340"/>
      <c r="DFJ22" s="340"/>
      <c r="DFK22" s="340"/>
      <c r="DFL22" s="340"/>
      <c r="DFM22" s="340"/>
      <c r="DFN22" s="340"/>
      <c r="DFO22" s="340"/>
      <c r="DFP22" s="340"/>
      <c r="DFQ22" s="340"/>
      <c r="DFR22" s="340"/>
      <c r="DFS22" s="340"/>
      <c r="DFT22" s="340"/>
      <c r="DFU22" s="340"/>
      <c r="DFV22" s="340"/>
      <c r="DFW22" s="340"/>
      <c r="DFX22" s="340"/>
      <c r="DFY22" s="340"/>
      <c r="DFZ22" s="340"/>
      <c r="DGA22" s="340"/>
      <c r="DGB22" s="340"/>
      <c r="DGC22" s="340"/>
      <c r="DGD22" s="340"/>
      <c r="DGE22" s="340"/>
      <c r="DGF22" s="340"/>
      <c r="DGG22" s="340"/>
      <c r="DGH22" s="340"/>
      <c r="DGI22" s="340"/>
      <c r="DGJ22" s="340"/>
      <c r="DGK22" s="340"/>
      <c r="DGL22" s="340"/>
      <c r="DGM22" s="340"/>
      <c r="DGN22" s="340"/>
      <c r="DGO22" s="340"/>
      <c r="DGP22" s="340"/>
      <c r="DGQ22" s="340"/>
      <c r="DGR22" s="340"/>
      <c r="DGS22" s="340"/>
      <c r="DGT22" s="340"/>
      <c r="DGU22" s="340"/>
      <c r="DGV22" s="340"/>
      <c r="DGW22" s="340"/>
      <c r="DGX22" s="340"/>
      <c r="DGY22" s="340"/>
      <c r="DGZ22" s="340"/>
      <c r="DHA22" s="340"/>
      <c r="DHB22" s="340"/>
      <c r="DHC22" s="340"/>
      <c r="DHD22" s="340"/>
      <c r="DHE22" s="340"/>
      <c r="DHF22" s="340"/>
      <c r="DHG22" s="340"/>
      <c r="DHH22" s="340"/>
      <c r="DHI22" s="340"/>
      <c r="DHJ22" s="340"/>
      <c r="DHK22" s="340"/>
      <c r="DHL22" s="340"/>
      <c r="DHM22" s="340"/>
      <c r="DHN22" s="340"/>
      <c r="DHO22" s="340"/>
      <c r="DHP22" s="340"/>
      <c r="DHQ22" s="340"/>
      <c r="DHR22" s="340"/>
      <c r="DHS22" s="340"/>
      <c r="DHT22" s="340"/>
      <c r="DHU22" s="340"/>
      <c r="DHV22" s="340"/>
      <c r="DHW22" s="340"/>
      <c r="DHX22" s="340"/>
      <c r="DHY22" s="340"/>
      <c r="DHZ22" s="340"/>
      <c r="DIA22" s="340"/>
      <c r="DIB22" s="340"/>
      <c r="DIC22" s="340"/>
      <c r="DID22" s="340"/>
      <c r="DIE22" s="340"/>
      <c r="DIF22" s="340"/>
      <c r="DIG22" s="340"/>
      <c r="DIH22" s="340"/>
      <c r="DII22" s="340"/>
      <c r="DIJ22" s="340"/>
      <c r="DIK22" s="340"/>
      <c r="DIL22" s="340"/>
      <c r="DIM22" s="340"/>
      <c r="DIN22" s="340"/>
      <c r="DIO22" s="340"/>
      <c r="DIP22" s="340"/>
      <c r="DIQ22" s="340"/>
      <c r="DIR22" s="340"/>
      <c r="DIS22" s="340"/>
      <c r="DIT22" s="340"/>
      <c r="DIU22" s="340"/>
      <c r="DIV22" s="340"/>
      <c r="DIW22" s="340"/>
      <c r="DIX22" s="340"/>
      <c r="DIY22" s="340"/>
      <c r="DIZ22" s="340"/>
      <c r="DJA22" s="340"/>
      <c r="DJB22" s="340"/>
      <c r="DJC22" s="340"/>
      <c r="DJD22" s="340"/>
      <c r="DJE22" s="340"/>
      <c r="DJF22" s="340"/>
      <c r="DJG22" s="340"/>
      <c r="DJH22" s="340"/>
      <c r="DJI22" s="340"/>
      <c r="DJJ22" s="340"/>
      <c r="DJK22" s="340"/>
      <c r="DJL22" s="340"/>
      <c r="DJM22" s="340"/>
      <c r="DJN22" s="340"/>
      <c r="DJO22" s="340"/>
      <c r="DJP22" s="340"/>
      <c r="DJQ22" s="340"/>
      <c r="DJR22" s="340"/>
      <c r="DJS22" s="340"/>
      <c r="DJT22" s="340"/>
      <c r="DJU22" s="340"/>
      <c r="DJV22" s="340"/>
      <c r="DJW22" s="340"/>
      <c r="DJX22" s="340"/>
      <c r="DJY22" s="340"/>
      <c r="DJZ22" s="340"/>
      <c r="DKA22" s="340"/>
      <c r="DKB22" s="340"/>
      <c r="DKC22" s="340"/>
      <c r="DKD22" s="340"/>
      <c r="DKE22" s="340"/>
      <c r="DKF22" s="340"/>
      <c r="DKG22" s="340"/>
      <c r="DKH22" s="340"/>
      <c r="DKI22" s="340"/>
      <c r="DKJ22" s="340"/>
      <c r="DKK22" s="340"/>
      <c r="DKL22" s="340"/>
      <c r="DKM22" s="340"/>
      <c r="DKN22" s="340"/>
      <c r="DKO22" s="340"/>
      <c r="DKP22" s="340"/>
      <c r="DKQ22" s="340"/>
      <c r="DKR22" s="340"/>
      <c r="DKS22" s="340"/>
      <c r="DKT22" s="340"/>
      <c r="DKU22" s="340"/>
      <c r="DKV22" s="340"/>
      <c r="DKW22" s="340"/>
      <c r="DKX22" s="340"/>
      <c r="DKY22" s="340"/>
      <c r="DKZ22" s="340"/>
      <c r="DLA22" s="340"/>
      <c r="DLB22" s="340"/>
      <c r="DLC22" s="340"/>
      <c r="DLD22" s="340"/>
      <c r="DLE22" s="340"/>
      <c r="DLF22" s="340"/>
      <c r="DLG22" s="340"/>
      <c r="DLH22" s="340"/>
      <c r="DLI22" s="340"/>
      <c r="DLJ22" s="340"/>
      <c r="DLK22" s="340"/>
      <c r="DLL22" s="340"/>
      <c r="DLM22" s="340"/>
      <c r="DLN22" s="340"/>
      <c r="DLO22" s="340"/>
      <c r="DLP22" s="340"/>
      <c r="DLQ22" s="340"/>
      <c r="DLR22" s="340"/>
      <c r="DLS22" s="340"/>
      <c r="DLT22" s="340"/>
      <c r="DLU22" s="340"/>
      <c r="DLV22" s="340"/>
      <c r="DLW22" s="340"/>
      <c r="DLX22" s="340"/>
      <c r="DLY22" s="340"/>
      <c r="DLZ22" s="340"/>
      <c r="DMA22" s="340"/>
      <c r="DMB22" s="340"/>
      <c r="DMC22" s="340"/>
      <c r="DMD22" s="340"/>
      <c r="DME22" s="340"/>
      <c r="DMF22" s="340"/>
      <c r="DMG22" s="340"/>
      <c r="DMH22" s="340"/>
      <c r="DMI22" s="340"/>
      <c r="DMJ22" s="340"/>
      <c r="DMK22" s="340"/>
      <c r="DML22" s="340"/>
      <c r="DMM22" s="340"/>
      <c r="DMN22" s="340"/>
      <c r="DMO22" s="340"/>
      <c r="DMP22" s="340"/>
      <c r="DMQ22" s="340"/>
      <c r="DMR22" s="340"/>
      <c r="DMS22" s="340"/>
      <c r="DMT22" s="340"/>
      <c r="DMU22" s="340"/>
      <c r="DMV22" s="340"/>
      <c r="DMW22" s="340"/>
      <c r="DMX22" s="340"/>
      <c r="DMY22" s="340"/>
      <c r="DMZ22" s="340"/>
      <c r="DNA22" s="340"/>
      <c r="DNB22" s="340"/>
      <c r="DNC22" s="340"/>
      <c r="DND22" s="340"/>
      <c r="DNE22" s="340"/>
      <c r="DNF22" s="340"/>
      <c r="DNG22" s="340"/>
      <c r="DNH22" s="340"/>
      <c r="DNI22" s="340"/>
      <c r="DNJ22" s="340"/>
      <c r="DNK22" s="340"/>
      <c r="DNL22" s="340"/>
      <c r="DNM22" s="340"/>
      <c r="DNN22" s="340"/>
      <c r="DNO22" s="340"/>
      <c r="DNP22" s="340"/>
      <c r="DNQ22" s="340"/>
      <c r="DNR22" s="340"/>
      <c r="DNS22" s="340"/>
      <c r="DNT22" s="340"/>
      <c r="DNU22" s="340"/>
      <c r="DNV22" s="340"/>
      <c r="DNW22" s="340"/>
      <c r="DNX22" s="340"/>
      <c r="DNY22" s="340"/>
      <c r="DNZ22" s="340"/>
      <c r="DOA22" s="340"/>
      <c r="DOB22" s="340"/>
      <c r="DOC22" s="340"/>
      <c r="DOD22" s="340"/>
      <c r="DOE22" s="340"/>
      <c r="DOF22" s="340"/>
      <c r="DOG22" s="340"/>
      <c r="DOH22" s="340"/>
      <c r="DOI22" s="340"/>
      <c r="DOJ22" s="340"/>
      <c r="DOK22" s="340"/>
      <c r="DOL22" s="340"/>
      <c r="DOM22" s="340"/>
      <c r="DON22" s="340"/>
      <c r="DOO22" s="340"/>
      <c r="DOP22" s="340"/>
      <c r="DOQ22" s="340"/>
      <c r="DOR22" s="340"/>
      <c r="DOS22" s="340"/>
      <c r="DOT22" s="340"/>
      <c r="DOU22" s="340"/>
      <c r="DOV22" s="340"/>
      <c r="DOW22" s="340"/>
      <c r="DOX22" s="340"/>
      <c r="DOY22" s="340"/>
      <c r="DOZ22" s="340"/>
      <c r="DPA22" s="340"/>
      <c r="DPB22" s="340"/>
      <c r="DPC22" s="340"/>
      <c r="DPD22" s="340"/>
      <c r="DPE22" s="340"/>
      <c r="DPF22" s="340"/>
      <c r="DPG22" s="340"/>
      <c r="DPH22" s="340"/>
      <c r="DPI22" s="340"/>
      <c r="DPJ22" s="340"/>
      <c r="DPK22" s="340"/>
      <c r="DPL22" s="340"/>
      <c r="DPM22" s="340"/>
      <c r="DPN22" s="340"/>
      <c r="DPO22" s="340"/>
      <c r="DPP22" s="340"/>
      <c r="DPQ22" s="340"/>
      <c r="DPR22" s="340"/>
      <c r="DPS22" s="340"/>
      <c r="DPT22" s="340"/>
      <c r="DPU22" s="340"/>
      <c r="DPV22" s="340"/>
      <c r="DPW22" s="340"/>
      <c r="DPX22" s="340"/>
      <c r="DPY22" s="340"/>
      <c r="DPZ22" s="340"/>
      <c r="DQA22" s="340"/>
      <c r="DQB22" s="340"/>
      <c r="DQC22" s="340"/>
      <c r="DQD22" s="340"/>
      <c r="DQE22" s="340"/>
      <c r="DQF22" s="340"/>
      <c r="DQG22" s="340"/>
      <c r="DQH22" s="340"/>
      <c r="DQI22" s="340"/>
      <c r="DQJ22" s="340"/>
      <c r="DQK22" s="340"/>
      <c r="DQL22" s="340"/>
      <c r="DQM22" s="340"/>
      <c r="DQN22" s="340"/>
      <c r="DQO22" s="340"/>
      <c r="DQP22" s="340"/>
      <c r="DQQ22" s="340"/>
      <c r="DQR22" s="340"/>
      <c r="DQS22" s="340"/>
      <c r="DQT22" s="340"/>
      <c r="DQU22" s="340"/>
      <c r="DQV22" s="340"/>
      <c r="DQW22" s="340"/>
      <c r="DQX22" s="340"/>
      <c r="DQY22" s="340"/>
      <c r="DQZ22" s="340"/>
      <c r="DRA22" s="340"/>
      <c r="DRB22" s="340"/>
      <c r="DRC22" s="340"/>
      <c r="DRD22" s="340"/>
      <c r="DRE22" s="340"/>
      <c r="DRF22" s="340"/>
      <c r="DRG22" s="340"/>
      <c r="DRH22" s="340"/>
      <c r="DRI22" s="340"/>
      <c r="DRJ22" s="340"/>
      <c r="DRK22" s="340"/>
      <c r="DRL22" s="340"/>
      <c r="DRM22" s="340"/>
      <c r="DRN22" s="340"/>
      <c r="DRO22" s="340"/>
      <c r="DRP22" s="340"/>
      <c r="DRQ22" s="340"/>
      <c r="DRR22" s="340"/>
      <c r="DRS22" s="340"/>
      <c r="DRT22" s="340"/>
      <c r="DRU22" s="340"/>
      <c r="DRV22" s="340"/>
      <c r="DRW22" s="340"/>
      <c r="DRX22" s="340"/>
      <c r="DRY22" s="340"/>
      <c r="DRZ22" s="340"/>
      <c r="DSA22" s="340"/>
      <c r="DSB22" s="340"/>
      <c r="DSC22" s="340"/>
      <c r="DSD22" s="340"/>
      <c r="DSE22" s="340"/>
      <c r="DSF22" s="340"/>
      <c r="DSG22" s="340"/>
      <c r="DSH22" s="340"/>
      <c r="DSI22" s="340"/>
      <c r="DSJ22" s="340"/>
      <c r="DSK22" s="340"/>
      <c r="DSL22" s="340"/>
      <c r="DSM22" s="340"/>
      <c r="DSN22" s="340"/>
      <c r="DSO22" s="340"/>
      <c r="DSP22" s="340"/>
      <c r="DSQ22" s="340"/>
      <c r="DSR22" s="340"/>
      <c r="DSS22" s="340"/>
      <c r="DST22" s="340"/>
      <c r="DSU22" s="340"/>
      <c r="DSV22" s="340"/>
      <c r="DSW22" s="340"/>
      <c r="DSX22" s="340"/>
      <c r="DSY22" s="340"/>
      <c r="DSZ22" s="340"/>
      <c r="DTA22" s="340"/>
      <c r="DTB22" s="340"/>
      <c r="DTC22" s="340"/>
      <c r="DTD22" s="340"/>
      <c r="DTE22" s="340"/>
      <c r="DTF22" s="340"/>
      <c r="DTG22" s="340"/>
      <c r="DTH22" s="340"/>
      <c r="DTI22" s="340"/>
      <c r="DTJ22" s="340"/>
      <c r="DTK22" s="340"/>
      <c r="DTL22" s="340"/>
      <c r="DTM22" s="340"/>
      <c r="DTN22" s="340"/>
      <c r="DTO22" s="340"/>
      <c r="DTP22" s="340"/>
      <c r="DTQ22" s="340"/>
      <c r="DTR22" s="340"/>
      <c r="DTS22" s="340"/>
      <c r="DTT22" s="340"/>
      <c r="DTU22" s="340"/>
      <c r="DTV22" s="340"/>
      <c r="DTW22" s="340"/>
      <c r="DTX22" s="340"/>
      <c r="DTY22" s="340"/>
      <c r="DTZ22" s="340"/>
      <c r="DUA22" s="340"/>
      <c r="DUB22" s="340"/>
      <c r="DUC22" s="340"/>
      <c r="DUD22" s="340"/>
      <c r="DUE22" s="340"/>
      <c r="DUF22" s="340"/>
      <c r="DUG22" s="340"/>
      <c r="DUH22" s="340"/>
      <c r="DUI22" s="340"/>
      <c r="DUJ22" s="340"/>
      <c r="DUK22" s="340"/>
      <c r="DUL22" s="340"/>
      <c r="DUM22" s="340"/>
      <c r="DUN22" s="340"/>
      <c r="DUO22" s="340"/>
      <c r="DUP22" s="340"/>
      <c r="DUQ22" s="340"/>
      <c r="DUR22" s="340"/>
      <c r="DUS22" s="340"/>
      <c r="DUT22" s="340"/>
      <c r="DUU22" s="340"/>
      <c r="DUV22" s="340"/>
      <c r="DUW22" s="340"/>
      <c r="DUX22" s="340"/>
      <c r="DUY22" s="340"/>
      <c r="DUZ22" s="340"/>
      <c r="DVA22" s="340"/>
      <c r="DVB22" s="340"/>
      <c r="DVC22" s="340"/>
      <c r="DVD22" s="340"/>
      <c r="DVE22" s="340"/>
      <c r="DVF22" s="340"/>
      <c r="DVG22" s="340"/>
      <c r="DVH22" s="340"/>
      <c r="DVI22" s="340"/>
      <c r="DVJ22" s="340"/>
      <c r="DVK22" s="340"/>
      <c r="DVL22" s="340"/>
      <c r="DVM22" s="340"/>
      <c r="DVN22" s="340"/>
      <c r="DVO22" s="340"/>
      <c r="DVP22" s="340"/>
      <c r="DVQ22" s="340"/>
      <c r="DVR22" s="340"/>
      <c r="DVS22" s="340"/>
      <c r="DVT22" s="340"/>
      <c r="DVU22" s="340"/>
      <c r="DVV22" s="340"/>
      <c r="DVW22" s="340"/>
      <c r="DVX22" s="340"/>
      <c r="DVY22" s="340"/>
      <c r="DVZ22" s="340"/>
      <c r="DWA22" s="340"/>
      <c r="DWB22" s="340"/>
      <c r="DWC22" s="340"/>
      <c r="DWD22" s="340"/>
      <c r="DWE22" s="340"/>
      <c r="DWF22" s="340"/>
      <c r="DWG22" s="340"/>
      <c r="DWH22" s="340"/>
      <c r="DWI22" s="340"/>
      <c r="DWJ22" s="340"/>
      <c r="DWK22" s="340"/>
      <c r="DWL22" s="340"/>
      <c r="DWM22" s="340"/>
      <c r="DWN22" s="340"/>
      <c r="DWO22" s="340"/>
      <c r="DWP22" s="340"/>
      <c r="DWQ22" s="340"/>
      <c r="DWR22" s="340"/>
      <c r="DWS22" s="340"/>
      <c r="DWT22" s="340"/>
      <c r="DWU22" s="340"/>
      <c r="DWV22" s="340"/>
      <c r="DWW22" s="340"/>
      <c r="DWX22" s="340"/>
      <c r="DWY22" s="340"/>
      <c r="DWZ22" s="340"/>
      <c r="DXA22" s="340"/>
      <c r="DXB22" s="340"/>
      <c r="DXC22" s="340"/>
      <c r="DXD22" s="340"/>
      <c r="DXE22" s="340"/>
      <c r="DXF22" s="340"/>
      <c r="DXG22" s="340"/>
      <c r="DXH22" s="340"/>
      <c r="DXI22" s="340"/>
      <c r="DXJ22" s="340"/>
      <c r="DXK22" s="340"/>
      <c r="DXL22" s="340"/>
      <c r="DXM22" s="340"/>
      <c r="DXN22" s="340"/>
      <c r="DXO22" s="340"/>
      <c r="DXP22" s="340"/>
      <c r="DXQ22" s="340"/>
      <c r="DXR22" s="340"/>
      <c r="DXS22" s="340"/>
      <c r="DXT22" s="340"/>
      <c r="DXU22" s="340"/>
      <c r="DXV22" s="340"/>
      <c r="DXW22" s="340"/>
      <c r="DXX22" s="340"/>
      <c r="DXY22" s="340"/>
      <c r="DXZ22" s="340"/>
      <c r="DYA22" s="340"/>
      <c r="DYB22" s="340"/>
      <c r="DYC22" s="340"/>
      <c r="DYD22" s="340"/>
      <c r="DYE22" s="340"/>
      <c r="DYF22" s="340"/>
      <c r="DYG22" s="340"/>
      <c r="DYH22" s="340"/>
      <c r="DYI22" s="340"/>
      <c r="DYJ22" s="340"/>
      <c r="DYK22" s="340"/>
      <c r="DYL22" s="340"/>
      <c r="DYM22" s="340"/>
      <c r="DYN22" s="340"/>
      <c r="DYO22" s="340"/>
      <c r="DYP22" s="340"/>
      <c r="DYQ22" s="340"/>
      <c r="DYR22" s="340"/>
      <c r="DYS22" s="340"/>
      <c r="DYT22" s="340"/>
      <c r="DYU22" s="340"/>
      <c r="DYV22" s="340"/>
      <c r="DYW22" s="340"/>
      <c r="DYX22" s="340"/>
      <c r="DYY22" s="340"/>
      <c r="DYZ22" s="340"/>
      <c r="DZA22" s="340"/>
      <c r="DZB22" s="340"/>
      <c r="DZC22" s="340"/>
      <c r="DZD22" s="340"/>
      <c r="DZE22" s="340"/>
      <c r="DZF22" s="340"/>
      <c r="DZG22" s="340"/>
      <c r="DZH22" s="340"/>
      <c r="DZI22" s="340"/>
      <c r="DZJ22" s="340"/>
      <c r="DZK22" s="340"/>
      <c r="DZL22" s="340"/>
      <c r="DZM22" s="340"/>
      <c r="DZN22" s="340"/>
      <c r="DZO22" s="340"/>
      <c r="DZP22" s="340"/>
      <c r="DZQ22" s="340"/>
      <c r="DZR22" s="340"/>
      <c r="DZS22" s="340"/>
      <c r="DZT22" s="340"/>
      <c r="DZU22" s="340"/>
      <c r="DZV22" s="340"/>
      <c r="DZW22" s="340"/>
      <c r="DZX22" s="340"/>
      <c r="DZY22" s="340"/>
      <c r="DZZ22" s="340"/>
      <c r="EAA22" s="340"/>
      <c r="EAB22" s="340"/>
      <c r="EAC22" s="340"/>
      <c r="EAD22" s="340"/>
      <c r="EAE22" s="340"/>
      <c r="EAF22" s="340"/>
      <c r="EAG22" s="340"/>
      <c r="EAH22" s="340"/>
      <c r="EAI22" s="340"/>
      <c r="EAJ22" s="340"/>
      <c r="EAK22" s="340"/>
      <c r="EAL22" s="340"/>
      <c r="EAM22" s="340"/>
      <c r="EAN22" s="340"/>
      <c r="EAO22" s="340"/>
      <c r="EAP22" s="340"/>
      <c r="EAQ22" s="340"/>
      <c r="EAR22" s="340"/>
      <c r="EAS22" s="340"/>
      <c r="EAT22" s="340"/>
      <c r="EAU22" s="340"/>
      <c r="EAV22" s="340"/>
      <c r="EAW22" s="340"/>
      <c r="EAX22" s="340"/>
      <c r="EAY22" s="340"/>
      <c r="EAZ22" s="340"/>
      <c r="EBA22" s="340"/>
      <c r="EBB22" s="340"/>
      <c r="EBC22" s="340"/>
      <c r="EBD22" s="340"/>
      <c r="EBE22" s="340"/>
      <c r="EBF22" s="340"/>
      <c r="EBG22" s="340"/>
      <c r="EBH22" s="340"/>
      <c r="EBI22" s="340"/>
      <c r="EBJ22" s="340"/>
      <c r="EBK22" s="340"/>
      <c r="EBL22" s="340"/>
      <c r="EBM22" s="340"/>
      <c r="EBN22" s="340"/>
      <c r="EBO22" s="340"/>
      <c r="EBP22" s="340"/>
      <c r="EBQ22" s="340"/>
      <c r="EBR22" s="340"/>
      <c r="EBS22" s="340"/>
      <c r="EBT22" s="340"/>
      <c r="EBU22" s="340"/>
      <c r="EBV22" s="340"/>
      <c r="EBW22" s="340"/>
      <c r="EBX22" s="340"/>
      <c r="EBY22" s="340"/>
      <c r="EBZ22" s="340"/>
      <c r="ECA22" s="340"/>
      <c r="ECB22" s="340"/>
      <c r="ECC22" s="340"/>
      <c r="ECD22" s="340"/>
      <c r="ECE22" s="340"/>
      <c r="ECF22" s="340"/>
      <c r="ECG22" s="340"/>
      <c r="ECH22" s="340"/>
      <c r="ECI22" s="340"/>
      <c r="ECJ22" s="340"/>
      <c r="ECK22" s="340"/>
      <c r="ECL22" s="340"/>
      <c r="ECM22" s="340"/>
      <c r="ECN22" s="340"/>
      <c r="ECO22" s="340"/>
      <c r="ECP22" s="340"/>
      <c r="ECQ22" s="340"/>
      <c r="ECR22" s="340"/>
      <c r="ECS22" s="340"/>
      <c r="ECT22" s="340"/>
      <c r="ECU22" s="340"/>
      <c r="ECV22" s="340"/>
      <c r="ECW22" s="340"/>
      <c r="ECX22" s="340"/>
      <c r="ECY22" s="340"/>
      <c r="ECZ22" s="340"/>
      <c r="EDA22" s="340"/>
      <c r="EDB22" s="340"/>
      <c r="EDC22" s="340"/>
      <c r="EDD22" s="340"/>
      <c r="EDE22" s="340"/>
      <c r="EDF22" s="340"/>
      <c r="EDG22" s="340"/>
      <c r="EDH22" s="340"/>
      <c r="EDI22" s="340"/>
      <c r="EDJ22" s="340"/>
      <c r="EDK22" s="340"/>
      <c r="EDL22" s="340"/>
      <c r="EDM22" s="340"/>
      <c r="EDN22" s="340"/>
      <c r="EDO22" s="340"/>
      <c r="EDP22" s="340"/>
      <c r="EDQ22" s="340"/>
      <c r="EDR22" s="340"/>
      <c r="EDS22" s="340"/>
      <c r="EDT22" s="340"/>
      <c r="EDU22" s="340"/>
      <c r="EDV22" s="340"/>
      <c r="EDW22" s="340"/>
      <c r="EDX22" s="340"/>
      <c r="EDY22" s="340"/>
      <c r="EDZ22" s="340"/>
      <c r="EEA22" s="340"/>
      <c r="EEB22" s="340"/>
      <c r="EEC22" s="340"/>
      <c r="EED22" s="340"/>
      <c r="EEE22" s="340"/>
      <c r="EEF22" s="340"/>
      <c r="EEG22" s="340"/>
      <c r="EEH22" s="340"/>
      <c r="EEI22" s="340"/>
      <c r="EEJ22" s="340"/>
      <c r="EEK22" s="340"/>
      <c r="EEL22" s="340"/>
      <c r="EEM22" s="340"/>
      <c r="EEN22" s="340"/>
      <c r="EEO22" s="340"/>
      <c r="EEP22" s="340"/>
      <c r="EEQ22" s="340"/>
      <c r="EER22" s="340"/>
      <c r="EES22" s="340"/>
      <c r="EET22" s="340"/>
      <c r="EEU22" s="340"/>
      <c r="EEV22" s="340"/>
      <c r="EEW22" s="340"/>
      <c r="EEX22" s="340"/>
      <c r="EEY22" s="340"/>
      <c r="EEZ22" s="340"/>
      <c r="EFA22" s="340"/>
      <c r="EFB22" s="340"/>
      <c r="EFC22" s="340"/>
      <c r="EFD22" s="340"/>
      <c r="EFE22" s="340"/>
      <c r="EFF22" s="340"/>
      <c r="EFG22" s="340"/>
      <c r="EFH22" s="340"/>
      <c r="EFI22" s="340"/>
      <c r="EFJ22" s="340"/>
      <c r="EFK22" s="340"/>
      <c r="EFL22" s="340"/>
      <c r="EFM22" s="340"/>
      <c r="EFN22" s="340"/>
      <c r="EFO22" s="340"/>
      <c r="EFP22" s="340"/>
      <c r="EFQ22" s="340"/>
      <c r="EFR22" s="340"/>
      <c r="EFS22" s="340"/>
      <c r="EFT22" s="340"/>
      <c r="EFU22" s="340"/>
      <c r="EFV22" s="340"/>
      <c r="EFW22" s="340"/>
      <c r="EFX22" s="340"/>
      <c r="EFY22" s="340"/>
      <c r="EFZ22" s="340"/>
      <c r="EGA22" s="340"/>
      <c r="EGB22" s="340"/>
      <c r="EGC22" s="340"/>
      <c r="EGD22" s="340"/>
      <c r="EGE22" s="340"/>
      <c r="EGF22" s="340"/>
      <c r="EGG22" s="340"/>
      <c r="EGH22" s="340"/>
      <c r="EGI22" s="340"/>
      <c r="EGJ22" s="340"/>
      <c r="EGK22" s="340"/>
      <c r="EGL22" s="340"/>
      <c r="EGM22" s="340"/>
      <c r="EGN22" s="340"/>
      <c r="EGO22" s="340"/>
      <c r="EGP22" s="340"/>
      <c r="EGQ22" s="340"/>
      <c r="EGR22" s="340"/>
      <c r="EGS22" s="340"/>
      <c r="EGT22" s="340"/>
      <c r="EGU22" s="340"/>
      <c r="EGV22" s="340"/>
      <c r="EGW22" s="340"/>
      <c r="EGX22" s="340"/>
      <c r="EGY22" s="340"/>
      <c r="EGZ22" s="340"/>
      <c r="EHA22" s="340"/>
      <c r="EHB22" s="340"/>
      <c r="EHC22" s="340"/>
      <c r="EHD22" s="340"/>
      <c r="EHE22" s="340"/>
      <c r="EHF22" s="340"/>
      <c r="EHG22" s="340"/>
      <c r="EHH22" s="340"/>
      <c r="EHI22" s="340"/>
      <c r="EHJ22" s="340"/>
      <c r="EHK22" s="340"/>
      <c r="EHL22" s="340"/>
      <c r="EHM22" s="340"/>
      <c r="EHN22" s="340"/>
      <c r="EHO22" s="340"/>
      <c r="EHP22" s="340"/>
      <c r="EHQ22" s="340"/>
      <c r="EHR22" s="340"/>
      <c r="EHS22" s="340"/>
      <c r="EHT22" s="340"/>
      <c r="EHU22" s="340"/>
      <c r="EHV22" s="340"/>
      <c r="EHW22" s="340"/>
      <c r="EHX22" s="340"/>
      <c r="EHY22" s="340"/>
      <c r="EHZ22" s="340"/>
      <c r="EIA22" s="340"/>
      <c r="EIB22" s="340"/>
      <c r="EIC22" s="340"/>
      <c r="EID22" s="340"/>
      <c r="EIE22" s="340"/>
      <c r="EIF22" s="340"/>
      <c r="EIG22" s="340"/>
      <c r="EIH22" s="340"/>
      <c r="EII22" s="340"/>
      <c r="EIJ22" s="340"/>
      <c r="EIK22" s="340"/>
      <c r="EIL22" s="340"/>
      <c r="EIM22" s="340"/>
      <c r="EIN22" s="340"/>
      <c r="EIO22" s="340"/>
      <c r="EIP22" s="340"/>
      <c r="EIQ22" s="340"/>
      <c r="EIR22" s="340"/>
      <c r="EIS22" s="340"/>
      <c r="EIT22" s="340"/>
      <c r="EIU22" s="340"/>
      <c r="EIV22" s="340"/>
      <c r="EIW22" s="340"/>
      <c r="EIX22" s="340"/>
      <c r="EIY22" s="340"/>
      <c r="EIZ22" s="340"/>
      <c r="EJA22" s="340"/>
      <c r="EJB22" s="340"/>
      <c r="EJC22" s="340"/>
      <c r="EJD22" s="340"/>
      <c r="EJE22" s="340"/>
      <c r="EJF22" s="340"/>
      <c r="EJG22" s="340"/>
      <c r="EJH22" s="340"/>
      <c r="EJI22" s="340"/>
      <c r="EJJ22" s="340"/>
      <c r="EJK22" s="340"/>
      <c r="EJL22" s="340"/>
      <c r="EJM22" s="340"/>
      <c r="EJN22" s="340"/>
      <c r="EJO22" s="340"/>
      <c r="EJP22" s="340"/>
      <c r="EJQ22" s="340"/>
      <c r="EJR22" s="340"/>
      <c r="EJS22" s="340"/>
      <c r="EJT22" s="340"/>
      <c r="EJU22" s="340"/>
      <c r="EJV22" s="340"/>
      <c r="EJW22" s="340"/>
      <c r="EJX22" s="340"/>
      <c r="EJY22" s="340"/>
      <c r="EJZ22" s="340"/>
      <c r="EKA22" s="340"/>
      <c r="EKB22" s="340"/>
      <c r="EKC22" s="340"/>
      <c r="EKD22" s="340"/>
      <c r="EKE22" s="340"/>
      <c r="EKF22" s="340"/>
      <c r="EKG22" s="340"/>
      <c r="EKH22" s="340"/>
      <c r="EKI22" s="340"/>
      <c r="EKJ22" s="340"/>
      <c r="EKK22" s="340"/>
      <c r="EKL22" s="340"/>
      <c r="EKM22" s="340"/>
      <c r="EKN22" s="340"/>
      <c r="EKO22" s="340"/>
      <c r="EKP22" s="340"/>
      <c r="EKQ22" s="340"/>
      <c r="EKR22" s="340"/>
      <c r="EKS22" s="340"/>
      <c r="EKT22" s="340"/>
      <c r="EKU22" s="340"/>
      <c r="EKV22" s="340"/>
      <c r="EKW22" s="340"/>
      <c r="EKX22" s="340"/>
      <c r="EKY22" s="340"/>
      <c r="EKZ22" s="340"/>
      <c r="ELA22" s="340"/>
      <c r="ELB22" s="340"/>
      <c r="ELC22" s="340"/>
      <c r="ELD22" s="340"/>
      <c r="ELE22" s="340"/>
      <c r="ELF22" s="340"/>
      <c r="ELG22" s="340"/>
      <c r="ELH22" s="340"/>
      <c r="ELI22" s="340"/>
      <c r="ELJ22" s="340"/>
      <c r="ELK22" s="340"/>
      <c r="ELL22" s="340"/>
      <c r="ELM22" s="340"/>
      <c r="ELN22" s="340"/>
      <c r="ELO22" s="340"/>
      <c r="ELP22" s="340"/>
      <c r="ELQ22" s="340"/>
      <c r="ELR22" s="340"/>
      <c r="ELS22" s="340"/>
      <c r="ELT22" s="340"/>
      <c r="ELU22" s="340"/>
      <c r="ELV22" s="340"/>
      <c r="ELW22" s="340"/>
      <c r="ELX22" s="340"/>
      <c r="ELY22" s="340"/>
      <c r="ELZ22" s="340"/>
      <c r="EMA22" s="340"/>
      <c r="EMB22" s="340"/>
      <c r="EMC22" s="340"/>
      <c r="EMD22" s="340"/>
      <c r="EME22" s="340"/>
      <c r="EMF22" s="340"/>
      <c r="EMG22" s="340"/>
      <c r="EMH22" s="340"/>
      <c r="EMI22" s="340"/>
      <c r="EMJ22" s="340"/>
      <c r="EMK22" s="340"/>
      <c r="EML22" s="340"/>
      <c r="EMM22" s="340"/>
      <c r="EMN22" s="340"/>
      <c r="EMO22" s="340"/>
      <c r="EMP22" s="340"/>
      <c r="EMQ22" s="340"/>
      <c r="EMR22" s="340"/>
      <c r="EMS22" s="340"/>
      <c r="EMT22" s="340"/>
      <c r="EMU22" s="340"/>
      <c r="EMV22" s="340"/>
      <c r="EMW22" s="340"/>
      <c r="EMX22" s="340"/>
      <c r="EMY22" s="340"/>
      <c r="EMZ22" s="340"/>
      <c r="ENA22" s="340"/>
      <c r="ENB22" s="340"/>
      <c r="ENC22" s="340"/>
      <c r="END22" s="340"/>
      <c r="ENE22" s="340"/>
      <c r="ENF22" s="340"/>
      <c r="ENG22" s="340"/>
      <c r="ENH22" s="340"/>
      <c r="ENI22" s="340"/>
      <c r="ENJ22" s="340"/>
      <c r="ENK22" s="340"/>
      <c r="ENL22" s="340"/>
      <c r="ENM22" s="340"/>
      <c r="ENN22" s="340"/>
      <c r="ENO22" s="340"/>
      <c r="ENP22" s="340"/>
      <c r="ENQ22" s="340"/>
      <c r="ENR22" s="340"/>
      <c r="ENS22" s="340"/>
      <c r="ENT22" s="340"/>
      <c r="ENU22" s="340"/>
      <c r="ENV22" s="340"/>
      <c r="ENW22" s="340"/>
      <c r="ENX22" s="340"/>
      <c r="ENY22" s="340"/>
      <c r="ENZ22" s="340"/>
      <c r="EOA22" s="340"/>
      <c r="EOB22" s="340"/>
      <c r="EOC22" s="340"/>
      <c r="EOD22" s="340"/>
      <c r="EOE22" s="340"/>
      <c r="EOF22" s="340"/>
      <c r="EOG22" s="340"/>
      <c r="EOH22" s="340"/>
      <c r="EOI22" s="340"/>
      <c r="EOJ22" s="340"/>
      <c r="EOK22" s="340"/>
      <c r="EOL22" s="340"/>
      <c r="EOM22" s="340"/>
      <c r="EON22" s="340"/>
      <c r="EOO22" s="340"/>
      <c r="EOP22" s="340"/>
      <c r="EOQ22" s="340"/>
      <c r="EOR22" s="340"/>
      <c r="EOS22" s="340"/>
      <c r="EOT22" s="340"/>
      <c r="EOU22" s="340"/>
      <c r="EOV22" s="340"/>
      <c r="EOW22" s="340"/>
      <c r="EOX22" s="340"/>
      <c r="EOY22" s="340"/>
      <c r="EOZ22" s="340"/>
      <c r="EPA22" s="340"/>
      <c r="EPB22" s="340"/>
      <c r="EPC22" s="340"/>
      <c r="EPD22" s="340"/>
      <c r="EPE22" s="340"/>
      <c r="EPF22" s="340"/>
      <c r="EPG22" s="340"/>
      <c r="EPH22" s="340"/>
      <c r="EPI22" s="340"/>
      <c r="EPJ22" s="340"/>
      <c r="EPK22" s="340"/>
      <c r="EPL22" s="340"/>
      <c r="EPM22" s="340"/>
      <c r="EPN22" s="340"/>
      <c r="EPO22" s="340"/>
      <c r="EPP22" s="340"/>
      <c r="EPQ22" s="340"/>
      <c r="EPR22" s="340"/>
      <c r="EPS22" s="340"/>
      <c r="EPT22" s="340"/>
      <c r="EPU22" s="340"/>
      <c r="EPV22" s="340"/>
      <c r="EPW22" s="340"/>
      <c r="EPX22" s="340"/>
      <c r="EPY22" s="340"/>
      <c r="EPZ22" s="340"/>
      <c r="EQA22" s="340"/>
      <c r="EQB22" s="340"/>
      <c r="EQC22" s="340"/>
      <c r="EQD22" s="340"/>
      <c r="EQE22" s="340"/>
      <c r="EQF22" s="340"/>
      <c r="EQG22" s="340"/>
      <c r="EQH22" s="340"/>
      <c r="EQI22" s="340"/>
      <c r="EQJ22" s="340"/>
      <c r="EQK22" s="340"/>
      <c r="EQL22" s="340"/>
      <c r="EQM22" s="340"/>
      <c r="EQN22" s="340"/>
      <c r="EQO22" s="340"/>
      <c r="EQP22" s="340"/>
      <c r="EQQ22" s="340"/>
      <c r="EQR22" s="340"/>
      <c r="EQS22" s="340"/>
      <c r="EQT22" s="340"/>
      <c r="EQU22" s="340"/>
      <c r="EQV22" s="340"/>
      <c r="EQW22" s="340"/>
      <c r="EQX22" s="340"/>
      <c r="EQY22" s="340"/>
      <c r="EQZ22" s="340"/>
      <c r="ERA22" s="340"/>
      <c r="ERB22" s="340"/>
      <c r="ERC22" s="340"/>
      <c r="ERD22" s="340"/>
      <c r="ERE22" s="340"/>
      <c r="ERF22" s="340"/>
      <c r="ERG22" s="340"/>
      <c r="ERH22" s="340"/>
      <c r="ERI22" s="340"/>
      <c r="ERJ22" s="340"/>
      <c r="ERK22" s="340"/>
      <c r="ERL22" s="340"/>
      <c r="ERM22" s="340"/>
      <c r="ERN22" s="340"/>
      <c r="ERO22" s="340"/>
      <c r="ERP22" s="340"/>
      <c r="ERQ22" s="340"/>
      <c r="ERR22" s="340"/>
      <c r="ERS22" s="340"/>
      <c r="ERT22" s="340"/>
      <c r="ERU22" s="340"/>
      <c r="ERV22" s="340"/>
      <c r="ERW22" s="340"/>
      <c r="ERX22" s="340"/>
      <c r="ERY22" s="340"/>
      <c r="ERZ22" s="340"/>
      <c r="ESA22" s="340"/>
      <c r="ESB22" s="340"/>
      <c r="ESC22" s="340"/>
      <c r="ESD22" s="340"/>
      <c r="ESE22" s="340"/>
      <c r="ESF22" s="340"/>
      <c r="ESG22" s="340"/>
      <c r="ESH22" s="340"/>
      <c r="ESI22" s="340"/>
      <c r="ESJ22" s="340"/>
      <c r="ESK22" s="340"/>
      <c r="ESL22" s="340"/>
      <c r="ESM22" s="340"/>
      <c r="ESN22" s="340"/>
      <c r="ESO22" s="340"/>
      <c r="ESP22" s="340"/>
      <c r="ESQ22" s="340"/>
      <c r="ESR22" s="340"/>
      <c r="ESS22" s="340"/>
      <c r="EST22" s="340"/>
      <c r="ESU22" s="340"/>
      <c r="ESV22" s="340"/>
      <c r="ESW22" s="340"/>
      <c r="ESX22" s="340"/>
      <c r="ESY22" s="340"/>
      <c r="ESZ22" s="340"/>
      <c r="ETA22" s="340"/>
      <c r="ETB22" s="340"/>
      <c r="ETC22" s="340"/>
      <c r="ETD22" s="340"/>
      <c r="ETE22" s="340"/>
      <c r="ETF22" s="340"/>
      <c r="ETG22" s="340"/>
      <c r="ETH22" s="340"/>
      <c r="ETI22" s="340"/>
      <c r="ETJ22" s="340"/>
      <c r="ETK22" s="340"/>
      <c r="ETL22" s="340"/>
      <c r="ETM22" s="340"/>
      <c r="ETN22" s="340"/>
      <c r="ETO22" s="340"/>
      <c r="ETP22" s="340"/>
      <c r="ETQ22" s="340"/>
      <c r="ETR22" s="340"/>
      <c r="ETS22" s="340"/>
      <c r="ETT22" s="340"/>
      <c r="ETU22" s="340"/>
      <c r="ETV22" s="340"/>
      <c r="ETW22" s="340"/>
      <c r="ETX22" s="340"/>
      <c r="ETY22" s="340"/>
      <c r="ETZ22" s="340"/>
      <c r="EUA22" s="340"/>
      <c r="EUB22" s="340"/>
      <c r="EUC22" s="340"/>
      <c r="EUD22" s="340"/>
      <c r="EUE22" s="340"/>
      <c r="EUF22" s="340"/>
      <c r="EUG22" s="340"/>
      <c r="EUH22" s="340"/>
      <c r="EUI22" s="340"/>
      <c r="EUJ22" s="340"/>
      <c r="EUK22" s="340"/>
      <c r="EUL22" s="340"/>
      <c r="EUM22" s="340"/>
      <c r="EUN22" s="340"/>
      <c r="EUO22" s="340"/>
      <c r="EUP22" s="340"/>
      <c r="EUQ22" s="340"/>
      <c r="EUR22" s="340"/>
      <c r="EUS22" s="340"/>
      <c r="EUT22" s="340"/>
      <c r="EUU22" s="340"/>
      <c r="EUV22" s="340"/>
      <c r="EUW22" s="340"/>
      <c r="EUX22" s="340"/>
      <c r="EUY22" s="340"/>
      <c r="EUZ22" s="340"/>
      <c r="EVA22" s="340"/>
      <c r="EVB22" s="340"/>
      <c r="EVC22" s="340"/>
      <c r="EVD22" s="340"/>
      <c r="EVE22" s="340"/>
      <c r="EVF22" s="340"/>
      <c r="EVG22" s="340"/>
      <c r="EVH22" s="340"/>
      <c r="EVI22" s="340"/>
      <c r="EVJ22" s="340"/>
      <c r="EVK22" s="340"/>
      <c r="EVL22" s="340"/>
      <c r="EVM22" s="340"/>
      <c r="EVN22" s="340"/>
      <c r="EVO22" s="340"/>
      <c r="EVP22" s="340"/>
      <c r="EVQ22" s="340"/>
      <c r="EVR22" s="340"/>
      <c r="EVS22" s="340"/>
      <c r="EVT22" s="340"/>
      <c r="EVU22" s="340"/>
      <c r="EVV22" s="340"/>
      <c r="EVW22" s="340"/>
      <c r="EVX22" s="340"/>
      <c r="EVY22" s="340"/>
      <c r="EVZ22" s="340"/>
      <c r="EWA22" s="340"/>
      <c r="EWB22" s="340"/>
      <c r="EWC22" s="340"/>
      <c r="EWD22" s="340"/>
      <c r="EWE22" s="340"/>
      <c r="EWF22" s="340"/>
      <c r="EWG22" s="340"/>
      <c r="EWH22" s="340"/>
      <c r="EWI22" s="340"/>
      <c r="EWJ22" s="340"/>
      <c r="EWK22" s="340"/>
      <c r="EWL22" s="340"/>
      <c r="EWM22" s="340"/>
      <c r="EWN22" s="340"/>
      <c r="EWO22" s="340"/>
      <c r="EWP22" s="340"/>
      <c r="EWQ22" s="340"/>
      <c r="EWR22" s="340"/>
      <c r="EWS22" s="340"/>
      <c r="EWT22" s="340"/>
      <c r="EWU22" s="340"/>
      <c r="EWV22" s="340"/>
      <c r="EWW22" s="340"/>
      <c r="EWX22" s="340"/>
      <c r="EWY22" s="340"/>
      <c r="EWZ22" s="340"/>
      <c r="EXA22" s="340"/>
      <c r="EXB22" s="340"/>
      <c r="EXC22" s="340"/>
      <c r="EXD22" s="340"/>
      <c r="EXE22" s="340"/>
      <c r="EXF22" s="340"/>
      <c r="EXG22" s="340"/>
      <c r="EXH22" s="340"/>
      <c r="EXI22" s="340"/>
      <c r="EXJ22" s="340"/>
      <c r="EXK22" s="340"/>
      <c r="EXL22" s="340"/>
      <c r="EXM22" s="340"/>
      <c r="EXN22" s="340"/>
      <c r="EXO22" s="340"/>
      <c r="EXP22" s="340"/>
      <c r="EXQ22" s="340"/>
      <c r="EXR22" s="340"/>
      <c r="EXS22" s="340"/>
      <c r="EXT22" s="340"/>
      <c r="EXU22" s="340"/>
      <c r="EXV22" s="340"/>
      <c r="EXW22" s="340"/>
      <c r="EXX22" s="340"/>
      <c r="EXY22" s="340"/>
      <c r="EXZ22" s="340"/>
      <c r="EYA22" s="340"/>
      <c r="EYB22" s="340"/>
      <c r="EYC22" s="340"/>
      <c r="EYD22" s="340"/>
      <c r="EYE22" s="340"/>
      <c r="EYF22" s="340"/>
      <c r="EYG22" s="340"/>
      <c r="EYH22" s="340"/>
      <c r="EYI22" s="340"/>
      <c r="EYJ22" s="340"/>
      <c r="EYK22" s="340"/>
      <c r="EYL22" s="340"/>
      <c r="EYM22" s="340"/>
      <c r="EYN22" s="340"/>
      <c r="EYO22" s="340"/>
      <c r="EYP22" s="340"/>
      <c r="EYQ22" s="340"/>
      <c r="EYR22" s="340"/>
      <c r="EYS22" s="340"/>
      <c r="EYT22" s="340"/>
      <c r="EYU22" s="340"/>
      <c r="EYV22" s="340"/>
      <c r="EYW22" s="340"/>
      <c r="EYX22" s="340"/>
      <c r="EYY22" s="340"/>
      <c r="EYZ22" s="340"/>
      <c r="EZA22" s="340"/>
      <c r="EZB22" s="340"/>
      <c r="EZC22" s="340"/>
      <c r="EZD22" s="340"/>
      <c r="EZE22" s="340"/>
      <c r="EZF22" s="340"/>
      <c r="EZG22" s="340"/>
      <c r="EZH22" s="340"/>
      <c r="EZI22" s="340"/>
      <c r="EZJ22" s="340"/>
      <c r="EZK22" s="340"/>
      <c r="EZL22" s="340"/>
      <c r="EZM22" s="340"/>
      <c r="EZN22" s="340"/>
      <c r="EZO22" s="340"/>
      <c r="EZP22" s="340"/>
      <c r="EZQ22" s="340"/>
      <c r="EZR22" s="340"/>
      <c r="EZS22" s="340"/>
      <c r="EZT22" s="340"/>
      <c r="EZU22" s="340"/>
      <c r="EZV22" s="340"/>
      <c r="EZW22" s="340"/>
      <c r="EZX22" s="340"/>
      <c r="EZY22" s="340"/>
      <c r="EZZ22" s="340"/>
      <c r="FAA22" s="340"/>
      <c r="FAB22" s="340"/>
      <c r="FAC22" s="340"/>
      <c r="FAD22" s="340"/>
      <c r="FAE22" s="340"/>
      <c r="FAF22" s="340"/>
      <c r="FAG22" s="340"/>
      <c r="FAH22" s="340"/>
      <c r="FAI22" s="340"/>
      <c r="FAJ22" s="340"/>
      <c r="FAK22" s="340"/>
      <c r="FAL22" s="340"/>
      <c r="FAM22" s="340"/>
      <c r="FAN22" s="340"/>
      <c r="FAO22" s="340"/>
      <c r="FAP22" s="340"/>
      <c r="FAQ22" s="340"/>
      <c r="FAR22" s="340"/>
      <c r="FAS22" s="340"/>
      <c r="FAT22" s="340"/>
      <c r="FAU22" s="340"/>
      <c r="FAV22" s="340"/>
      <c r="FAW22" s="340"/>
      <c r="FAX22" s="340"/>
      <c r="FAY22" s="340"/>
      <c r="FAZ22" s="340"/>
      <c r="FBA22" s="340"/>
      <c r="FBB22" s="340"/>
      <c r="FBC22" s="340"/>
      <c r="FBD22" s="340"/>
      <c r="FBE22" s="340"/>
      <c r="FBF22" s="340"/>
      <c r="FBG22" s="340"/>
      <c r="FBH22" s="340"/>
      <c r="FBI22" s="340"/>
      <c r="FBJ22" s="340"/>
      <c r="FBK22" s="340"/>
      <c r="FBL22" s="340"/>
      <c r="FBM22" s="340"/>
      <c r="FBN22" s="340"/>
      <c r="FBO22" s="340"/>
      <c r="FBP22" s="340"/>
      <c r="FBQ22" s="340"/>
      <c r="FBR22" s="340"/>
      <c r="FBS22" s="340"/>
      <c r="FBT22" s="340"/>
      <c r="FBU22" s="340"/>
      <c r="FBV22" s="340"/>
      <c r="FBW22" s="340"/>
      <c r="FBX22" s="340"/>
      <c r="FBY22" s="340"/>
      <c r="FBZ22" s="340"/>
      <c r="FCA22" s="340"/>
      <c r="FCB22" s="340"/>
      <c r="FCC22" s="340"/>
      <c r="FCD22" s="340"/>
      <c r="FCE22" s="340"/>
      <c r="FCF22" s="340"/>
      <c r="FCG22" s="340"/>
      <c r="FCH22" s="340"/>
      <c r="FCI22" s="340"/>
      <c r="FCJ22" s="340"/>
      <c r="FCK22" s="340"/>
      <c r="FCL22" s="340"/>
      <c r="FCM22" s="340"/>
      <c r="FCN22" s="340"/>
      <c r="FCO22" s="340"/>
      <c r="FCP22" s="340"/>
      <c r="FCQ22" s="340"/>
      <c r="FCR22" s="340"/>
      <c r="FCS22" s="340"/>
      <c r="FCT22" s="340"/>
      <c r="FCU22" s="340"/>
      <c r="FCV22" s="340"/>
      <c r="FCW22" s="340"/>
      <c r="FCX22" s="340"/>
      <c r="FCY22" s="340"/>
      <c r="FCZ22" s="340"/>
      <c r="FDA22" s="340"/>
      <c r="FDB22" s="340"/>
      <c r="FDC22" s="340"/>
      <c r="FDD22" s="340"/>
      <c r="FDE22" s="340"/>
      <c r="FDF22" s="340"/>
      <c r="FDG22" s="340"/>
      <c r="FDH22" s="340"/>
      <c r="FDI22" s="340"/>
      <c r="FDJ22" s="340"/>
      <c r="FDK22" s="340"/>
      <c r="FDL22" s="340"/>
      <c r="FDM22" s="340"/>
      <c r="FDN22" s="340"/>
      <c r="FDO22" s="340"/>
      <c r="FDP22" s="340"/>
      <c r="FDQ22" s="340"/>
      <c r="FDR22" s="340"/>
      <c r="FDS22" s="340"/>
      <c r="FDT22" s="340"/>
      <c r="FDU22" s="340"/>
      <c r="FDV22" s="340"/>
      <c r="FDW22" s="340"/>
      <c r="FDX22" s="340"/>
      <c r="FDY22" s="340"/>
      <c r="FDZ22" s="340"/>
      <c r="FEA22" s="340"/>
      <c r="FEB22" s="340"/>
      <c r="FEC22" s="340"/>
      <c r="FED22" s="340"/>
      <c r="FEE22" s="340"/>
      <c r="FEF22" s="340"/>
      <c r="FEG22" s="340"/>
      <c r="FEH22" s="340"/>
      <c r="FEI22" s="340"/>
      <c r="FEJ22" s="340"/>
      <c r="FEK22" s="340"/>
      <c r="FEL22" s="340"/>
      <c r="FEM22" s="340"/>
      <c r="FEN22" s="340"/>
      <c r="FEO22" s="340"/>
      <c r="FEP22" s="340"/>
      <c r="FEQ22" s="340"/>
      <c r="FER22" s="340"/>
      <c r="FES22" s="340"/>
      <c r="FET22" s="340"/>
      <c r="FEU22" s="340"/>
      <c r="FEV22" s="340"/>
      <c r="FEW22" s="340"/>
      <c r="FEX22" s="340"/>
      <c r="FEY22" s="340"/>
      <c r="FEZ22" s="340"/>
      <c r="FFA22" s="340"/>
      <c r="FFB22" s="340"/>
      <c r="FFC22" s="340"/>
      <c r="FFD22" s="340"/>
      <c r="FFE22" s="340"/>
      <c r="FFF22" s="340"/>
      <c r="FFG22" s="340"/>
      <c r="FFH22" s="340"/>
      <c r="FFI22" s="340"/>
      <c r="FFJ22" s="340"/>
      <c r="FFK22" s="340"/>
      <c r="FFL22" s="340"/>
      <c r="FFM22" s="340"/>
      <c r="FFN22" s="340"/>
      <c r="FFO22" s="340"/>
      <c r="FFP22" s="340"/>
      <c r="FFQ22" s="340"/>
      <c r="FFR22" s="340"/>
      <c r="FFS22" s="340"/>
      <c r="FFT22" s="340"/>
      <c r="FFU22" s="340"/>
      <c r="FFV22" s="340"/>
      <c r="FFW22" s="340"/>
      <c r="FFX22" s="340"/>
      <c r="FFY22" s="340"/>
      <c r="FFZ22" s="340"/>
      <c r="FGA22" s="340"/>
      <c r="FGB22" s="340"/>
      <c r="FGC22" s="340"/>
      <c r="FGD22" s="340"/>
      <c r="FGE22" s="340"/>
      <c r="FGF22" s="340"/>
      <c r="FGG22" s="340"/>
      <c r="FGH22" s="340"/>
      <c r="FGI22" s="340"/>
      <c r="FGJ22" s="340"/>
      <c r="FGK22" s="340"/>
      <c r="FGL22" s="340"/>
      <c r="FGM22" s="340"/>
      <c r="FGN22" s="340"/>
      <c r="FGO22" s="340"/>
      <c r="FGP22" s="340"/>
      <c r="FGQ22" s="340"/>
      <c r="FGR22" s="340"/>
      <c r="FGS22" s="340"/>
      <c r="FGT22" s="340"/>
      <c r="FGU22" s="340"/>
      <c r="FGV22" s="340"/>
      <c r="FGW22" s="340"/>
      <c r="FGX22" s="340"/>
      <c r="FGY22" s="340"/>
      <c r="FGZ22" s="340"/>
      <c r="FHA22" s="340"/>
      <c r="FHB22" s="340"/>
      <c r="FHC22" s="340"/>
      <c r="FHD22" s="340"/>
      <c r="FHE22" s="340"/>
      <c r="FHF22" s="340"/>
      <c r="FHG22" s="340"/>
      <c r="FHH22" s="340"/>
      <c r="FHI22" s="340"/>
      <c r="FHJ22" s="340"/>
      <c r="FHK22" s="340"/>
      <c r="FHL22" s="340"/>
      <c r="FHM22" s="340"/>
      <c r="FHN22" s="340"/>
      <c r="FHO22" s="340"/>
      <c r="FHP22" s="340"/>
      <c r="FHQ22" s="340"/>
      <c r="FHR22" s="340"/>
      <c r="FHS22" s="340"/>
      <c r="FHT22" s="340"/>
      <c r="FHU22" s="340"/>
      <c r="FHV22" s="340"/>
      <c r="FHW22" s="340"/>
      <c r="FHX22" s="340"/>
      <c r="FHY22" s="340"/>
      <c r="FHZ22" s="340"/>
      <c r="FIA22" s="340"/>
      <c r="FIB22" s="340"/>
      <c r="FIC22" s="340"/>
      <c r="FID22" s="340"/>
      <c r="FIE22" s="340"/>
      <c r="FIF22" s="340"/>
      <c r="FIG22" s="340"/>
      <c r="FIH22" s="340"/>
      <c r="FII22" s="340"/>
      <c r="FIJ22" s="340"/>
      <c r="FIK22" s="340"/>
      <c r="FIL22" s="340"/>
      <c r="FIM22" s="340"/>
      <c r="FIN22" s="340"/>
      <c r="FIO22" s="340"/>
      <c r="FIP22" s="340"/>
      <c r="FIQ22" s="340"/>
      <c r="FIR22" s="340"/>
      <c r="FIS22" s="340"/>
      <c r="FIT22" s="340"/>
      <c r="FIU22" s="340"/>
      <c r="FIV22" s="340"/>
      <c r="FIW22" s="340"/>
      <c r="FIX22" s="340"/>
      <c r="FIY22" s="340"/>
      <c r="FIZ22" s="340"/>
      <c r="FJA22" s="340"/>
      <c r="FJB22" s="340"/>
      <c r="FJC22" s="340"/>
      <c r="FJD22" s="340"/>
      <c r="FJE22" s="340"/>
      <c r="FJF22" s="340"/>
      <c r="FJG22" s="340"/>
      <c r="FJH22" s="340"/>
      <c r="FJI22" s="340"/>
      <c r="FJJ22" s="340"/>
      <c r="FJK22" s="340"/>
      <c r="FJL22" s="340"/>
      <c r="FJM22" s="340"/>
      <c r="FJN22" s="340"/>
      <c r="FJO22" s="340"/>
      <c r="FJP22" s="340"/>
      <c r="FJQ22" s="340"/>
      <c r="FJR22" s="340"/>
      <c r="FJS22" s="340"/>
      <c r="FJT22" s="340"/>
      <c r="FJU22" s="340"/>
      <c r="FJV22" s="340"/>
      <c r="FJW22" s="340"/>
      <c r="FJX22" s="340"/>
      <c r="FJY22" s="340"/>
      <c r="FJZ22" s="340"/>
      <c r="FKA22" s="340"/>
      <c r="FKB22" s="340"/>
      <c r="FKC22" s="340"/>
      <c r="FKD22" s="340"/>
      <c r="FKE22" s="340"/>
      <c r="FKF22" s="340"/>
      <c r="FKG22" s="340"/>
      <c r="FKH22" s="340"/>
      <c r="FKI22" s="340"/>
      <c r="FKJ22" s="340"/>
      <c r="FKK22" s="340"/>
      <c r="FKL22" s="340"/>
      <c r="FKM22" s="340"/>
      <c r="FKN22" s="340"/>
      <c r="FKO22" s="340"/>
      <c r="FKP22" s="340"/>
      <c r="FKQ22" s="340"/>
      <c r="FKR22" s="340"/>
      <c r="FKS22" s="340"/>
      <c r="FKT22" s="340"/>
      <c r="FKU22" s="340"/>
      <c r="FKV22" s="340"/>
      <c r="FKW22" s="340"/>
      <c r="FKX22" s="340"/>
      <c r="FKY22" s="340"/>
      <c r="FKZ22" s="340"/>
      <c r="FLA22" s="340"/>
      <c r="FLB22" s="340"/>
      <c r="FLC22" s="340"/>
      <c r="FLD22" s="340"/>
      <c r="FLE22" s="340"/>
      <c r="FLF22" s="340"/>
      <c r="FLG22" s="340"/>
      <c r="FLH22" s="340"/>
      <c r="FLI22" s="340"/>
      <c r="FLJ22" s="340"/>
      <c r="FLK22" s="340"/>
      <c r="FLL22" s="340"/>
      <c r="FLM22" s="340"/>
      <c r="FLN22" s="340"/>
      <c r="FLO22" s="340"/>
      <c r="FLP22" s="340"/>
      <c r="FLQ22" s="340"/>
      <c r="FLR22" s="340"/>
      <c r="FLS22" s="340"/>
      <c r="FLT22" s="340"/>
      <c r="FLU22" s="340"/>
      <c r="FLV22" s="340"/>
      <c r="FLW22" s="340"/>
      <c r="FLX22" s="340"/>
      <c r="FLY22" s="340"/>
      <c r="FLZ22" s="340"/>
      <c r="FMA22" s="340"/>
      <c r="FMB22" s="340"/>
      <c r="FMC22" s="340"/>
      <c r="FMD22" s="340"/>
      <c r="FME22" s="340"/>
      <c r="FMF22" s="340"/>
      <c r="FMG22" s="340"/>
      <c r="FMH22" s="340"/>
      <c r="FMI22" s="340"/>
      <c r="FMJ22" s="340"/>
      <c r="FMK22" s="340"/>
      <c r="FML22" s="340"/>
      <c r="FMM22" s="340"/>
      <c r="FMN22" s="340"/>
      <c r="FMO22" s="340"/>
      <c r="FMP22" s="340"/>
      <c r="FMQ22" s="340"/>
      <c r="FMR22" s="340"/>
      <c r="FMS22" s="340"/>
      <c r="FMT22" s="340"/>
      <c r="FMU22" s="340"/>
      <c r="FMV22" s="340"/>
      <c r="FMW22" s="340"/>
      <c r="FMX22" s="340"/>
      <c r="FMY22" s="340"/>
      <c r="FMZ22" s="340"/>
      <c r="FNA22" s="340"/>
      <c r="FNB22" s="340"/>
      <c r="FNC22" s="340"/>
      <c r="FND22" s="340"/>
      <c r="FNE22" s="340"/>
      <c r="FNF22" s="340"/>
      <c r="FNG22" s="340"/>
      <c r="FNH22" s="340"/>
      <c r="FNI22" s="340"/>
      <c r="FNJ22" s="340"/>
      <c r="FNK22" s="340"/>
      <c r="FNL22" s="340"/>
      <c r="FNM22" s="340"/>
      <c r="FNN22" s="340"/>
      <c r="FNO22" s="340"/>
      <c r="FNP22" s="340"/>
      <c r="FNQ22" s="340"/>
      <c r="FNR22" s="340"/>
      <c r="FNS22" s="340"/>
      <c r="FNT22" s="340"/>
      <c r="FNU22" s="340"/>
      <c r="FNV22" s="340"/>
      <c r="FNW22" s="340"/>
      <c r="FNX22" s="340"/>
      <c r="FNY22" s="340"/>
      <c r="FNZ22" s="340"/>
      <c r="FOA22" s="340"/>
      <c r="FOB22" s="340"/>
      <c r="FOC22" s="340"/>
      <c r="FOD22" s="340"/>
      <c r="FOE22" s="340"/>
      <c r="FOF22" s="340"/>
      <c r="FOG22" s="340"/>
      <c r="FOH22" s="340"/>
      <c r="FOI22" s="340"/>
      <c r="FOJ22" s="340"/>
      <c r="FOK22" s="340"/>
      <c r="FOL22" s="340"/>
      <c r="FOM22" s="340"/>
      <c r="FON22" s="340"/>
      <c r="FOO22" s="340"/>
      <c r="FOP22" s="340"/>
      <c r="FOQ22" s="340"/>
      <c r="FOR22" s="340"/>
      <c r="FOS22" s="340"/>
      <c r="FOT22" s="340"/>
      <c r="FOU22" s="340"/>
      <c r="FOV22" s="340"/>
      <c r="FOW22" s="340"/>
      <c r="FOX22" s="340"/>
      <c r="FOY22" s="340"/>
      <c r="FOZ22" s="340"/>
      <c r="FPA22" s="340"/>
      <c r="FPB22" s="340"/>
      <c r="FPC22" s="340"/>
      <c r="FPD22" s="340"/>
      <c r="FPE22" s="340"/>
      <c r="FPF22" s="340"/>
      <c r="FPG22" s="340"/>
      <c r="FPH22" s="340"/>
      <c r="FPI22" s="340"/>
      <c r="FPJ22" s="340"/>
      <c r="FPK22" s="340"/>
      <c r="FPL22" s="340"/>
      <c r="FPM22" s="340"/>
      <c r="FPN22" s="340"/>
      <c r="FPO22" s="340"/>
      <c r="FPP22" s="340"/>
      <c r="FPQ22" s="340"/>
      <c r="FPR22" s="340"/>
      <c r="FPS22" s="340"/>
      <c r="FPT22" s="340"/>
      <c r="FPU22" s="340"/>
      <c r="FPV22" s="340"/>
      <c r="FPW22" s="340"/>
      <c r="FPX22" s="340"/>
      <c r="FPY22" s="340"/>
      <c r="FPZ22" s="340"/>
      <c r="FQA22" s="340"/>
      <c r="FQB22" s="340"/>
      <c r="FQC22" s="340"/>
      <c r="FQD22" s="340"/>
      <c r="FQE22" s="340"/>
      <c r="FQF22" s="340"/>
      <c r="FQG22" s="340"/>
      <c r="FQH22" s="340"/>
      <c r="FQI22" s="340"/>
      <c r="FQJ22" s="340"/>
      <c r="FQK22" s="340"/>
      <c r="FQL22" s="340"/>
      <c r="FQM22" s="340"/>
      <c r="FQN22" s="340"/>
      <c r="FQO22" s="340"/>
      <c r="FQP22" s="340"/>
      <c r="FQQ22" s="340"/>
      <c r="FQR22" s="340"/>
      <c r="FQS22" s="340"/>
      <c r="FQT22" s="340"/>
      <c r="FQU22" s="340"/>
      <c r="FQV22" s="340"/>
      <c r="FQW22" s="340"/>
      <c r="FQX22" s="340"/>
      <c r="FQY22" s="340"/>
      <c r="FQZ22" s="340"/>
      <c r="FRA22" s="340"/>
      <c r="FRB22" s="340"/>
      <c r="FRC22" s="340"/>
      <c r="FRD22" s="340"/>
      <c r="FRE22" s="340"/>
      <c r="FRF22" s="340"/>
      <c r="FRG22" s="340"/>
      <c r="FRH22" s="340"/>
      <c r="FRI22" s="340"/>
      <c r="FRJ22" s="340"/>
      <c r="FRK22" s="340"/>
      <c r="FRL22" s="340"/>
      <c r="FRM22" s="340"/>
      <c r="FRN22" s="340"/>
      <c r="FRO22" s="340"/>
      <c r="FRP22" s="340"/>
      <c r="FRQ22" s="340"/>
      <c r="FRR22" s="340"/>
      <c r="FRS22" s="340"/>
      <c r="FRT22" s="340"/>
      <c r="FRU22" s="340"/>
      <c r="FRV22" s="340"/>
      <c r="FRW22" s="340"/>
      <c r="FRX22" s="340"/>
      <c r="FRY22" s="340"/>
      <c r="FRZ22" s="340"/>
      <c r="FSA22" s="340"/>
      <c r="FSB22" s="340"/>
      <c r="FSC22" s="340"/>
      <c r="FSD22" s="340"/>
      <c r="FSE22" s="340"/>
      <c r="FSF22" s="340"/>
      <c r="FSG22" s="340"/>
      <c r="FSH22" s="340"/>
      <c r="FSI22" s="340"/>
      <c r="FSJ22" s="340"/>
      <c r="FSK22" s="340"/>
      <c r="FSL22" s="340"/>
      <c r="FSM22" s="340"/>
      <c r="FSN22" s="340"/>
      <c r="FSO22" s="340"/>
      <c r="FSP22" s="340"/>
      <c r="FSQ22" s="340"/>
      <c r="FSR22" s="340"/>
      <c r="FSS22" s="340"/>
      <c r="FST22" s="340"/>
      <c r="FSU22" s="340"/>
      <c r="FSV22" s="340"/>
      <c r="FSW22" s="340"/>
      <c r="FSX22" s="340"/>
      <c r="FSY22" s="340"/>
      <c r="FSZ22" s="340"/>
      <c r="FTA22" s="340"/>
      <c r="FTB22" s="340"/>
      <c r="FTC22" s="340"/>
      <c r="FTD22" s="340"/>
      <c r="FTE22" s="340"/>
      <c r="FTF22" s="340"/>
      <c r="FTG22" s="340"/>
      <c r="FTH22" s="340"/>
      <c r="FTI22" s="340"/>
      <c r="FTJ22" s="340"/>
      <c r="FTK22" s="340"/>
      <c r="FTL22" s="340"/>
      <c r="FTM22" s="340"/>
      <c r="FTN22" s="340"/>
      <c r="FTO22" s="340"/>
      <c r="FTP22" s="340"/>
      <c r="FTQ22" s="340"/>
      <c r="FTR22" s="340"/>
      <c r="FTS22" s="340"/>
      <c r="FTT22" s="340"/>
      <c r="FTU22" s="340"/>
      <c r="FTV22" s="340"/>
      <c r="FTW22" s="340"/>
      <c r="FTX22" s="340"/>
      <c r="FTY22" s="340"/>
      <c r="FTZ22" s="340"/>
      <c r="FUA22" s="340"/>
      <c r="FUB22" s="340"/>
      <c r="FUC22" s="340"/>
      <c r="FUD22" s="340"/>
      <c r="FUE22" s="340"/>
      <c r="FUF22" s="340"/>
      <c r="FUG22" s="340"/>
      <c r="FUH22" s="340"/>
      <c r="FUI22" s="340"/>
      <c r="FUJ22" s="340"/>
      <c r="FUK22" s="340"/>
      <c r="FUL22" s="340"/>
      <c r="FUM22" s="340"/>
      <c r="FUN22" s="340"/>
      <c r="FUO22" s="340"/>
      <c r="FUP22" s="340"/>
      <c r="FUQ22" s="340"/>
      <c r="FUR22" s="340"/>
      <c r="FUS22" s="340"/>
      <c r="FUT22" s="340"/>
      <c r="FUU22" s="340"/>
      <c r="FUV22" s="340"/>
      <c r="FUW22" s="340"/>
      <c r="FUX22" s="340"/>
      <c r="FUY22" s="340"/>
      <c r="FUZ22" s="340"/>
      <c r="FVA22" s="340"/>
      <c r="FVB22" s="340"/>
      <c r="FVC22" s="340"/>
      <c r="FVD22" s="340"/>
      <c r="FVE22" s="340"/>
      <c r="FVF22" s="340"/>
      <c r="FVG22" s="340"/>
      <c r="FVH22" s="340"/>
      <c r="FVI22" s="340"/>
      <c r="FVJ22" s="340"/>
      <c r="FVK22" s="340"/>
      <c r="FVL22" s="340"/>
      <c r="FVM22" s="340"/>
      <c r="FVN22" s="340"/>
      <c r="FVO22" s="340"/>
      <c r="FVP22" s="340"/>
      <c r="FVQ22" s="340"/>
      <c r="FVR22" s="340"/>
      <c r="FVS22" s="340"/>
      <c r="FVT22" s="340"/>
      <c r="FVU22" s="340"/>
      <c r="FVV22" s="340"/>
      <c r="FVW22" s="340"/>
      <c r="FVX22" s="340"/>
      <c r="FVY22" s="340"/>
      <c r="FVZ22" s="340"/>
      <c r="FWA22" s="340"/>
      <c r="FWB22" s="340"/>
      <c r="FWC22" s="340"/>
      <c r="FWD22" s="340"/>
      <c r="FWE22" s="340"/>
      <c r="FWF22" s="340"/>
      <c r="FWG22" s="340"/>
      <c r="FWH22" s="340"/>
      <c r="FWI22" s="340"/>
      <c r="FWJ22" s="340"/>
      <c r="FWK22" s="340"/>
      <c r="FWL22" s="340"/>
      <c r="FWM22" s="340"/>
      <c r="FWN22" s="340"/>
      <c r="FWO22" s="340"/>
      <c r="FWP22" s="340"/>
      <c r="FWQ22" s="340"/>
      <c r="FWR22" s="340"/>
      <c r="FWS22" s="340"/>
      <c r="FWT22" s="340"/>
      <c r="FWU22" s="340"/>
      <c r="FWV22" s="340"/>
      <c r="FWW22" s="340"/>
      <c r="FWX22" s="340"/>
      <c r="FWY22" s="340"/>
      <c r="FWZ22" s="340"/>
      <c r="FXA22" s="340"/>
      <c r="FXB22" s="340"/>
      <c r="FXC22" s="340"/>
      <c r="FXD22" s="340"/>
      <c r="FXE22" s="340"/>
      <c r="FXF22" s="340"/>
      <c r="FXG22" s="340"/>
      <c r="FXH22" s="340"/>
      <c r="FXI22" s="340"/>
      <c r="FXJ22" s="340"/>
      <c r="FXK22" s="340"/>
      <c r="FXL22" s="340"/>
      <c r="FXM22" s="340"/>
      <c r="FXN22" s="340"/>
      <c r="FXO22" s="340"/>
      <c r="FXP22" s="340"/>
      <c r="FXQ22" s="340"/>
      <c r="FXR22" s="340"/>
      <c r="FXS22" s="340"/>
      <c r="FXT22" s="340"/>
      <c r="FXU22" s="340"/>
      <c r="FXV22" s="340"/>
      <c r="FXW22" s="340"/>
      <c r="FXX22" s="340"/>
      <c r="FXY22" s="340"/>
      <c r="FXZ22" s="340"/>
      <c r="FYA22" s="340"/>
      <c r="FYB22" s="340"/>
      <c r="FYC22" s="340"/>
      <c r="FYD22" s="340"/>
      <c r="FYE22" s="340"/>
      <c r="FYF22" s="340"/>
      <c r="FYG22" s="340"/>
      <c r="FYH22" s="340"/>
      <c r="FYI22" s="340"/>
      <c r="FYJ22" s="340"/>
      <c r="FYK22" s="340"/>
      <c r="FYL22" s="340"/>
      <c r="FYM22" s="340"/>
      <c r="FYN22" s="340"/>
      <c r="FYO22" s="340"/>
      <c r="FYP22" s="340"/>
      <c r="FYQ22" s="340"/>
      <c r="FYR22" s="340"/>
      <c r="FYS22" s="340"/>
      <c r="FYT22" s="340"/>
      <c r="FYU22" s="340"/>
      <c r="FYV22" s="340"/>
      <c r="FYW22" s="340"/>
      <c r="FYX22" s="340"/>
      <c r="FYY22" s="340"/>
      <c r="FYZ22" s="340"/>
      <c r="FZA22" s="340"/>
      <c r="FZB22" s="340"/>
      <c r="FZC22" s="340"/>
      <c r="FZD22" s="340"/>
      <c r="FZE22" s="340"/>
      <c r="FZF22" s="340"/>
      <c r="FZG22" s="340"/>
      <c r="FZH22" s="340"/>
      <c r="FZI22" s="340"/>
      <c r="FZJ22" s="340"/>
      <c r="FZK22" s="340"/>
      <c r="FZL22" s="340"/>
      <c r="FZM22" s="340"/>
      <c r="FZN22" s="340"/>
      <c r="FZO22" s="340"/>
      <c r="FZP22" s="340"/>
      <c r="FZQ22" s="340"/>
      <c r="FZR22" s="340"/>
      <c r="FZS22" s="340"/>
      <c r="FZT22" s="340"/>
      <c r="FZU22" s="340"/>
      <c r="FZV22" s="340"/>
      <c r="FZW22" s="340"/>
      <c r="FZX22" s="340"/>
      <c r="FZY22" s="340"/>
      <c r="FZZ22" s="340"/>
      <c r="GAA22" s="340"/>
      <c r="GAB22" s="340"/>
      <c r="GAC22" s="340"/>
      <c r="GAD22" s="340"/>
      <c r="GAE22" s="340"/>
      <c r="GAF22" s="340"/>
      <c r="GAG22" s="340"/>
      <c r="GAH22" s="340"/>
      <c r="GAI22" s="340"/>
      <c r="GAJ22" s="340"/>
      <c r="GAK22" s="340"/>
      <c r="GAL22" s="340"/>
      <c r="GAM22" s="340"/>
      <c r="GAN22" s="340"/>
      <c r="GAO22" s="340"/>
      <c r="GAP22" s="340"/>
      <c r="GAQ22" s="340"/>
      <c r="GAR22" s="340"/>
      <c r="GAS22" s="340"/>
      <c r="GAT22" s="340"/>
      <c r="GAU22" s="340"/>
      <c r="GAV22" s="340"/>
      <c r="GAW22" s="340"/>
      <c r="GAX22" s="340"/>
      <c r="GAY22" s="340"/>
      <c r="GAZ22" s="340"/>
      <c r="GBA22" s="340"/>
      <c r="GBB22" s="340"/>
      <c r="GBC22" s="340"/>
      <c r="GBD22" s="340"/>
      <c r="GBE22" s="340"/>
      <c r="GBF22" s="340"/>
      <c r="GBG22" s="340"/>
      <c r="GBH22" s="340"/>
      <c r="GBI22" s="340"/>
      <c r="GBJ22" s="340"/>
      <c r="GBK22" s="340"/>
      <c r="GBL22" s="340"/>
      <c r="GBM22" s="340"/>
      <c r="GBN22" s="340"/>
      <c r="GBO22" s="340"/>
      <c r="GBP22" s="340"/>
      <c r="GBQ22" s="340"/>
      <c r="GBR22" s="340"/>
      <c r="GBS22" s="340"/>
      <c r="GBT22" s="340"/>
      <c r="GBU22" s="340"/>
      <c r="GBV22" s="340"/>
      <c r="GBW22" s="340"/>
      <c r="GBX22" s="340"/>
      <c r="GBY22" s="340"/>
      <c r="GBZ22" s="340"/>
      <c r="GCA22" s="340"/>
      <c r="GCB22" s="340"/>
      <c r="GCC22" s="340"/>
      <c r="GCD22" s="340"/>
      <c r="GCE22" s="340"/>
      <c r="GCF22" s="340"/>
      <c r="GCG22" s="340"/>
      <c r="GCH22" s="340"/>
      <c r="GCI22" s="340"/>
      <c r="GCJ22" s="340"/>
      <c r="GCK22" s="340"/>
      <c r="GCL22" s="340"/>
      <c r="GCM22" s="340"/>
      <c r="GCN22" s="340"/>
      <c r="GCO22" s="340"/>
      <c r="GCP22" s="340"/>
      <c r="GCQ22" s="340"/>
      <c r="GCR22" s="340"/>
      <c r="GCS22" s="340"/>
      <c r="GCT22" s="340"/>
      <c r="GCU22" s="340"/>
      <c r="GCV22" s="340"/>
      <c r="GCW22" s="340"/>
      <c r="GCX22" s="340"/>
      <c r="GCY22" s="340"/>
      <c r="GCZ22" s="340"/>
      <c r="GDA22" s="340"/>
      <c r="GDB22" s="340"/>
      <c r="GDC22" s="340"/>
      <c r="GDD22" s="340"/>
      <c r="GDE22" s="340"/>
      <c r="GDF22" s="340"/>
      <c r="GDG22" s="340"/>
      <c r="GDH22" s="340"/>
      <c r="GDI22" s="340"/>
      <c r="GDJ22" s="340"/>
      <c r="GDK22" s="340"/>
      <c r="GDL22" s="340"/>
      <c r="GDM22" s="340"/>
      <c r="GDN22" s="340"/>
      <c r="GDO22" s="340"/>
      <c r="GDP22" s="340"/>
      <c r="GDQ22" s="340"/>
      <c r="GDR22" s="340"/>
      <c r="GDS22" s="340"/>
      <c r="GDT22" s="340"/>
      <c r="GDU22" s="340"/>
      <c r="GDV22" s="340"/>
      <c r="GDW22" s="340"/>
      <c r="GDX22" s="340"/>
      <c r="GDY22" s="340"/>
      <c r="GDZ22" s="340"/>
      <c r="GEA22" s="340"/>
      <c r="GEB22" s="340"/>
      <c r="GEC22" s="340"/>
      <c r="GED22" s="340"/>
      <c r="GEE22" s="340"/>
      <c r="GEF22" s="340"/>
      <c r="GEG22" s="340"/>
      <c r="GEH22" s="340"/>
      <c r="GEI22" s="340"/>
      <c r="GEJ22" s="340"/>
      <c r="GEK22" s="340"/>
      <c r="GEL22" s="340"/>
      <c r="GEM22" s="340"/>
      <c r="GEN22" s="340"/>
      <c r="GEO22" s="340"/>
      <c r="GEP22" s="340"/>
      <c r="GEQ22" s="340"/>
      <c r="GER22" s="340"/>
      <c r="GES22" s="340"/>
      <c r="GET22" s="340"/>
      <c r="GEU22" s="340"/>
      <c r="GEV22" s="340"/>
      <c r="GEW22" s="340"/>
      <c r="GEX22" s="340"/>
      <c r="GEY22" s="340"/>
      <c r="GEZ22" s="340"/>
      <c r="GFA22" s="340"/>
      <c r="GFB22" s="340"/>
      <c r="GFC22" s="340"/>
      <c r="GFD22" s="340"/>
      <c r="GFE22" s="340"/>
      <c r="GFF22" s="340"/>
      <c r="GFG22" s="340"/>
      <c r="GFH22" s="340"/>
      <c r="GFI22" s="340"/>
      <c r="GFJ22" s="340"/>
      <c r="GFK22" s="340"/>
      <c r="GFL22" s="340"/>
      <c r="GFM22" s="340"/>
      <c r="GFN22" s="340"/>
      <c r="GFO22" s="340"/>
      <c r="GFP22" s="340"/>
      <c r="GFQ22" s="340"/>
      <c r="GFR22" s="340"/>
      <c r="GFS22" s="340"/>
      <c r="GFT22" s="340"/>
      <c r="GFU22" s="340"/>
      <c r="GFV22" s="340"/>
      <c r="GFW22" s="340"/>
      <c r="GFX22" s="340"/>
      <c r="GFY22" s="340"/>
      <c r="GFZ22" s="340"/>
      <c r="GGA22" s="340"/>
      <c r="GGB22" s="340"/>
      <c r="GGC22" s="340"/>
      <c r="GGD22" s="340"/>
      <c r="GGE22" s="340"/>
      <c r="GGF22" s="340"/>
      <c r="GGG22" s="340"/>
      <c r="GGH22" s="340"/>
      <c r="GGI22" s="340"/>
      <c r="GGJ22" s="340"/>
      <c r="GGK22" s="340"/>
      <c r="GGL22" s="340"/>
      <c r="GGM22" s="340"/>
      <c r="GGN22" s="340"/>
      <c r="GGO22" s="340"/>
      <c r="GGP22" s="340"/>
      <c r="GGQ22" s="340"/>
      <c r="GGR22" s="340"/>
      <c r="GGS22" s="340"/>
      <c r="GGT22" s="340"/>
      <c r="GGU22" s="340"/>
      <c r="GGV22" s="340"/>
      <c r="GGW22" s="340"/>
      <c r="GGX22" s="340"/>
      <c r="GGY22" s="340"/>
      <c r="GGZ22" s="340"/>
      <c r="GHA22" s="340"/>
      <c r="GHB22" s="340"/>
      <c r="GHC22" s="340"/>
      <c r="GHD22" s="340"/>
      <c r="GHE22" s="340"/>
      <c r="GHF22" s="340"/>
      <c r="GHG22" s="340"/>
      <c r="GHH22" s="340"/>
      <c r="GHI22" s="340"/>
      <c r="GHJ22" s="340"/>
      <c r="GHK22" s="340"/>
      <c r="GHL22" s="340"/>
      <c r="GHM22" s="340"/>
      <c r="GHN22" s="340"/>
      <c r="GHO22" s="340"/>
      <c r="GHP22" s="340"/>
      <c r="GHQ22" s="340"/>
      <c r="GHR22" s="340"/>
      <c r="GHS22" s="340"/>
      <c r="GHT22" s="340"/>
      <c r="GHU22" s="340"/>
      <c r="GHV22" s="340"/>
      <c r="GHW22" s="340"/>
      <c r="GHX22" s="340"/>
      <c r="GHY22" s="340"/>
      <c r="GHZ22" s="340"/>
      <c r="GIA22" s="340"/>
      <c r="GIB22" s="340"/>
      <c r="GIC22" s="340"/>
      <c r="GID22" s="340"/>
      <c r="GIE22" s="340"/>
      <c r="GIF22" s="340"/>
      <c r="GIG22" s="340"/>
      <c r="GIH22" s="340"/>
      <c r="GII22" s="340"/>
      <c r="GIJ22" s="340"/>
      <c r="GIK22" s="340"/>
      <c r="GIL22" s="340"/>
      <c r="GIM22" s="340"/>
      <c r="GIN22" s="340"/>
      <c r="GIO22" s="340"/>
      <c r="GIP22" s="340"/>
      <c r="GIQ22" s="340"/>
      <c r="GIR22" s="340"/>
      <c r="GIS22" s="340"/>
      <c r="GIT22" s="340"/>
      <c r="GIU22" s="340"/>
      <c r="GIV22" s="340"/>
      <c r="GIW22" s="340"/>
      <c r="GIX22" s="340"/>
      <c r="GIY22" s="340"/>
      <c r="GIZ22" s="340"/>
      <c r="GJA22" s="340"/>
      <c r="GJB22" s="340"/>
      <c r="GJC22" s="340"/>
      <c r="GJD22" s="340"/>
      <c r="GJE22" s="340"/>
      <c r="GJF22" s="340"/>
      <c r="GJG22" s="340"/>
      <c r="GJH22" s="340"/>
      <c r="GJI22" s="340"/>
      <c r="GJJ22" s="340"/>
      <c r="GJK22" s="340"/>
      <c r="GJL22" s="340"/>
      <c r="GJM22" s="340"/>
      <c r="GJN22" s="340"/>
      <c r="GJO22" s="340"/>
      <c r="GJP22" s="340"/>
      <c r="GJQ22" s="340"/>
      <c r="GJR22" s="340"/>
      <c r="GJS22" s="340"/>
      <c r="GJT22" s="340"/>
      <c r="GJU22" s="340"/>
      <c r="GJV22" s="340"/>
      <c r="GJW22" s="340"/>
      <c r="GJX22" s="340"/>
      <c r="GJY22" s="340"/>
      <c r="GJZ22" s="340"/>
      <c r="GKA22" s="340"/>
      <c r="GKB22" s="340"/>
      <c r="GKC22" s="340"/>
      <c r="GKD22" s="340"/>
      <c r="GKE22" s="340"/>
      <c r="GKF22" s="340"/>
      <c r="GKG22" s="340"/>
      <c r="GKH22" s="340"/>
      <c r="GKI22" s="340"/>
      <c r="GKJ22" s="340"/>
      <c r="GKK22" s="340"/>
      <c r="GKL22" s="340"/>
      <c r="GKM22" s="340"/>
      <c r="GKN22" s="340"/>
      <c r="GKO22" s="340"/>
      <c r="GKP22" s="340"/>
      <c r="GKQ22" s="340"/>
      <c r="GKR22" s="340"/>
      <c r="GKS22" s="340"/>
      <c r="GKT22" s="340"/>
      <c r="GKU22" s="340"/>
      <c r="GKV22" s="340"/>
      <c r="GKW22" s="340"/>
      <c r="GKX22" s="340"/>
      <c r="GKY22" s="340"/>
      <c r="GKZ22" s="340"/>
      <c r="GLA22" s="340"/>
      <c r="GLB22" s="340"/>
      <c r="GLC22" s="340"/>
      <c r="GLD22" s="340"/>
      <c r="GLE22" s="340"/>
      <c r="GLF22" s="340"/>
      <c r="GLG22" s="340"/>
      <c r="GLH22" s="340"/>
      <c r="GLI22" s="340"/>
      <c r="GLJ22" s="340"/>
      <c r="GLK22" s="340"/>
      <c r="GLL22" s="340"/>
      <c r="GLM22" s="340"/>
      <c r="GLN22" s="340"/>
      <c r="GLO22" s="340"/>
      <c r="GLP22" s="340"/>
      <c r="GLQ22" s="340"/>
      <c r="GLR22" s="340"/>
      <c r="GLS22" s="340"/>
      <c r="GLT22" s="340"/>
      <c r="GLU22" s="340"/>
      <c r="GLV22" s="340"/>
      <c r="GLW22" s="340"/>
      <c r="GLX22" s="340"/>
      <c r="GLY22" s="340"/>
      <c r="GLZ22" s="340"/>
      <c r="GMA22" s="340"/>
      <c r="GMB22" s="340"/>
      <c r="GMC22" s="340"/>
      <c r="GMD22" s="340"/>
      <c r="GME22" s="340"/>
      <c r="GMF22" s="340"/>
      <c r="GMG22" s="340"/>
      <c r="GMH22" s="340"/>
      <c r="GMI22" s="340"/>
      <c r="GMJ22" s="340"/>
      <c r="GMK22" s="340"/>
      <c r="GML22" s="340"/>
      <c r="GMM22" s="340"/>
      <c r="GMN22" s="340"/>
      <c r="GMO22" s="340"/>
      <c r="GMP22" s="340"/>
      <c r="GMQ22" s="340"/>
      <c r="GMR22" s="340"/>
      <c r="GMS22" s="340"/>
      <c r="GMT22" s="340"/>
      <c r="GMU22" s="340"/>
      <c r="GMV22" s="340"/>
      <c r="GMW22" s="340"/>
      <c r="GMX22" s="340"/>
      <c r="GMY22" s="340"/>
      <c r="GMZ22" s="340"/>
      <c r="GNA22" s="340"/>
      <c r="GNB22" s="340"/>
      <c r="GNC22" s="340"/>
      <c r="GND22" s="340"/>
      <c r="GNE22" s="340"/>
      <c r="GNF22" s="340"/>
      <c r="GNG22" s="340"/>
      <c r="GNH22" s="340"/>
      <c r="GNI22" s="340"/>
      <c r="GNJ22" s="340"/>
      <c r="GNK22" s="340"/>
      <c r="GNL22" s="340"/>
      <c r="GNM22" s="340"/>
      <c r="GNN22" s="340"/>
      <c r="GNO22" s="340"/>
      <c r="GNP22" s="340"/>
      <c r="GNQ22" s="340"/>
      <c r="GNR22" s="340"/>
      <c r="GNS22" s="340"/>
      <c r="GNT22" s="340"/>
      <c r="GNU22" s="340"/>
      <c r="GNV22" s="340"/>
      <c r="GNW22" s="340"/>
      <c r="GNX22" s="340"/>
      <c r="GNY22" s="340"/>
      <c r="GNZ22" s="340"/>
      <c r="GOA22" s="340"/>
      <c r="GOB22" s="340"/>
      <c r="GOC22" s="340"/>
      <c r="GOD22" s="340"/>
      <c r="GOE22" s="340"/>
      <c r="GOF22" s="340"/>
      <c r="GOG22" s="340"/>
      <c r="GOH22" s="340"/>
      <c r="GOI22" s="340"/>
      <c r="GOJ22" s="340"/>
      <c r="GOK22" s="340"/>
      <c r="GOL22" s="340"/>
      <c r="GOM22" s="340"/>
      <c r="GON22" s="340"/>
      <c r="GOO22" s="340"/>
      <c r="GOP22" s="340"/>
      <c r="GOQ22" s="340"/>
      <c r="GOR22" s="340"/>
      <c r="GOS22" s="340"/>
      <c r="GOT22" s="340"/>
      <c r="GOU22" s="340"/>
      <c r="GOV22" s="340"/>
      <c r="GOW22" s="340"/>
      <c r="GOX22" s="340"/>
      <c r="GOY22" s="340"/>
      <c r="GOZ22" s="340"/>
      <c r="GPA22" s="340"/>
      <c r="GPB22" s="340"/>
      <c r="GPC22" s="340"/>
      <c r="GPD22" s="340"/>
      <c r="GPE22" s="340"/>
      <c r="GPF22" s="340"/>
      <c r="GPG22" s="340"/>
      <c r="GPH22" s="340"/>
      <c r="GPI22" s="340"/>
      <c r="GPJ22" s="340"/>
      <c r="GPK22" s="340"/>
      <c r="GPL22" s="340"/>
      <c r="GPM22" s="340"/>
      <c r="GPN22" s="340"/>
      <c r="GPO22" s="340"/>
      <c r="GPP22" s="340"/>
      <c r="GPQ22" s="340"/>
      <c r="GPR22" s="340"/>
      <c r="GPS22" s="340"/>
      <c r="GPT22" s="340"/>
      <c r="GPU22" s="340"/>
      <c r="GPV22" s="340"/>
      <c r="GPW22" s="340"/>
      <c r="GPX22" s="340"/>
      <c r="GPY22" s="340"/>
      <c r="GPZ22" s="340"/>
      <c r="GQA22" s="340"/>
      <c r="GQB22" s="340"/>
      <c r="GQC22" s="340"/>
      <c r="GQD22" s="340"/>
      <c r="GQE22" s="340"/>
      <c r="GQF22" s="340"/>
      <c r="GQG22" s="340"/>
      <c r="GQH22" s="340"/>
      <c r="GQI22" s="340"/>
      <c r="GQJ22" s="340"/>
      <c r="GQK22" s="340"/>
      <c r="GQL22" s="340"/>
      <c r="GQM22" s="340"/>
      <c r="GQN22" s="340"/>
      <c r="GQO22" s="340"/>
      <c r="GQP22" s="340"/>
      <c r="GQQ22" s="340"/>
      <c r="GQR22" s="340"/>
      <c r="GQS22" s="340"/>
      <c r="GQT22" s="340"/>
      <c r="GQU22" s="340"/>
      <c r="GQV22" s="340"/>
      <c r="GQW22" s="340"/>
      <c r="GQX22" s="340"/>
      <c r="GQY22" s="340"/>
      <c r="GQZ22" s="340"/>
      <c r="GRA22" s="340"/>
      <c r="GRB22" s="340"/>
      <c r="GRC22" s="340"/>
      <c r="GRD22" s="340"/>
      <c r="GRE22" s="340"/>
      <c r="GRF22" s="340"/>
      <c r="GRG22" s="340"/>
      <c r="GRH22" s="340"/>
      <c r="GRI22" s="340"/>
      <c r="GRJ22" s="340"/>
      <c r="GRK22" s="340"/>
      <c r="GRL22" s="340"/>
      <c r="GRM22" s="340"/>
      <c r="GRN22" s="340"/>
      <c r="GRO22" s="340"/>
      <c r="GRP22" s="340"/>
      <c r="GRQ22" s="340"/>
      <c r="GRR22" s="340"/>
      <c r="GRS22" s="340"/>
      <c r="GRT22" s="340"/>
      <c r="GRU22" s="340"/>
      <c r="GRV22" s="340"/>
      <c r="GRW22" s="340"/>
      <c r="GRX22" s="340"/>
      <c r="GRY22" s="340"/>
      <c r="GRZ22" s="340"/>
      <c r="GSA22" s="340"/>
      <c r="GSB22" s="340"/>
      <c r="GSC22" s="340"/>
      <c r="GSD22" s="340"/>
      <c r="GSE22" s="340"/>
      <c r="GSF22" s="340"/>
      <c r="GSG22" s="340"/>
      <c r="GSH22" s="340"/>
      <c r="GSI22" s="340"/>
      <c r="GSJ22" s="340"/>
      <c r="GSK22" s="340"/>
      <c r="GSL22" s="340"/>
      <c r="GSM22" s="340"/>
      <c r="GSN22" s="340"/>
      <c r="GSO22" s="340"/>
      <c r="GSP22" s="340"/>
      <c r="GSQ22" s="340"/>
      <c r="GSR22" s="340"/>
      <c r="GSS22" s="340"/>
      <c r="GST22" s="340"/>
      <c r="GSU22" s="340"/>
      <c r="GSV22" s="340"/>
      <c r="GSW22" s="340"/>
      <c r="GSX22" s="340"/>
      <c r="GSY22" s="340"/>
      <c r="GSZ22" s="340"/>
      <c r="GTA22" s="340"/>
      <c r="GTB22" s="340"/>
      <c r="GTC22" s="340"/>
      <c r="GTD22" s="340"/>
      <c r="GTE22" s="340"/>
      <c r="GTF22" s="340"/>
      <c r="GTG22" s="340"/>
      <c r="GTH22" s="340"/>
      <c r="GTI22" s="340"/>
      <c r="GTJ22" s="340"/>
      <c r="GTK22" s="340"/>
      <c r="GTL22" s="340"/>
      <c r="GTM22" s="340"/>
      <c r="GTN22" s="340"/>
      <c r="GTO22" s="340"/>
      <c r="GTP22" s="340"/>
      <c r="GTQ22" s="340"/>
      <c r="GTR22" s="340"/>
      <c r="GTS22" s="340"/>
      <c r="GTT22" s="340"/>
      <c r="GTU22" s="340"/>
      <c r="GTV22" s="340"/>
      <c r="GTW22" s="340"/>
      <c r="GTX22" s="340"/>
      <c r="GTY22" s="340"/>
      <c r="GTZ22" s="340"/>
      <c r="GUA22" s="340"/>
      <c r="GUB22" s="340"/>
      <c r="GUC22" s="340"/>
      <c r="GUD22" s="340"/>
      <c r="GUE22" s="340"/>
      <c r="GUF22" s="340"/>
      <c r="GUG22" s="340"/>
      <c r="GUH22" s="340"/>
      <c r="GUI22" s="340"/>
      <c r="GUJ22" s="340"/>
      <c r="GUK22" s="340"/>
      <c r="GUL22" s="340"/>
      <c r="GUM22" s="340"/>
      <c r="GUN22" s="340"/>
      <c r="GUO22" s="340"/>
      <c r="GUP22" s="340"/>
      <c r="GUQ22" s="340"/>
      <c r="GUR22" s="340"/>
      <c r="GUS22" s="340"/>
      <c r="GUT22" s="340"/>
      <c r="GUU22" s="340"/>
      <c r="GUV22" s="340"/>
      <c r="GUW22" s="340"/>
      <c r="GUX22" s="340"/>
      <c r="GUY22" s="340"/>
      <c r="GUZ22" s="340"/>
      <c r="GVA22" s="340"/>
      <c r="GVB22" s="340"/>
      <c r="GVC22" s="340"/>
      <c r="GVD22" s="340"/>
      <c r="GVE22" s="340"/>
      <c r="GVF22" s="340"/>
      <c r="GVG22" s="340"/>
      <c r="GVH22" s="340"/>
      <c r="GVI22" s="340"/>
      <c r="GVJ22" s="340"/>
      <c r="GVK22" s="340"/>
      <c r="GVL22" s="340"/>
      <c r="GVM22" s="340"/>
      <c r="GVN22" s="340"/>
      <c r="GVO22" s="340"/>
      <c r="GVP22" s="340"/>
      <c r="GVQ22" s="340"/>
      <c r="GVR22" s="340"/>
      <c r="GVS22" s="340"/>
      <c r="GVT22" s="340"/>
      <c r="GVU22" s="340"/>
      <c r="GVV22" s="340"/>
      <c r="GVW22" s="340"/>
      <c r="GVX22" s="340"/>
      <c r="GVY22" s="340"/>
      <c r="GVZ22" s="340"/>
      <c r="GWA22" s="340"/>
      <c r="GWB22" s="340"/>
      <c r="GWC22" s="340"/>
      <c r="GWD22" s="340"/>
      <c r="GWE22" s="340"/>
      <c r="GWF22" s="340"/>
      <c r="GWG22" s="340"/>
      <c r="GWH22" s="340"/>
      <c r="GWI22" s="340"/>
      <c r="GWJ22" s="340"/>
      <c r="GWK22" s="340"/>
      <c r="GWL22" s="340"/>
      <c r="GWM22" s="340"/>
      <c r="GWN22" s="340"/>
      <c r="GWO22" s="340"/>
      <c r="GWP22" s="340"/>
      <c r="GWQ22" s="340"/>
      <c r="GWR22" s="340"/>
      <c r="GWS22" s="340"/>
      <c r="GWT22" s="340"/>
      <c r="GWU22" s="340"/>
      <c r="GWV22" s="340"/>
      <c r="GWW22" s="340"/>
      <c r="GWX22" s="340"/>
      <c r="GWY22" s="340"/>
      <c r="GWZ22" s="340"/>
      <c r="GXA22" s="340"/>
      <c r="GXB22" s="340"/>
      <c r="GXC22" s="340"/>
      <c r="GXD22" s="340"/>
      <c r="GXE22" s="340"/>
      <c r="GXF22" s="340"/>
      <c r="GXG22" s="340"/>
      <c r="GXH22" s="340"/>
      <c r="GXI22" s="340"/>
      <c r="GXJ22" s="340"/>
      <c r="GXK22" s="340"/>
      <c r="GXL22" s="340"/>
      <c r="GXM22" s="340"/>
      <c r="GXN22" s="340"/>
      <c r="GXO22" s="340"/>
      <c r="GXP22" s="340"/>
      <c r="GXQ22" s="340"/>
      <c r="GXR22" s="340"/>
      <c r="GXS22" s="340"/>
      <c r="GXT22" s="340"/>
      <c r="GXU22" s="340"/>
      <c r="GXV22" s="340"/>
      <c r="GXW22" s="340"/>
      <c r="GXX22" s="340"/>
      <c r="GXY22" s="340"/>
      <c r="GXZ22" s="340"/>
      <c r="GYA22" s="340"/>
      <c r="GYB22" s="340"/>
      <c r="GYC22" s="340"/>
      <c r="GYD22" s="340"/>
      <c r="GYE22" s="340"/>
      <c r="GYF22" s="340"/>
      <c r="GYG22" s="340"/>
      <c r="GYH22" s="340"/>
      <c r="GYI22" s="340"/>
      <c r="GYJ22" s="340"/>
      <c r="GYK22" s="340"/>
      <c r="GYL22" s="340"/>
      <c r="GYM22" s="340"/>
      <c r="GYN22" s="340"/>
      <c r="GYO22" s="340"/>
      <c r="GYP22" s="340"/>
      <c r="GYQ22" s="340"/>
      <c r="GYR22" s="340"/>
      <c r="GYS22" s="340"/>
      <c r="GYT22" s="340"/>
      <c r="GYU22" s="340"/>
      <c r="GYV22" s="340"/>
      <c r="GYW22" s="340"/>
      <c r="GYX22" s="340"/>
      <c r="GYY22" s="340"/>
      <c r="GYZ22" s="340"/>
      <c r="GZA22" s="340"/>
      <c r="GZB22" s="340"/>
      <c r="GZC22" s="340"/>
      <c r="GZD22" s="340"/>
      <c r="GZE22" s="340"/>
      <c r="GZF22" s="340"/>
      <c r="GZG22" s="340"/>
      <c r="GZH22" s="340"/>
      <c r="GZI22" s="340"/>
      <c r="GZJ22" s="340"/>
      <c r="GZK22" s="340"/>
      <c r="GZL22" s="340"/>
      <c r="GZM22" s="340"/>
      <c r="GZN22" s="340"/>
      <c r="GZO22" s="340"/>
      <c r="GZP22" s="340"/>
      <c r="GZQ22" s="340"/>
      <c r="GZR22" s="340"/>
      <c r="GZS22" s="340"/>
      <c r="GZT22" s="340"/>
      <c r="GZU22" s="340"/>
      <c r="GZV22" s="340"/>
      <c r="GZW22" s="340"/>
      <c r="GZX22" s="340"/>
      <c r="GZY22" s="340"/>
      <c r="GZZ22" s="340"/>
      <c r="HAA22" s="340"/>
      <c r="HAB22" s="340"/>
      <c r="HAC22" s="340"/>
      <c r="HAD22" s="340"/>
      <c r="HAE22" s="340"/>
      <c r="HAF22" s="340"/>
      <c r="HAG22" s="340"/>
      <c r="HAH22" s="340"/>
      <c r="HAI22" s="340"/>
      <c r="HAJ22" s="340"/>
      <c r="HAK22" s="340"/>
      <c r="HAL22" s="340"/>
      <c r="HAM22" s="340"/>
      <c r="HAN22" s="340"/>
      <c r="HAO22" s="340"/>
      <c r="HAP22" s="340"/>
      <c r="HAQ22" s="340"/>
      <c r="HAR22" s="340"/>
      <c r="HAS22" s="340"/>
      <c r="HAT22" s="340"/>
      <c r="HAU22" s="340"/>
      <c r="HAV22" s="340"/>
      <c r="HAW22" s="340"/>
      <c r="HAX22" s="340"/>
      <c r="HAY22" s="340"/>
      <c r="HAZ22" s="340"/>
      <c r="HBA22" s="340"/>
      <c r="HBB22" s="340"/>
      <c r="HBC22" s="340"/>
      <c r="HBD22" s="340"/>
      <c r="HBE22" s="340"/>
      <c r="HBF22" s="340"/>
      <c r="HBG22" s="340"/>
      <c r="HBH22" s="340"/>
      <c r="HBI22" s="340"/>
      <c r="HBJ22" s="340"/>
      <c r="HBK22" s="340"/>
      <c r="HBL22" s="340"/>
      <c r="HBM22" s="340"/>
      <c r="HBN22" s="340"/>
      <c r="HBO22" s="340"/>
      <c r="HBP22" s="340"/>
      <c r="HBQ22" s="340"/>
      <c r="HBR22" s="340"/>
      <c r="HBS22" s="340"/>
      <c r="HBT22" s="340"/>
      <c r="HBU22" s="340"/>
      <c r="HBV22" s="340"/>
      <c r="HBW22" s="340"/>
      <c r="HBX22" s="340"/>
      <c r="HBY22" s="340"/>
      <c r="HBZ22" s="340"/>
      <c r="HCA22" s="340"/>
      <c r="HCB22" s="340"/>
      <c r="HCC22" s="340"/>
      <c r="HCD22" s="340"/>
      <c r="HCE22" s="340"/>
      <c r="HCF22" s="340"/>
      <c r="HCG22" s="340"/>
      <c r="HCH22" s="340"/>
      <c r="HCI22" s="340"/>
      <c r="HCJ22" s="340"/>
      <c r="HCK22" s="340"/>
      <c r="HCL22" s="340"/>
      <c r="HCM22" s="340"/>
      <c r="HCN22" s="340"/>
      <c r="HCO22" s="340"/>
      <c r="HCP22" s="340"/>
      <c r="HCQ22" s="340"/>
      <c r="HCR22" s="340"/>
      <c r="HCS22" s="340"/>
      <c r="HCT22" s="340"/>
      <c r="HCU22" s="340"/>
      <c r="HCV22" s="340"/>
      <c r="HCW22" s="340"/>
      <c r="HCX22" s="340"/>
      <c r="HCY22" s="340"/>
      <c r="HCZ22" s="340"/>
      <c r="HDA22" s="340"/>
      <c r="HDB22" s="340"/>
      <c r="HDC22" s="340"/>
      <c r="HDD22" s="340"/>
      <c r="HDE22" s="340"/>
      <c r="HDF22" s="340"/>
      <c r="HDG22" s="340"/>
      <c r="HDH22" s="340"/>
      <c r="HDI22" s="340"/>
      <c r="HDJ22" s="340"/>
      <c r="HDK22" s="340"/>
      <c r="HDL22" s="340"/>
      <c r="HDM22" s="340"/>
      <c r="HDN22" s="340"/>
      <c r="HDO22" s="340"/>
      <c r="HDP22" s="340"/>
      <c r="HDQ22" s="340"/>
      <c r="HDR22" s="340"/>
      <c r="HDS22" s="340"/>
      <c r="HDT22" s="340"/>
      <c r="HDU22" s="340"/>
      <c r="HDV22" s="340"/>
      <c r="HDW22" s="340"/>
      <c r="HDX22" s="340"/>
      <c r="HDY22" s="340"/>
      <c r="HDZ22" s="340"/>
      <c r="HEA22" s="340"/>
      <c r="HEB22" s="340"/>
      <c r="HEC22" s="340"/>
      <c r="HED22" s="340"/>
      <c r="HEE22" s="340"/>
      <c r="HEF22" s="340"/>
      <c r="HEG22" s="340"/>
      <c r="HEH22" s="340"/>
      <c r="HEI22" s="340"/>
      <c r="HEJ22" s="340"/>
      <c r="HEK22" s="340"/>
      <c r="HEL22" s="340"/>
      <c r="HEM22" s="340"/>
      <c r="HEN22" s="340"/>
      <c r="HEO22" s="340"/>
      <c r="HEP22" s="340"/>
      <c r="HEQ22" s="340"/>
      <c r="HER22" s="340"/>
      <c r="HES22" s="340"/>
      <c r="HET22" s="340"/>
      <c r="HEU22" s="340"/>
      <c r="HEV22" s="340"/>
      <c r="HEW22" s="340"/>
      <c r="HEX22" s="340"/>
      <c r="HEY22" s="340"/>
      <c r="HEZ22" s="340"/>
      <c r="HFA22" s="340"/>
      <c r="HFB22" s="340"/>
      <c r="HFC22" s="340"/>
      <c r="HFD22" s="340"/>
      <c r="HFE22" s="340"/>
      <c r="HFF22" s="340"/>
      <c r="HFG22" s="340"/>
      <c r="HFH22" s="340"/>
      <c r="HFI22" s="340"/>
      <c r="HFJ22" s="340"/>
      <c r="HFK22" s="340"/>
      <c r="HFL22" s="340"/>
      <c r="HFM22" s="340"/>
      <c r="HFN22" s="340"/>
      <c r="HFO22" s="340"/>
      <c r="HFP22" s="340"/>
      <c r="HFQ22" s="340"/>
      <c r="HFR22" s="340"/>
      <c r="HFS22" s="340"/>
      <c r="HFT22" s="340"/>
      <c r="HFU22" s="340"/>
      <c r="HFV22" s="340"/>
      <c r="HFW22" s="340"/>
      <c r="HFX22" s="340"/>
      <c r="HFY22" s="340"/>
      <c r="HFZ22" s="340"/>
      <c r="HGA22" s="340"/>
      <c r="HGB22" s="340"/>
      <c r="HGC22" s="340"/>
      <c r="HGD22" s="340"/>
      <c r="HGE22" s="340"/>
      <c r="HGF22" s="340"/>
      <c r="HGG22" s="340"/>
      <c r="HGH22" s="340"/>
      <c r="HGI22" s="340"/>
      <c r="HGJ22" s="340"/>
      <c r="HGK22" s="340"/>
      <c r="HGL22" s="340"/>
      <c r="HGM22" s="340"/>
      <c r="HGN22" s="340"/>
      <c r="HGO22" s="340"/>
      <c r="HGP22" s="340"/>
      <c r="HGQ22" s="340"/>
      <c r="HGR22" s="340"/>
      <c r="HGS22" s="340"/>
      <c r="HGT22" s="340"/>
      <c r="HGU22" s="340"/>
      <c r="HGV22" s="340"/>
      <c r="HGW22" s="340"/>
      <c r="HGX22" s="340"/>
      <c r="HGY22" s="340"/>
      <c r="HGZ22" s="340"/>
      <c r="HHA22" s="340"/>
      <c r="HHB22" s="340"/>
      <c r="HHC22" s="340"/>
      <c r="HHD22" s="340"/>
      <c r="HHE22" s="340"/>
      <c r="HHF22" s="340"/>
      <c r="HHG22" s="340"/>
      <c r="HHH22" s="340"/>
      <c r="HHI22" s="340"/>
      <c r="HHJ22" s="340"/>
      <c r="HHK22" s="340"/>
      <c r="HHL22" s="340"/>
      <c r="HHM22" s="340"/>
      <c r="HHN22" s="340"/>
      <c r="HHO22" s="340"/>
      <c r="HHP22" s="340"/>
      <c r="HHQ22" s="340"/>
      <c r="HHR22" s="340"/>
      <c r="HHS22" s="340"/>
      <c r="HHT22" s="340"/>
      <c r="HHU22" s="340"/>
      <c r="HHV22" s="340"/>
      <c r="HHW22" s="340"/>
      <c r="HHX22" s="340"/>
      <c r="HHY22" s="340"/>
      <c r="HHZ22" s="340"/>
      <c r="HIA22" s="340"/>
      <c r="HIB22" s="340"/>
      <c r="HIC22" s="340"/>
      <c r="HID22" s="340"/>
      <c r="HIE22" s="340"/>
      <c r="HIF22" s="340"/>
      <c r="HIG22" s="340"/>
      <c r="HIH22" s="340"/>
      <c r="HII22" s="340"/>
      <c r="HIJ22" s="340"/>
      <c r="HIK22" s="340"/>
      <c r="HIL22" s="340"/>
      <c r="HIM22" s="340"/>
      <c r="HIN22" s="340"/>
      <c r="HIO22" s="340"/>
      <c r="HIP22" s="340"/>
      <c r="HIQ22" s="340"/>
      <c r="HIR22" s="340"/>
      <c r="HIS22" s="340"/>
      <c r="HIT22" s="340"/>
      <c r="HIU22" s="340"/>
      <c r="HIV22" s="340"/>
      <c r="HIW22" s="340"/>
      <c r="HIX22" s="340"/>
      <c r="HIY22" s="340"/>
      <c r="HIZ22" s="340"/>
      <c r="HJA22" s="340"/>
      <c r="HJB22" s="340"/>
      <c r="HJC22" s="340"/>
      <c r="HJD22" s="340"/>
      <c r="HJE22" s="340"/>
      <c r="HJF22" s="340"/>
      <c r="HJG22" s="340"/>
      <c r="HJH22" s="340"/>
      <c r="HJI22" s="340"/>
      <c r="HJJ22" s="340"/>
      <c r="HJK22" s="340"/>
      <c r="HJL22" s="340"/>
      <c r="HJM22" s="340"/>
      <c r="HJN22" s="340"/>
      <c r="HJO22" s="340"/>
      <c r="HJP22" s="340"/>
      <c r="HJQ22" s="340"/>
      <c r="HJR22" s="340"/>
      <c r="HJS22" s="340"/>
      <c r="HJT22" s="340"/>
      <c r="HJU22" s="340"/>
      <c r="HJV22" s="340"/>
      <c r="HJW22" s="340"/>
      <c r="HJX22" s="340"/>
      <c r="HJY22" s="340"/>
      <c r="HJZ22" s="340"/>
      <c r="HKA22" s="340"/>
      <c r="HKB22" s="340"/>
      <c r="HKC22" s="340"/>
      <c r="HKD22" s="340"/>
      <c r="HKE22" s="340"/>
      <c r="HKF22" s="340"/>
      <c r="HKG22" s="340"/>
      <c r="HKH22" s="340"/>
      <c r="HKI22" s="340"/>
      <c r="HKJ22" s="340"/>
      <c r="HKK22" s="340"/>
      <c r="HKL22" s="340"/>
      <c r="HKM22" s="340"/>
      <c r="HKN22" s="340"/>
      <c r="HKO22" s="340"/>
      <c r="HKP22" s="340"/>
      <c r="HKQ22" s="340"/>
      <c r="HKR22" s="340"/>
      <c r="HKS22" s="340"/>
      <c r="HKT22" s="340"/>
      <c r="HKU22" s="340"/>
      <c r="HKV22" s="340"/>
      <c r="HKW22" s="340"/>
      <c r="HKX22" s="340"/>
      <c r="HKY22" s="340"/>
      <c r="HKZ22" s="340"/>
      <c r="HLA22" s="340"/>
      <c r="HLB22" s="340"/>
      <c r="HLC22" s="340"/>
      <c r="HLD22" s="340"/>
      <c r="HLE22" s="340"/>
      <c r="HLF22" s="340"/>
      <c r="HLG22" s="340"/>
      <c r="HLH22" s="340"/>
      <c r="HLI22" s="340"/>
      <c r="HLJ22" s="340"/>
      <c r="HLK22" s="340"/>
      <c r="HLL22" s="340"/>
      <c r="HLM22" s="340"/>
      <c r="HLN22" s="340"/>
      <c r="HLO22" s="340"/>
      <c r="HLP22" s="340"/>
      <c r="HLQ22" s="340"/>
      <c r="HLR22" s="340"/>
      <c r="HLS22" s="340"/>
      <c r="HLT22" s="340"/>
      <c r="HLU22" s="340"/>
      <c r="HLV22" s="340"/>
      <c r="HLW22" s="340"/>
      <c r="HLX22" s="340"/>
      <c r="HLY22" s="340"/>
      <c r="HLZ22" s="340"/>
      <c r="HMA22" s="340"/>
      <c r="HMB22" s="340"/>
      <c r="HMC22" s="340"/>
      <c r="HMD22" s="340"/>
      <c r="HME22" s="340"/>
      <c r="HMF22" s="340"/>
      <c r="HMG22" s="340"/>
      <c r="HMH22" s="340"/>
      <c r="HMI22" s="340"/>
      <c r="HMJ22" s="340"/>
      <c r="HMK22" s="340"/>
      <c r="HML22" s="340"/>
      <c r="HMM22" s="340"/>
      <c r="HMN22" s="340"/>
      <c r="HMO22" s="340"/>
      <c r="HMP22" s="340"/>
      <c r="HMQ22" s="340"/>
      <c r="HMR22" s="340"/>
      <c r="HMS22" s="340"/>
      <c r="HMT22" s="340"/>
      <c r="HMU22" s="340"/>
      <c r="HMV22" s="340"/>
      <c r="HMW22" s="340"/>
      <c r="HMX22" s="340"/>
      <c r="HMY22" s="340"/>
      <c r="HMZ22" s="340"/>
      <c r="HNA22" s="340"/>
      <c r="HNB22" s="340"/>
      <c r="HNC22" s="340"/>
      <c r="HND22" s="340"/>
      <c r="HNE22" s="340"/>
      <c r="HNF22" s="340"/>
      <c r="HNG22" s="340"/>
      <c r="HNH22" s="340"/>
      <c r="HNI22" s="340"/>
      <c r="HNJ22" s="340"/>
      <c r="HNK22" s="340"/>
      <c r="HNL22" s="340"/>
      <c r="HNM22" s="340"/>
      <c r="HNN22" s="340"/>
      <c r="HNO22" s="340"/>
      <c r="HNP22" s="340"/>
      <c r="HNQ22" s="340"/>
      <c r="HNR22" s="340"/>
      <c r="HNS22" s="340"/>
      <c r="HNT22" s="340"/>
      <c r="HNU22" s="340"/>
      <c r="HNV22" s="340"/>
      <c r="HNW22" s="340"/>
      <c r="HNX22" s="340"/>
      <c r="HNY22" s="340"/>
      <c r="HNZ22" s="340"/>
      <c r="HOA22" s="340"/>
      <c r="HOB22" s="340"/>
      <c r="HOC22" s="340"/>
      <c r="HOD22" s="340"/>
      <c r="HOE22" s="340"/>
      <c r="HOF22" s="340"/>
      <c r="HOG22" s="340"/>
      <c r="HOH22" s="340"/>
      <c r="HOI22" s="340"/>
      <c r="HOJ22" s="340"/>
      <c r="HOK22" s="340"/>
      <c r="HOL22" s="340"/>
      <c r="HOM22" s="340"/>
      <c r="HON22" s="340"/>
      <c r="HOO22" s="340"/>
      <c r="HOP22" s="340"/>
      <c r="HOQ22" s="340"/>
      <c r="HOR22" s="340"/>
      <c r="HOS22" s="340"/>
      <c r="HOT22" s="340"/>
      <c r="HOU22" s="340"/>
      <c r="HOV22" s="340"/>
      <c r="HOW22" s="340"/>
      <c r="HOX22" s="340"/>
      <c r="HOY22" s="340"/>
      <c r="HOZ22" s="340"/>
      <c r="HPA22" s="340"/>
      <c r="HPB22" s="340"/>
      <c r="HPC22" s="340"/>
      <c r="HPD22" s="340"/>
      <c r="HPE22" s="340"/>
      <c r="HPF22" s="340"/>
      <c r="HPG22" s="340"/>
      <c r="HPH22" s="340"/>
      <c r="HPI22" s="340"/>
      <c r="HPJ22" s="340"/>
      <c r="HPK22" s="340"/>
      <c r="HPL22" s="340"/>
      <c r="HPM22" s="340"/>
      <c r="HPN22" s="340"/>
      <c r="HPO22" s="340"/>
      <c r="HPP22" s="340"/>
      <c r="HPQ22" s="340"/>
      <c r="HPR22" s="340"/>
      <c r="HPS22" s="340"/>
      <c r="HPT22" s="340"/>
      <c r="HPU22" s="340"/>
      <c r="HPV22" s="340"/>
      <c r="HPW22" s="340"/>
      <c r="HPX22" s="340"/>
      <c r="HPY22" s="340"/>
      <c r="HPZ22" s="340"/>
      <c r="HQA22" s="340"/>
      <c r="HQB22" s="340"/>
      <c r="HQC22" s="340"/>
      <c r="HQD22" s="340"/>
      <c r="HQE22" s="340"/>
      <c r="HQF22" s="340"/>
      <c r="HQG22" s="340"/>
      <c r="HQH22" s="340"/>
      <c r="HQI22" s="340"/>
      <c r="HQJ22" s="340"/>
      <c r="HQK22" s="340"/>
      <c r="HQL22" s="340"/>
      <c r="HQM22" s="340"/>
      <c r="HQN22" s="340"/>
      <c r="HQO22" s="340"/>
      <c r="HQP22" s="340"/>
      <c r="HQQ22" s="340"/>
      <c r="HQR22" s="340"/>
      <c r="HQS22" s="340"/>
      <c r="HQT22" s="340"/>
      <c r="HQU22" s="340"/>
      <c r="HQV22" s="340"/>
      <c r="HQW22" s="340"/>
      <c r="HQX22" s="340"/>
      <c r="HQY22" s="340"/>
      <c r="HQZ22" s="340"/>
      <c r="HRA22" s="340"/>
      <c r="HRB22" s="340"/>
      <c r="HRC22" s="340"/>
      <c r="HRD22" s="340"/>
      <c r="HRE22" s="340"/>
      <c r="HRF22" s="340"/>
      <c r="HRG22" s="340"/>
      <c r="HRH22" s="340"/>
      <c r="HRI22" s="340"/>
      <c r="HRJ22" s="340"/>
      <c r="HRK22" s="340"/>
      <c r="HRL22" s="340"/>
      <c r="HRM22" s="340"/>
      <c r="HRN22" s="340"/>
      <c r="HRO22" s="340"/>
      <c r="HRP22" s="340"/>
      <c r="HRQ22" s="340"/>
      <c r="HRR22" s="340"/>
      <c r="HRS22" s="340"/>
      <c r="HRT22" s="340"/>
      <c r="HRU22" s="340"/>
      <c r="HRV22" s="340"/>
      <c r="HRW22" s="340"/>
      <c r="HRX22" s="340"/>
      <c r="HRY22" s="340"/>
      <c r="HRZ22" s="340"/>
      <c r="HSA22" s="340"/>
      <c r="HSB22" s="340"/>
      <c r="HSC22" s="340"/>
      <c r="HSD22" s="340"/>
      <c r="HSE22" s="340"/>
      <c r="HSF22" s="340"/>
      <c r="HSG22" s="340"/>
      <c r="HSH22" s="340"/>
      <c r="HSI22" s="340"/>
      <c r="HSJ22" s="340"/>
      <c r="HSK22" s="340"/>
      <c r="HSL22" s="340"/>
      <c r="HSM22" s="340"/>
      <c r="HSN22" s="340"/>
      <c r="HSO22" s="340"/>
      <c r="HSP22" s="340"/>
      <c r="HSQ22" s="340"/>
      <c r="HSR22" s="340"/>
      <c r="HSS22" s="340"/>
      <c r="HST22" s="340"/>
      <c r="HSU22" s="340"/>
      <c r="HSV22" s="340"/>
      <c r="HSW22" s="340"/>
      <c r="HSX22" s="340"/>
      <c r="HSY22" s="340"/>
      <c r="HSZ22" s="340"/>
      <c r="HTA22" s="340"/>
      <c r="HTB22" s="340"/>
      <c r="HTC22" s="340"/>
      <c r="HTD22" s="340"/>
      <c r="HTE22" s="340"/>
      <c r="HTF22" s="340"/>
      <c r="HTG22" s="340"/>
      <c r="HTH22" s="340"/>
      <c r="HTI22" s="340"/>
      <c r="HTJ22" s="340"/>
      <c r="HTK22" s="340"/>
      <c r="HTL22" s="340"/>
      <c r="HTM22" s="340"/>
      <c r="HTN22" s="340"/>
      <c r="HTO22" s="340"/>
      <c r="HTP22" s="340"/>
      <c r="HTQ22" s="340"/>
      <c r="HTR22" s="340"/>
      <c r="HTS22" s="340"/>
      <c r="HTT22" s="340"/>
      <c r="HTU22" s="340"/>
      <c r="HTV22" s="340"/>
      <c r="HTW22" s="340"/>
      <c r="HTX22" s="340"/>
      <c r="HTY22" s="340"/>
      <c r="HTZ22" s="340"/>
      <c r="HUA22" s="340"/>
      <c r="HUB22" s="340"/>
      <c r="HUC22" s="340"/>
      <c r="HUD22" s="340"/>
      <c r="HUE22" s="340"/>
      <c r="HUF22" s="340"/>
      <c r="HUG22" s="340"/>
      <c r="HUH22" s="340"/>
      <c r="HUI22" s="340"/>
      <c r="HUJ22" s="340"/>
      <c r="HUK22" s="340"/>
      <c r="HUL22" s="340"/>
      <c r="HUM22" s="340"/>
      <c r="HUN22" s="340"/>
      <c r="HUO22" s="340"/>
      <c r="HUP22" s="340"/>
      <c r="HUQ22" s="340"/>
      <c r="HUR22" s="340"/>
      <c r="HUS22" s="340"/>
      <c r="HUT22" s="340"/>
      <c r="HUU22" s="340"/>
      <c r="HUV22" s="340"/>
      <c r="HUW22" s="340"/>
      <c r="HUX22" s="340"/>
      <c r="HUY22" s="340"/>
      <c r="HUZ22" s="340"/>
      <c r="HVA22" s="340"/>
      <c r="HVB22" s="340"/>
      <c r="HVC22" s="340"/>
      <c r="HVD22" s="340"/>
      <c r="HVE22" s="340"/>
      <c r="HVF22" s="340"/>
      <c r="HVG22" s="340"/>
      <c r="HVH22" s="340"/>
      <c r="HVI22" s="340"/>
      <c r="HVJ22" s="340"/>
      <c r="HVK22" s="340"/>
      <c r="HVL22" s="340"/>
      <c r="HVM22" s="340"/>
      <c r="HVN22" s="340"/>
      <c r="HVO22" s="340"/>
      <c r="HVP22" s="340"/>
      <c r="HVQ22" s="340"/>
      <c r="HVR22" s="340"/>
      <c r="HVS22" s="340"/>
      <c r="HVT22" s="340"/>
      <c r="HVU22" s="340"/>
      <c r="HVV22" s="340"/>
      <c r="HVW22" s="340"/>
      <c r="HVX22" s="340"/>
      <c r="HVY22" s="340"/>
      <c r="HVZ22" s="340"/>
      <c r="HWA22" s="340"/>
      <c r="HWB22" s="340"/>
      <c r="HWC22" s="340"/>
      <c r="HWD22" s="340"/>
      <c r="HWE22" s="340"/>
      <c r="HWF22" s="340"/>
      <c r="HWG22" s="340"/>
      <c r="HWH22" s="340"/>
      <c r="HWI22" s="340"/>
      <c r="HWJ22" s="340"/>
      <c r="HWK22" s="340"/>
      <c r="HWL22" s="340"/>
      <c r="HWM22" s="340"/>
      <c r="HWN22" s="340"/>
      <c r="HWO22" s="340"/>
      <c r="HWP22" s="340"/>
      <c r="HWQ22" s="340"/>
      <c r="HWR22" s="340"/>
      <c r="HWS22" s="340"/>
      <c r="HWT22" s="340"/>
      <c r="HWU22" s="340"/>
      <c r="HWV22" s="340"/>
      <c r="HWW22" s="340"/>
      <c r="HWX22" s="340"/>
      <c r="HWY22" s="340"/>
      <c r="HWZ22" s="340"/>
      <c r="HXA22" s="340"/>
      <c r="HXB22" s="340"/>
      <c r="HXC22" s="340"/>
      <c r="HXD22" s="340"/>
      <c r="HXE22" s="340"/>
      <c r="HXF22" s="340"/>
      <c r="HXG22" s="340"/>
      <c r="HXH22" s="340"/>
      <c r="HXI22" s="340"/>
      <c r="HXJ22" s="340"/>
      <c r="HXK22" s="340"/>
      <c r="HXL22" s="340"/>
      <c r="HXM22" s="340"/>
      <c r="HXN22" s="340"/>
      <c r="HXO22" s="340"/>
      <c r="HXP22" s="340"/>
      <c r="HXQ22" s="340"/>
      <c r="HXR22" s="340"/>
      <c r="HXS22" s="340"/>
      <c r="HXT22" s="340"/>
      <c r="HXU22" s="340"/>
      <c r="HXV22" s="340"/>
      <c r="HXW22" s="340"/>
      <c r="HXX22" s="340"/>
      <c r="HXY22" s="340"/>
      <c r="HXZ22" s="340"/>
      <c r="HYA22" s="340"/>
      <c r="HYB22" s="340"/>
      <c r="HYC22" s="340"/>
      <c r="HYD22" s="340"/>
      <c r="HYE22" s="340"/>
      <c r="HYF22" s="340"/>
      <c r="HYG22" s="340"/>
      <c r="HYH22" s="340"/>
      <c r="HYI22" s="340"/>
      <c r="HYJ22" s="340"/>
      <c r="HYK22" s="340"/>
      <c r="HYL22" s="340"/>
      <c r="HYM22" s="340"/>
      <c r="HYN22" s="340"/>
      <c r="HYO22" s="340"/>
      <c r="HYP22" s="340"/>
      <c r="HYQ22" s="340"/>
      <c r="HYR22" s="340"/>
      <c r="HYS22" s="340"/>
      <c r="HYT22" s="340"/>
      <c r="HYU22" s="340"/>
      <c r="HYV22" s="340"/>
      <c r="HYW22" s="340"/>
      <c r="HYX22" s="340"/>
      <c r="HYY22" s="340"/>
      <c r="HYZ22" s="340"/>
      <c r="HZA22" s="340"/>
      <c r="HZB22" s="340"/>
      <c r="HZC22" s="340"/>
      <c r="HZD22" s="340"/>
      <c r="HZE22" s="340"/>
      <c r="HZF22" s="340"/>
      <c r="HZG22" s="340"/>
      <c r="HZH22" s="340"/>
      <c r="HZI22" s="340"/>
      <c r="HZJ22" s="340"/>
      <c r="HZK22" s="340"/>
      <c r="HZL22" s="340"/>
      <c r="HZM22" s="340"/>
      <c r="HZN22" s="340"/>
      <c r="HZO22" s="340"/>
      <c r="HZP22" s="340"/>
      <c r="HZQ22" s="340"/>
      <c r="HZR22" s="340"/>
      <c r="HZS22" s="340"/>
      <c r="HZT22" s="340"/>
      <c r="HZU22" s="340"/>
      <c r="HZV22" s="340"/>
      <c r="HZW22" s="340"/>
      <c r="HZX22" s="340"/>
      <c r="HZY22" s="340"/>
      <c r="HZZ22" s="340"/>
      <c r="IAA22" s="340"/>
      <c r="IAB22" s="340"/>
      <c r="IAC22" s="340"/>
      <c r="IAD22" s="340"/>
      <c r="IAE22" s="340"/>
      <c r="IAF22" s="340"/>
      <c r="IAG22" s="340"/>
      <c r="IAH22" s="340"/>
      <c r="IAI22" s="340"/>
      <c r="IAJ22" s="340"/>
      <c r="IAK22" s="340"/>
      <c r="IAL22" s="340"/>
      <c r="IAM22" s="340"/>
      <c r="IAN22" s="340"/>
      <c r="IAO22" s="340"/>
      <c r="IAP22" s="340"/>
      <c r="IAQ22" s="340"/>
      <c r="IAR22" s="340"/>
      <c r="IAS22" s="340"/>
      <c r="IAT22" s="340"/>
      <c r="IAU22" s="340"/>
      <c r="IAV22" s="340"/>
      <c r="IAW22" s="340"/>
      <c r="IAX22" s="340"/>
      <c r="IAY22" s="340"/>
      <c r="IAZ22" s="340"/>
      <c r="IBA22" s="340"/>
      <c r="IBB22" s="340"/>
      <c r="IBC22" s="340"/>
      <c r="IBD22" s="340"/>
      <c r="IBE22" s="340"/>
      <c r="IBF22" s="340"/>
      <c r="IBG22" s="340"/>
      <c r="IBH22" s="340"/>
      <c r="IBI22" s="340"/>
      <c r="IBJ22" s="340"/>
      <c r="IBK22" s="340"/>
      <c r="IBL22" s="340"/>
      <c r="IBM22" s="340"/>
      <c r="IBN22" s="340"/>
      <c r="IBO22" s="340"/>
      <c r="IBP22" s="340"/>
      <c r="IBQ22" s="340"/>
      <c r="IBR22" s="340"/>
      <c r="IBS22" s="340"/>
      <c r="IBT22" s="340"/>
      <c r="IBU22" s="340"/>
      <c r="IBV22" s="340"/>
      <c r="IBW22" s="340"/>
      <c r="IBX22" s="340"/>
      <c r="IBY22" s="340"/>
      <c r="IBZ22" s="340"/>
      <c r="ICA22" s="340"/>
      <c r="ICB22" s="340"/>
      <c r="ICC22" s="340"/>
      <c r="ICD22" s="340"/>
      <c r="ICE22" s="340"/>
      <c r="ICF22" s="340"/>
      <c r="ICG22" s="340"/>
      <c r="ICH22" s="340"/>
      <c r="ICI22" s="340"/>
      <c r="ICJ22" s="340"/>
      <c r="ICK22" s="340"/>
      <c r="ICL22" s="340"/>
      <c r="ICM22" s="340"/>
      <c r="ICN22" s="340"/>
      <c r="ICO22" s="340"/>
      <c r="ICP22" s="340"/>
      <c r="ICQ22" s="340"/>
      <c r="ICR22" s="340"/>
      <c r="ICS22" s="340"/>
      <c r="ICT22" s="340"/>
      <c r="ICU22" s="340"/>
      <c r="ICV22" s="340"/>
      <c r="ICW22" s="340"/>
      <c r="ICX22" s="340"/>
      <c r="ICY22" s="340"/>
      <c r="ICZ22" s="340"/>
      <c r="IDA22" s="340"/>
      <c r="IDB22" s="340"/>
      <c r="IDC22" s="340"/>
      <c r="IDD22" s="340"/>
      <c r="IDE22" s="340"/>
      <c r="IDF22" s="340"/>
      <c r="IDG22" s="340"/>
      <c r="IDH22" s="340"/>
      <c r="IDI22" s="340"/>
      <c r="IDJ22" s="340"/>
      <c r="IDK22" s="340"/>
      <c r="IDL22" s="340"/>
      <c r="IDM22" s="340"/>
      <c r="IDN22" s="340"/>
      <c r="IDO22" s="340"/>
      <c r="IDP22" s="340"/>
      <c r="IDQ22" s="340"/>
      <c r="IDR22" s="340"/>
      <c r="IDS22" s="340"/>
      <c r="IDT22" s="340"/>
      <c r="IDU22" s="340"/>
      <c r="IDV22" s="340"/>
      <c r="IDW22" s="340"/>
      <c r="IDX22" s="340"/>
      <c r="IDY22" s="340"/>
      <c r="IDZ22" s="340"/>
      <c r="IEA22" s="340"/>
      <c r="IEB22" s="340"/>
      <c r="IEC22" s="340"/>
      <c r="IED22" s="340"/>
      <c r="IEE22" s="340"/>
      <c r="IEF22" s="340"/>
      <c r="IEG22" s="340"/>
      <c r="IEH22" s="340"/>
      <c r="IEI22" s="340"/>
      <c r="IEJ22" s="340"/>
      <c r="IEK22" s="340"/>
      <c r="IEL22" s="340"/>
      <c r="IEM22" s="340"/>
      <c r="IEN22" s="340"/>
      <c r="IEO22" s="340"/>
      <c r="IEP22" s="340"/>
      <c r="IEQ22" s="340"/>
      <c r="IER22" s="340"/>
      <c r="IES22" s="340"/>
      <c r="IET22" s="340"/>
      <c r="IEU22" s="340"/>
      <c r="IEV22" s="340"/>
      <c r="IEW22" s="340"/>
      <c r="IEX22" s="340"/>
      <c r="IEY22" s="340"/>
      <c r="IEZ22" s="340"/>
      <c r="IFA22" s="340"/>
      <c r="IFB22" s="340"/>
      <c r="IFC22" s="340"/>
      <c r="IFD22" s="340"/>
      <c r="IFE22" s="340"/>
      <c r="IFF22" s="340"/>
      <c r="IFG22" s="340"/>
      <c r="IFH22" s="340"/>
      <c r="IFI22" s="340"/>
      <c r="IFJ22" s="340"/>
      <c r="IFK22" s="340"/>
      <c r="IFL22" s="340"/>
      <c r="IFM22" s="340"/>
      <c r="IFN22" s="340"/>
      <c r="IFO22" s="340"/>
      <c r="IFP22" s="340"/>
      <c r="IFQ22" s="340"/>
      <c r="IFR22" s="340"/>
      <c r="IFS22" s="340"/>
      <c r="IFT22" s="340"/>
      <c r="IFU22" s="340"/>
      <c r="IFV22" s="340"/>
      <c r="IFW22" s="340"/>
      <c r="IFX22" s="340"/>
      <c r="IFY22" s="340"/>
      <c r="IFZ22" s="340"/>
      <c r="IGA22" s="340"/>
      <c r="IGB22" s="340"/>
      <c r="IGC22" s="340"/>
      <c r="IGD22" s="340"/>
      <c r="IGE22" s="340"/>
      <c r="IGF22" s="340"/>
      <c r="IGG22" s="340"/>
      <c r="IGH22" s="340"/>
      <c r="IGI22" s="340"/>
      <c r="IGJ22" s="340"/>
      <c r="IGK22" s="340"/>
      <c r="IGL22" s="340"/>
      <c r="IGM22" s="340"/>
      <c r="IGN22" s="340"/>
      <c r="IGO22" s="340"/>
      <c r="IGP22" s="340"/>
      <c r="IGQ22" s="340"/>
      <c r="IGR22" s="340"/>
      <c r="IGS22" s="340"/>
      <c r="IGT22" s="340"/>
      <c r="IGU22" s="340"/>
      <c r="IGV22" s="340"/>
      <c r="IGW22" s="340"/>
      <c r="IGX22" s="340"/>
      <c r="IGY22" s="340"/>
      <c r="IGZ22" s="340"/>
      <c r="IHA22" s="340"/>
      <c r="IHB22" s="340"/>
      <c r="IHC22" s="340"/>
      <c r="IHD22" s="340"/>
      <c r="IHE22" s="340"/>
      <c r="IHF22" s="340"/>
      <c r="IHG22" s="340"/>
      <c r="IHH22" s="340"/>
      <c r="IHI22" s="340"/>
      <c r="IHJ22" s="340"/>
      <c r="IHK22" s="340"/>
      <c r="IHL22" s="340"/>
      <c r="IHM22" s="340"/>
      <c r="IHN22" s="340"/>
      <c r="IHO22" s="340"/>
      <c r="IHP22" s="340"/>
      <c r="IHQ22" s="340"/>
      <c r="IHR22" s="340"/>
      <c r="IHS22" s="340"/>
      <c r="IHT22" s="340"/>
      <c r="IHU22" s="340"/>
      <c r="IHV22" s="340"/>
      <c r="IHW22" s="340"/>
      <c r="IHX22" s="340"/>
      <c r="IHY22" s="340"/>
      <c r="IHZ22" s="340"/>
      <c r="IIA22" s="340"/>
      <c r="IIB22" s="340"/>
      <c r="IIC22" s="340"/>
      <c r="IID22" s="340"/>
      <c r="IIE22" s="340"/>
      <c r="IIF22" s="340"/>
      <c r="IIG22" s="340"/>
      <c r="IIH22" s="340"/>
      <c r="III22" s="340"/>
      <c r="IIJ22" s="340"/>
      <c r="IIK22" s="340"/>
      <c r="IIL22" s="340"/>
      <c r="IIM22" s="340"/>
      <c r="IIN22" s="340"/>
      <c r="IIO22" s="340"/>
      <c r="IIP22" s="340"/>
      <c r="IIQ22" s="340"/>
      <c r="IIR22" s="340"/>
      <c r="IIS22" s="340"/>
      <c r="IIT22" s="340"/>
      <c r="IIU22" s="340"/>
      <c r="IIV22" s="340"/>
      <c r="IIW22" s="340"/>
      <c r="IIX22" s="340"/>
      <c r="IIY22" s="340"/>
      <c r="IIZ22" s="340"/>
      <c r="IJA22" s="340"/>
      <c r="IJB22" s="340"/>
      <c r="IJC22" s="340"/>
      <c r="IJD22" s="340"/>
      <c r="IJE22" s="340"/>
      <c r="IJF22" s="340"/>
      <c r="IJG22" s="340"/>
      <c r="IJH22" s="340"/>
      <c r="IJI22" s="340"/>
      <c r="IJJ22" s="340"/>
      <c r="IJK22" s="340"/>
      <c r="IJL22" s="340"/>
      <c r="IJM22" s="340"/>
      <c r="IJN22" s="340"/>
      <c r="IJO22" s="340"/>
      <c r="IJP22" s="340"/>
      <c r="IJQ22" s="340"/>
      <c r="IJR22" s="340"/>
      <c r="IJS22" s="340"/>
      <c r="IJT22" s="340"/>
      <c r="IJU22" s="340"/>
      <c r="IJV22" s="340"/>
      <c r="IJW22" s="340"/>
      <c r="IJX22" s="340"/>
      <c r="IJY22" s="340"/>
      <c r="IJZ22" s="340"/>
      <c r="IKA22" s="340"/>
      <c r="IKB22" s="340"/>
      <c r="IKC22" s="340"/>
      <c r="IKD22" s="340"/>
      <c r="IKE22" s="340"/>
      <c r="IKF22" s="340"/>
      <c r="IKG22" s="340"/>
      <c r="IKH22" s="340"/>
      <c r="IKI22" s="340"/>
      <c r="IKJ22" s="340"/>
      <c r="IKK22" s="340"/>
      <c r="IKL22" s="340"/>
      <c r="IKM22" s="340"/>
      <c r="IKN22" s="340"/>
      <c r="IKO22" s="340"/>
      <c r="IKP22" s="340"/>
      <c r="IKQ22" s="340"/>
      <c r="IKR22" s="340"/>
      <c r="IKS22" s="340"/>
      <c r="IKT22" s="340"/>
      <c r="IKU22" s="340"/>
      <c r="IKV22" s="340"/>
      <c r="IKW22" s="340"/>
      <c r="IKX22" s="340"/>
      <c r="IKY22" s="340"/>
      <c r="IKZ22" s="340"/>
      <c r="ILA22" s="340"/>
      <c r="ILB22" s="340"/>
      <c r="ILC22" s="340"/>
      <c r="ILD22" s="340"/>
      <c r="ILE22" s="340"/>
      <c r="ILF22" s="340"/>
      <c r="ILG22" s="340"/>
      <c r="ILH22" s="340"/>
      <c r="ILI22" s="340"/>
      <c r="ILJ22" s="340"/>
      <c r="ILK22" s="340"/>
      <c r="ILL22" s="340"/>
      <c r="ILM22" s="340"/>
      <c r="ILN22" s="340"/>
      <c r="ILO22" s="340"/>
      <c r="ILP22" s="340"/>
      <c r="ILQ22" s="340"/>
      <c r="ILR22" s="340"/>
      <c r="ILS22" s="340"/>
      <c r="ILT22" s="340"/>
      <c r="ILU22" s="340"/>
      <c r="ILV22" s="340"/>
      <c r="ILW22" s="340"/>
      <c r="ILX22" s="340"/>
      <c r="ILY22" s="340"/>
      <c r="ILZ22" s="340"/>
      <c r="IMA22" s="340"/>
      <c r="IMB22" s="340"/>
      <c r="IMC22" s="340"/>
      <c r="IMD22" s="340"/>
      <c r="IME22" s="340"/>
      <c r="IMF22" s="340"/>
      <c r="IMG22" s="340"/>
      <c r="IMH22" s="340"/>
      <c r="IMI22" s="340"/>
      <c r="IMJ22" s="340"/>
      <c r="IMK22" s="340"/>
      <c r="IML22" s="340"/>
      <c r="IMM22" s="340"/>
      <c r="IMN22" s="340"/>
      <c r="IMO22" s="340"/>
      <c r="IMP22" s="340"/>
      <c r="IMQ22" s="340"/>
      <c r="IMR22" s="340"/>
      <c r="IMS22" s="340"/>
      <c r="IMT22" s="340"/>
      <c r="IMU22" s="340"/>
      <c r="IMV22" s="340"/>
      <c r="IMW22" s="340"/>
      <c r="IMX22" s="340"/>
      <c r="IMY22" s="340"/>
      <c r="IMZ22" s="340"/>
      <c r="INA22" s="340"/>
      <c r="INB22" s="340"/>
      <c r="INC22" s="340"/>
      <c r="IND22" s="340"/>
      <c r="INE22" s="340"/>
      <c r="INF22" s="340"/>
      <c r="ING22" s="340"/>
      <c r="INH22" s="340"/>
      <c r="INI22" s="340"/>
      <c r="INJ22" s="340"/>
      <c r="INK22" s="340"/>
      <c r="INL22" s="340"/>
      <c r="INM22" s="340"/>
      <c r="INN22" s="340"/>
      <c r="INO22" s="340"/>
      <c r="INP22" s="340"/>
      <c r="INQ22" s="340"/>
      <c r="INR22" s="340"/>
      <c r="INS22" s="340"/>
      <c r="INT22" s="340"/>
      <c r="INU22" s="340"/>
      <c r="INV22" s="340"/>
      <c r="INW22" s="340"/>
      <c r="INX22" s="340"/>
      <c r="INY22" s="340"/>
      <c r="INZ22" s="340"/>
      <c r="IOA22" s="340"/>
      <c r="IOB22" s="340"/>
      <c r="IOC22" s="340"/>
      <c r="IOD22" s="340"/>
      <c r="IOE22" s="340"/>
      <c r="IOF22" s="340"/>
      <c r="IOG22" s="340"/>
      <c r="IOH22" s="340"/>
      <c r="IOI22" s="340"/>
      <c r="IOJ22" s="340"/>
      <c r="IOK22" s="340"/>
      <c r="IOL22" s="340"/>
      <c r="IOM22" s="340"/>
      <c r="ION22" s="340"/>
      <c r="IOO22" s="340"/>
      <c r="IOP22" s="340"/>
      <c r="IOQ22" s="340"/>
      <c r="IOR22" s="340"/>
      <c r="IOS22" s="340"/>
      <c r="IOT22" s="340"/>
      <c r="IOU22" s="340"/>
      <c r="IOV22" s="340"/>
      <c r="IOW22" s="340"/>
      <c r="IOX22" s="340"/>
      <c r="IOY22" s="340"/>
      <c r="IOZ22" s="340"/>
      <c r="IPA22" s="340"/>
      <c r="IPB22" s="340"/>
      <c r="IPC22" s="340"/>
      <c r="IPD22" s="340"/>
      <c r="IPE22" s="340"/>
      <c r="IPF22" s="340"/>
      <c r="IPG22" s="340"/>
      <c r="IPH22" s="340"/>
      <c r="IPI22" s="340"/>
      <c r="IPJ22" s="340"/>
      <c r="IPK22" s="340"/>
      <c r="IPL22" s="340"/>
      <c r="IPM22" s="340"/>
      <c r="IPN22" s="340"/>
      <c r="IPO22" s="340"/>
      <c r="IPP22" s="340"/>
      <c r="IPQ22" s="340"/>
      <c r="IPR22" s="340"/>
      <c r="IPS22" s="340"/>
      <c r="IPT22" s="340"/>
      <c r="IPU22" s="340"/>
      <c r="IPV22" s="340"/>
      <c r="IPW22" s="340"/>
      <c r="IPX22" s="340"/>
      <c r="IPY22" s="340"/>
      <c r="IPZ22" s="340"/>
      <c r="IQA22" s="340"/>
      <c r="IQB22" s="340"/>
      <c r="IQC22" s="340"/>
      <c r="IQD22" s="340"/>
      <c r="IQE22" s="340"/>
      <c r="IQF22" s="340"/>
      <c r="IQG22" s="340"/>
      <c r="IQH22" s="340"/>
      <c r="IQI22" s="340"/>
      <c r="IQJ22" s="340"/>
      <c r="IQK22" s="340"/>
      <c r="IQL22" s="340"/>
      <c r="IQM22" s="340"/>
      <c r="IQN22" s="340"/>
      <c r="IQO22" s="340"/>
      <c r="IQP22" s="340"/>
      <c r="IQQ22" s="340"/>
      <c r="IQR22" s="340"/>
      <c r="IQS22" s="340"/>
      <c r="IQT22" s="340"/>
      <c r="IQU22" s="340"/>
      <c r="IQV22" s="340"/>
      <c r="IQW22" s="340"/>
      <c r="IQX22" s="340"/>
      <c r="IQY22" s="340"/>
      <c r="IQZ22" s="340"/>
      <c r="IRA22" s="340"/>
      <c r="IRB22" s="340"/>
      <c r="IRC22" s="340"/>
      <c r="IRD22" s="340"/>
      <c r="IRE22" s="340"/>
      <c r="IRF22" s="340"/>
      <c r="IRG22" s="340"/>
      <c r="IRH22" s="340"/>
      <c r="IRI22" s="340"/>
      <c r="IRJ22" s="340"/>
      <c r="IRK22" s="340"/>
      <c r="IRL22" s="340"/>
      <c r="IRM22" s="340"/>
      <c r="IRN22" s="340"/>
      <c r="IRO22" s="340"/>
      <c r="IRP22" s="340"/>
      <c r="IRQ22" s="340"/>
      <c r="IRR22" s="340"/>
      <c r="IRS22" s="340"/>
      <c r="IRT22" s="340"/>
      <c r="IRU22" s="340"/>
      <c r="IRV22" s="340"/>
      <c r="IRW22" s="340"/>
      <c r="IRX22" s="340"/>
      <c r="IRY22" s="340"/>
      <c r="IRZ22" s="340"/>
      <c r="ISA22" s="340"/>
      <c r="ISB22" s="340"/>
      <c r="ISC22" s="340"/>
      <c r="ISD22" s="340"/>
      <c r="ISE22" s="340"/>
      <c r="ISF22" s="340"/>
      <c r="ISG22" s="340"/>
      <c r="ISH22" s="340"/>
      <c r="ISI22" s="340"/>
      <c r="ISJ22" s="340"/>
      <c r="ISK22" s="340"/>
      <c r="ISL22" s="340"/>
      <c r="ISM22" s="340"/>
      <c r="ISN22" s="340"/>
      <c r="ISO22" s="340"/>
      <c r="ISP22" s="340"/>
      <c r="ISQ22" s="340"/>
      <c r="ISR22" s="340"/>
      <c r="ISS22" s="340"/>
      <c r="IST22" s="340"/>
      <c r="ISU22" s="340"/>
      <c r="ISV22" s="340"/>
      <c r="ISW22" s="340"/>
      <c r="ISX22" s="340"/>
      <c r="ISY22" s="340"/>
      <c r="ISZ22" s="340"/>
      <c r="ITA22" s="340"/>
      <c r="ITB22" s="340"/>
      <c r="ITC22" s="340"/>
      <c r="ITD22" s="340"/>
      <c r="ITE22" s="340"/>
      <c r="ITF22" s="340"/>
      <c r="ITG22" s="340"/>
      <c r="ITH22" s="340"/>
      <c r="ITI22" s="340"/>
      <c r="ITJ22" s="340"/>
      <c r="ITK22" s="340"/>
      <c r="ITL22" s="340"/>
      <c r="ITM22" s="340"/>
      <c r="ITN22" s="340"/>
      <c r="ITO22" s="340"/>
      <c r="ITP22" s="340"/>
      <c r="ITQ22" s="340"/>
      <c r="ITR22" s="340"/>
      <c r="ITS22" s="340"/>
      <c r="ITT22" s="340"/>
      <c r="ITU22" s="340"/>
      <c r="ITV22" s="340"/>
      <c r="ITW22" s="340"/>
      <c r="ITX22" s="340"/>
      <c r="ITY22" s="340"/>
      <c r="ITZ22" s="340"/>
      <c r="IUA22" s="340"/>
      <c r="IUB22" s="340"/>
      <c r="IUC22" s="340"/>
      <c r="IUD22" s="340"/>
      <c r="IUE22" s="340"/>
      <c r="IUF22" s="340"/>
      <c r="IUG22" s="340"/>
      <c r="IUH22" s="340"/>
      <c r="IUI22" s="340"/>
      <c r="IUJ22" s="340"/>
      <c r="IUK22" s="340"/>
      <c r="IUL22" s="340"/>
      <c r="IUM22" s="340"/>
      <c r="IUN22" s="340"/>
      <c r="IUO22" s="340"/>
      <c r="IUP22" s="340"/>
      <c r="IUQ22" s="340"/>
      <c r="IUR22" s="340"/>
      <c r="IUS22" s="340"/>
      <c r="IUT22" s="340"/>
      <c r="IUU22" s="340"/>
      <c r="IUV22" s="340"/>
      <c r="IUW22" s="340"/>
      <c r="IUX22" s="340"/>
      <c r="IUY22" s="340"/>
      <c r="IUZ22" s="340"/>
      <c r="IVA22" s="340"/>
      <c r="IVB22" s="340"/>
      <c r="IVC22" s="340"/>
      <c r="IVD22" s="340"/>
      <c r="IVE22" s="340"/>
      <c r="IVF22" s="340"/>
      <c r="IVG22" s="340"/>
      <c r="IVH22" s="340"/>
      <c r="IVI22" s="340"/>
      <c r="IVJ22" s="340"/>
      <c r="IVK22" s="340"/>
      <c r="IVL22" s="340"/>
      <c r="IVM22" s="340"/>
      <c r="IVN22" s="340"/>
      <c r="IVO22" s="340"/>
      <c r="IVP22" s="340"/>
      <c r="IVQ22" s="340"/>
      <c r="IVR22" s="340"/>
      <c r="IVS22" s="340"/>
      <c r="IVT22" s="340"/>
      <c r="IVU22" s="340"/>
      <c r="IVV22" s="340"/>
      <c r="IVW22" s="340"/>
      <c r="IVX22" s="340"/>
      <c r="IVY22" s="340"/>
      <c r="IVZ22" s="340"/>
      <c r="IWA22" s="340"/>
      <c r="IWB22" s="340"/>
      <c r="IWC22" s="340"/>
      <c r="IWD22" s="340"/>
      <c r="IWE22" s="340"/>
      <c r="IWF22" s="340"/>
      <c r="IWG22" s="340"/>
      <c r="IWH22" s="340"/>
      <c r="IWI22" s="340"/>
      <c r="IWJ22" s="340"/>
      <c r="IWK22" s="340"/>
      <c r="IWL22" s="340"/>
      <c r="IWM22" s="340"/>
      <c r="IWN22" s="340"/>
      <c r="IWO22" s="340"/>
      <c r="IWP22" s="340"/>
      <c r="IWQ22" s="340"/>
      <c r="IWR22" s="340"/>
      <c r="IWS22" s="340"/>
      <c r="IWT22" s="340"/>
      <c r="IWU22" s="340"/>
      <c r="IWV22" s="340"/>
      <c r="IWW22" s="340"/>
      <c r="IWX22" s="340"/>
      <c r="IWY22" s="340"/>
      <c r="IWZ22" s="340"/>
      <c r="IXA22" s="340"/>
      <c r="IXB22" s="340"/>
      <c r="IXC22" s="340"/>
      <c r="IXD22" s="340"/>
      <c r="IXE22" s="340"/>
      <c r="IXF22" s="340"/>
      <c r="IXG22" s="340"/>
      <c r="IXH22" s="340"/>
      <c r="IXI22" s="340"/>
      <c r="IXJ22" s="340"/>
      <c r="IXK22" s="340"/>
      <c r="IXL22" s="340"/>
      <c r="IXM22" s="340"/>
      <c r="IXN22" s="340"/>
      <c r="IXO22" s="340"/>
      <c r="IXP22" s="340"/>
      <c r="IXQ22" s="340"/>
      <c r="IXR22" s="340"/>
      <c r="IXS22" s="340"/>
      <c r="IXT22" s="340"/>
      <c r="IXU22" s="340"/>
      <c r="IXV22" s="340"/>
      <c r="IXW22" s="340"/>
      <c r="IXX22" s="340"/>
      <c r="IXY22" s="340"/>
      <c r="IXZ22" s="340"/>
      <c r="IYA22" s="340"/>
      <c r="IYB22" s="340"/>
      <c r="IYC22" s="340"/>
      <c r="IYD22" s="340"/>
      <c r="IYE22" s="340"/>
      <c r="IYF22" s="340"/>
      <c r="IYG22" s="340"/>
      <c r="IYH22" s="340"/>
      <c r="IYI22" s="340"/>
      <c r="IYJ22" s="340"/>
      <c r="IYK22" s="340"/>
      <c r="IYL22" s="340"/>
      <c r="IYM22" s="340"/>
      <c r="IYN22" s="340"/>
      <c r="IYO22" s="340"/>
      <c r="IYP22" s="340"/>
      <c r="IYQ22" s="340"/>
      <c r="IYR22" s="340"/>
      <c r="IYS22" s="340"/>
      <c r="IYT22" s="340"/>
      <c r="IYU22" s="340"/>
      <c r="IYV22" s="340"/>
      <c r="IYW22" s="340"/>
      <c r="IYX22" s="340"/>
      <c r="IYY22" s="340"/>
      <c r="IYZ22" s="340"/>
      <c r="IZA22" s="340"/>
      <c r="IZB22" s="340"/>
      <c r="IZC22" s="340"/>
      <c r="IZD22" s="340"/>
      <c r="IZE22" s="340"/>
      <c r="IZF22" s="340"/>
      <c r="IZG22" s="340"/>
      <c r="IZH22" s="340"/>
      <c r="IZI22" s="340"/>
      <c r="IZJ22" s="340"/>
      <c r="IZK22" s="340"/>
      <c r="IZL22" s="340"/>
      <c r="IZM22" s="340"/>
      <c r="IZN22" s="340"/>
      <c r="IZO22" s="340"/>
      <c r="IZP22" s="340"/>
      <c r="IZQ22" s="340"/>
      <c r="IZR22" s="340"/>
      <c r="IZS22" s="340"/>
      <c r="IZT22" s="340"/>
      <c r="IZU22" s="340"/>
      <c r="IZV22" s="340"/>
      <c r="IZW22" s="340"/>
      <c r="IZX22" s="340"/>
      <c r="IZY22" s="340"/>
      <c r="IZZ22" s="340"/>
      <c r="JAA22" s="340"/>
      <c r="JAB22" s="340"/>
      <c r="JAC22" s="340"/>
      <c r="JAD22" s="340"/>
      <c r="JAE22" s="340"/>
      <c r="JAF22" s="340"/>
      <c r="JAG22" s="340"/>
      <c r="JAH22" s="340"/>
      <c r="JAI22" s="340"/>
      <c r="JAJ22" s="340"/>
      <c r="JAK22" s="340"/>
      <c r="JAL22" s="340"/>
      <c r="JAM22" s="340"/>
      <c r="JAN22" s="340"/>
      <c r="JAO22" s="340"/>
      <c r="JAP22" s="340"/>
      <c r="JAQ22" s="340"/>
      <c r="JAR22" s="340"/>
      <c r="JAS22" s="340"/>
      <c r="JAT22" s="340"/>
      <c r="JAU22" s="340"/>
      <c r="JAV22" s="340"/>
      <c r="JAW22" s="340"/>
      <c r="JAX22" s="340"/>
      <c r="JAY22" s="340"/>
      <c r="JAZ22" s="340"/>
      <c r="JBA22" s="340"/>
      <c r="JBB22" s="340"/>
      <c r="JBC22" s="340"/>
      <c r="JBD22" s="340"/>
      <c r="JBE22" s="340"/>
      <c r="JBF22" s="340"/>
      <c r="JBG22" s="340"/>
      <c r="JBH22" s="340"/>
      <c r="JBI22" s="340"/>
      <c r="JBJ22" s="340"/>
      <c r="JBK22" s="340"/>
      <c r="JBL22" s="340"/>
      <c r="JBM22" s="340"/>
      <c r="JBN22" s="340"/>
      <c r="JBO22" s="340"/>
      <c r="JBP22" s="340"/>
      <c r="JBQ22" s="340"/>
      <c r="JBR22" s="340"/>
      <c r="JBS22" s="340"/>
      <c r="JBT22" s="340"/>
      <c r="JBU22" s="340"/>
      <c r="JBV22" s="340"/>
      <c r="JBW22" s="340"/>
      <c r="JBX22" s="340"/>
      <c r="JBY22" s="340"/>
      <c r="JBZ22" s="340"/>
      <c r="JCA22" s="340"/>
      <c r="JCB22" s="340"/>
      <c r="JCC22" s="340"/>
      <c r="JCD22" s="340"/>
      <c r="JCE22" s="340"/>
      <c r="JCF22" s="340"/>
      <c r="JCG22" s="340"/>
      <c r="JCH22" s="340"/>
      <c r="JCI22" s="340"/>
      <c r="JCJ22" s="340"/>
      <c r="JCK22" s="340"/>
      <c r="JCL22" s="340"/>
      <c r="JCM22" s="340"/>
      <c r="JCN22" s="340"/>
      <c r="JCO22" s="340"/>
      <c r="JCP22" s="340"/>
      <c r="JCQ22" s="340"/>
      <c r="JCR22" s="340"/>
      <c r="JCS22" s="340"/>
      <c r="JCT22" s="340"/>
      <c r="JCU22" s="340"/>
      <c r="JCV22" s="340"/>
      <c r="JCW22" s="340"/>
      <c r="JCX22" s="340"/>
      <c r="JCY22" s="340"/>
      <c r="JCZ22" s="340"/>
      <c r="JDA22" s="340"/>
      <c r="JDB22" s="340"/>
      <c r="JDC22" s="340"/>
      <c r="JDD22" s="340"/>
      <c r="JDE22" s="340"/>
      <c r="JDF22" s="340"/>
      <c r="JDG22" s="340"/>
      <c r="JDH22" s="340"/>
      <c r="JDI22" s="340"/>
      <c r="JDJ22" s="340"/>
      <c r="JDK22" s="340"/>
      <c r="JDL22" s="340"/>
      <c r="JDM22" s="340"/>
      <c r="JDN22" s="340"/>
      <c r="JDO22" s="340"/>
      <c r="JDP22" s="340"/>
      <c r="JDQ22" s="340"/>
      <c r="JDR22" s="340"/>
      <c r="JDS22" s="340"/>
      <c r="JDT22" s="340"/>
      <c r="JDU22" s="340"/>
      <c r="JDV22" s="340"/>
      <c r="JDW22" s="340"/>
      <c r="JDX22" s="340"/>
      <c r="JDY22" s="340"/>
      <c r="JDZ22" s="340"/>
      <c r="JEA22" s="340"/>
      <c r="JEB22" s="340"/>
      <c r="JEC22" s="340"/>
      <c r="JED22" s="340"/>
      <c r="JEE22" s="340"/>
      <c r="JEF22" s="340"/>
      <c r="JEG22" s="340"/>
      <c r="JEH22" s="340"/>
      <c r="JEI22" s="340"/>
      <c r="JEJ22" s="340"/>
      <c r="JEK22" s="340"/>
      <c r="JEL22" s="340"/>
      <c r="JEM22" s="340"/>
      <c r="JEN22" s="340"/>
      <c r="JEO22" s="340"/>
      <c r="JEP22" s="340"/>
      <c r="JEQ22" s="340"/>
      <c r="JER22" s="340"/>
      <c r="JES22" s="340"/>
      <c r="JET22" s="340"/>
      <c r="JEU22" s="340"/>
      <c r="JEV22" s="340"/>
      <c r="JEW22" s="340"/>
      <c r="JEX22" s="340"/>
      <c r="JEY22" s="340"/>
      <c r="JEZ22" s="340"/>
      <c r="JFA22" s="340"/>
      <c r="JFB22" s="340"/>
      <c r="JFC22" s="340"/>
      <c r="JFD22" s="340"/>
      <c r="JFE22" s="340"/>
      <c r="JFF22" s="340"/>
      <c r="JFG22" s="340"/>
      <c r="JFH22" s="340"/>
      <c r="JFI22" s="340"/>
      <c r="JFJ22" s="340"/>
      <c r="JFK22" s="340"/>
      <c r="JFL22" s="340"/>
      <c r="JFM22" s="340"/>
      <c r="JFN22" s="340"/>
      <c r="JFO22" s="340"/>
      <c r="JFP22" s="340"/>
      <c r="JFQ22" s="340"/>
      <c r="JFR22" s="340"/>
      <c r="JFS22" s="340"/>
      <c r="JFT22" s="340"/>
      <c r="JFU22" s="340"/>
      <c r="JFV22" s="340"/>
      <c r="JFW22" s="340"/>
      <c r="JFX22" s="340"/>
      <c r="JFY22" s="340"/>
      <c r="JFZ22" s="340"/>
      <c r="JGA22" s="340"/>
      <c r="JGB22" s="340"/>
      <c r="JGC22" s="340"/>
      <c r="JGD22" s="340"/>
      <c r="JGE22" s="340"/>
      <c r="JGF22" s="340"/>
      <c r="JGG22" s="340"/>
      <c r="JGH22" s="340"/>
      <c r="JGI22" s="340"/>
      <c r="JGJ22" s="340"/>
      <c r="JGK22" s="340"/>
      <c r="JGL22" s="340"/>
      <c r="JGM22" s="340"/>
      <c r="JGN22" s="340"/>
      <c r="JGO22" s="340"/>
      <c r="JGP22" s="340"/>
      <c r="JGQ22" s="340"/>
      <c r="JGR22" s="340"/>
      <c r="JGS22" s="340"/>
      <c r="JGT22" s="340"/>
      <c r="JGU22" s="340"/>
      <c r="JGV22" s="340"/>
      <c r="JGW22" s="340"/>
      <c r="JGX22" s="340"/>
      <c r="JGY22" s="340"/>
      <c r="JGZ22" s="340"/>
      <c r="JHA22" s="340"/>
      <c r="JHB22" s="340"/>
      <c r="JHC22" s="340"/>
      <c r="JHD22" s="340"/>
      <c r="JHE22" s="340"/>
      <c r="JHF22" s="340"/>
      <c r="JHG22" s="340"/>
      <c r="JHH22" s="340"/>
      <c r="JHI22" s="340"/>
      <c r="JHJ22" s="340"/>
      <c r="JHK22" s="340"/>
      <c r="JHL22" s="340"/>
      <c r="JHM22" s="340"/>
      <c r="JHN22" s="340"/>
      <c r="JHO22" s="340"/>
      <c r="JHP22" s="340"/>
      <c r="JHQ22" s="340"/>
      <c r="JHR22" s="340"/>
      <c r="JHS22" s="340"/>
      <c r="JHT22" s="340"/>
      <c r="JHU22" s="340"/>
      <c r="JHV22" s="340"/>
      <c r="JHW22" s="340"/>
      <c r="JHX22" s="340"/>
      <c r="JHY22" s="340"/>
      <c r="JHZ22" s="340"/>
      <c r="JIA22" s="340"/>
      <c r="JIB22" s="340"/>
      <c r="JIC22" s="340"/>
      <c r="JID22" s="340"/>
      <c r="JIE22" s="340"/>
      <c r="JIF22" s="340"/>
      <c r="JIG22" s="340"/>
      <c r="JIH22" s="340"/>
      <c r="JII22" s="340"/>
      <c r="JIJ22" s="340"/>
      <c r="JIK22" s="340"/>
      <c r="JIL22" s="340"/>
      <c r="JIM22" s="340"/>
      <c r="JIN22" s="340"/>
      <c r="JIO22" s="340"/>
      <c r="JIP22" s="340"/>
      <c r="JIQ22" s="340"/>
      <c r="JIR22" s="340"/>
      <c r="JIS22" s="340"/>
      <c r="JIT22" s="340"/>
      <c r="JIU22" s="340"/>
      <c r="JIV22" s="340"/>
      <c r="JIW22" s="340"/>
      <c r="JIX22" s="340"/>
      <c r="JIY22" s="340"/>
      <c r="JIZ22" s="340"/>
      <c r="JJA22" s="340"/>
      <c r="JJB22" s="340"/>
      <c r="JJC22" s="340"/>
      <c r="JJD22" s="340"/>
      <c r="JJE22" s="340"/>
      <c r="JJF22" s="340"/>
      <c r="JJG22" s="340"/>
      <c r="JJH22" s="340"/>
      <c r="JJI22" s="340"/>
      <c r="JJJ22" s="340"/>
      <c r="JJK22" s="340"/>
      <c r="JJL22" s="340"/>
      <c r="JJM22" s="340"/>
      <c r="JJN22" s="340"/>
      <c r="JJO22" s="340"/>
      <c r="JJP22" s="340"/>
      <c r="JJQ22" s="340"/>
      <c r="JJR22" s="340"/>
      <c r="JJS22" s="340"/>
      <c r="JJT22" s="340"/>
      <c r="JJU22" s="340"/>
      <c r="JJV22" s="340"/>
      <c r="JJW22" s="340"/>
      <c r="JJX22" s="340"/>
      <c r="JJY22" s="340"/>
      <c r="JJZ22" s="340"/>
      <c r="JKA22" s="340"/>
      <c r="JKB22" s="340"/>
      <c r="JKC22" s="340"/>
      <c r="JKD22" s="340"/>
      <c r="JKE22" s="340"/>
      <c r="JKF22" s="340"/>
      <c r="JKG22" s="340"/>
      <c r="JKH22" s="340"/>
      <c r="JKI22" s="340"/>
      <c r="JKJ22" s="340"/>
      <c r="JKK22" s="340"/>
      <c r="JKL22" s="340"/>
      <c r="JKM22" s="340"/>
      <c r="JKN22" s="340"/>
      <c r="JKO22" s="340"/>
      <c r="JKP22" s="340"/>
      <c r="JKQ22" s="340"/>
      <c r="JKR22" s="340"/>
      <c r="JKS22" s="340"/>
      <c r="JKT22" s="340"/>
      <c r="JKU22" s="340"/>
      <c r="JKV22" s="340"/>
      <c r="JKW22" s="340"/>
      <c r="JKX22" s="340"/>
      <c r="JKY22" s="340"/>
      <c r="JKZ22" s="340"/>
      <c r="JLA22" s="340"/>
      <c r="JLB22" s="340"/>
      <c r="JLC22" s="340"/>
      <c r="JLD22" s="340"/>
      <c r="JLE22" s="340"/>
      <c r="JLF22" s="340"/>
      <c r="JLG22" s="340"/>
      <c r="JLH22" s="340"/>
      <c r="JLI22" s="340"/>
      <c r="JLJ22" s="340"/>
      <c r="JLK22" s="340"/>
      <c r="JLL22" s="340"/>
      <c r="JLM22" s="340"/>
      <c r="JLN22" s="340"/>
      <c r="JLO22" s="340"/>
      <c r="JLP22" s="340"/>
      <c r="JLQ22" s="340"/>
      <c r="JLR22" s="340"/>
      <c r="JLS22" s="340"/>
      <c r="JLT22" s="340"/>
      <c r="JLU22" s="340"/>
      <c r="JLV22" s="340"/>
      <c r="JLW22" s="340"/>
      <c r="JLX22" s="340"/>
      <c r="JLY22" s="340"/>
      <c r="JLZ22" s="340"/>
      <c r="JMA22" s="340"/>
      <c r="JMB22" s="340"/>
      <c r="JMC22" s="340"/>
      <c r="JMD22" s="340"/>
      <c r="JME22" s="340"/>
      <c r="JMF22" s="340"/>
      <c r="JMG22" s="340"/>
      <c r="JMH22" s="340"/>
      <c r="JMI22" s="340"/>
      <c r="JMJ22" s="340"/>
      <c r="JMK22" s="340"/>
      <c r="JML22" s="340"/>
      <c r="JMM22" s="340"/>
      <c r="JMN22" s="340"/>
      <c r="JMO22" s="340"/>
      <c r="JMP22" s="340"/>
      <c r="JMQ22" s="340"/>
      <c r="JMR22" s="340"/>
      <c r="JMS22" s="340"/>
      <c r="JMT22" s="340"/>
      <c r="JMU22" s="340"/>
      <c r="JMV22" s="340"/>
      <c r="JMW22" s="340"/>
      <c r="JMX22" s="340"/>
      <c r="JMY22" s="340"/>
      <c r="JMZ22" s="340"/>
      <c r="JNA22" s="340"/>
      <c r="JNB22" s="340"/>
      <c r="JNC22" s="340"/>
      <c r="JND22" s="340"/>
      <c r="JNE22" s="340"/>
      <c r="JNF22" s="340"/>
      <c r="JNG22" s="340"/>
      <c r="JNH22" s="340"/>
      <c r="JNI22" s="340"/>
      <c r="JNJ22" s="340"/>
      <c r="JNK22" s="340"/>
      <c r="JNL22" s="340"/>
      <c r="JNM22" s="340"/>
      <c r="JNN22" s="340"/>
      <c r="JNO22" s="340"/>
      <c r="JNP22" s="340"/>
      <c r="JNQ22" s="340"/>
      <c r="JNR22" s="340"/>
      <c r="JNS22" s="340"/>
      <c r="JNT22" s="340"/>
      <c r="JNU22" s="340"/>
      <c r="JNV22" s="340"/>
      <c r="JNW22" s="340"/>
      <c r="JNX22" s="340"/>
      <c r="JNY22" s="340"/>
      <c r="JNZ22" s="340"/>
      <c r="JOA22" s="340"/>
      <c r="JOB22" s="340"/>
      <c r="JOC22" s="340"/>
      <c r="JOD22" s="340"/>
      <c r="JOE22" s="340"/>
      <c r="JOF22" s="340"/>
      <c r="JOG22" s="340"/>
      <c r="JOH22" s="340"/>
      <c r="JOI22" s="340"/>
      <c r="JOJ22" s="340"/>
      <c r="JOK22" s="340"/>
      <c r="JOL22" s="340"/>
      <c r="JOM22" s="340"/>
      <c r="JON22" s="340"/>
      <c r="JOO22" s="340"/>
      <c r="JOP22" s="340"/>
      <c r="JOQ22" s="340"/>
      <c r="JOR22" s="340"/>
      <c r="JOS22" s="340"/>
      <c r="JOT22" s="340"/>
      <c r="JOU22" s="340"/>
      <c r="JOV22" s="340"/>
      <c r="JOW22" s="340"/>
      <c r="JOX22" s="340"/>
      <c r="JOY22" s="340"/>
      <c r="JOZ22" s="340"/>
      <c r="JPA22" s="340"/>
      <c r="JPB22" s="340"/>
      <c r="JPC22" s="340"/>
      <c r="JPD22" s="340"/>
      <c r="JPE22" s="340"/>
      <c r="JPF22" s="340"/>
      <c r="JPG22" s="340"/>
      <c r="JPH22" s="340"/>
      <c r="JPI22" s="340"/>
      <c r="JPJ22" s="340"/>
      <c r="JPK22" s="340"/>
      <c r="JPL22" s="340"/>
      <c r="JPM22" s="340"/>
      <c r="JPN22" s="340"/>
      <c r="JPO22" s="340"/>
      <c r="JPP22" s="340"/>
      <c r="JPQ22" s="340"/>
      <c r="JPR22" s="340"/>
      <c r="JPS22" s="340"/>
      <c r="JPT22" s="340"/>
      <c r="JPU22" s="340"/>
      <c r="JPV22" s="340"/>
      <c r="JPW22" s="340"/>
      <c r="JPX22" s="340"/>
      <c r="JPY22" s="340"/>
      <c r="JPZ22" s="340"/>
      <c r="JQA22" s="340"/>
      <c r="JQB22" s="340"/>
      <c r="JQC22" s="340"/>
      <c r="JQD22" s="340"/>
      <c r="JQE22" s="340"/>
      <c r="JQF22" s="340"/>
      <c r="JQG22" s="340"/>
      <c r="JQH22" s="340"/>
      <c r="JQI22" s="340"/>
      <c r="JQJ22" s="340"/>
      <c r="JQK22" s="340"/>
      <c r="JQL22" s="340"/>
      <c r="JQM22" s="340"/>
      <c r="JQN22" s="340"/>
      <c r="JQO22" s="340"/>
      <c r="JQP22" s="340"/>
      <c r="JQQ22" s="340"/>
      <c r="JQR22" s="340"/>
      <c r="JQS22" s="340"/>
      <c r="JQT22" s="340"/>
      <c r="JQU22" s="340"/>
      <c r="JQV22" s="340"/>
      <c r="JQW22" s="340"/>
      <c r="JQX22" s="340"/>
      <c r="JQY22" s="340"/>
      <c r="JQZ22" s="340"/>
      <c r="JRA22" s="340"/>
      <c r="JRB22" s="340"/>
      <c r="JRC22" s="340"/>
      <c r="JRD22" s="340"/>
      <c r="JRE22" s="340"/>
      <c r="JRF22" s="340"/>
      <c r="JRG22" s="340"/>
      <c r="JRH22" s="340"/>
      <c r="JRI22" s="340"/>
      <c r="JRJ22" s="340"/>
      <c r="JRK22" s="340"/>
      <c r="JRL22" s="340"/>
      <c r="JRM22" s="340"/>
      <c r="JRN22" s="340"/>
      <c r="JRO22" s="340"/>
      <c r="JRP22" s="340"/>
      <c r="JRQ22" s="340"/>
      <c r="JRR22" s="340"/>
      <c r="JRS22" s="340"/>
      <c r="JRT22" s="340"/>
      <c r="JRU22" s="340"/>
      <c r="JRV22" s="340"/>
      <c r="JRW22" s="340"/>
      <c r="JRX22" s="340"/>
      <c r="JRY22" s="340"/>
      <c r="JRZ22" s="340"/>
      <c r="JSA22" s="340"/>
      <c r="JSB22" s="340"/>
      <c r="JSC22" s="340"/>
      <c r="JSD22" s="340"/>
      <c r="JSE22" s="340"/>
      <c r="JSF22" s="340"/>
      <c r="JSG22" s="340"/>
      <c r="JSH22" s="340"/>
      <c r="JSI22" s="340"/>
      <c r="JSJ22" s="340"/>
      <c r="JSK22" s="340"/>
      <c r="JSL22" s="340"/>
      <c r="JSM22" s="340"/>
      <c r="JSN22" s="340"/>
      <c r="JSO22" s="340"/>
      <c r="JSP22" s="340"/>
      <c r="JSQ22" s="340"/>
      <c r="JSR22" s="340"/>
      <c r="JSS22" s="340"/>
      <c r="JST22" s="340"/>
      <c r="JSU22" s="340"/>
      <c r="JSV22" s="340"/>
      <c r="JSW22" s="340"/>
      <c r="JSX22" s="340"/>
      <c r="JSY22" s="340"/>
      <c r="JSZ22" s="340"/>
      <c r="JTA22" s="340"/>
      <c r="JTB22" s="340"/>
      <c r="JTC22" s="340"/>
      <c r="JTD22" s="340"/>
      <c r="JTE22" s="340"/>
      <c r="JTF22" s="340"/>
      <c r="JTG22" s="340"/>
      <c r="JTH22" s="340"/>
      <c r="JTI22" s="340"/>
      <c r="JTJ22" s="340"/>
      <c r="JTK22" s="340"/>
      <c r="JTL22" s="340"/>
      <c r="JTM22" s="340"/>
      <c r="JTN22" s="340"/>
      <c r="JTO22" s="340"/>
      <c r="JTP22" s="340"/>
      <c r="JTQ22" s="340"/>
      <c r="JTR22" s="340"/>
      <c r="JTS22" s="340"/>
      <c r="JTT22" s="340"/>
      <c r="JTU22" s="340"/>
      <c r="JTV22" s="340"/>
      <c r="JTW22" s="340"/>
      <c r="JTX22" s="340"/>
      <c r="JTY22" s="340"/>
      <c r="JTZ22" s="340"/>
      <c r="JUA22" s="340"/>
      <c r="JUB22" s="340"/>
      <c r="JUC22" s="340"/>
      <c r="JUD22" s="340"/>
      <c r="JUE22" s="340"/>
      <c r="JUF22" s="340"/>
      <c r="JUG22" s="340"/>
      <c r="JUH22" s="340"/>
      <c r="JUI22" s="340"/>
      <c r="JUJ22" s="340"/>
      <c r="JUK22" s="340"/>
      <c r="JUL22" s="340"/>
      <c r="JUM22" s="340"/>
      <c r="JUN22" s="340"/>
      <c r="JUO22" s="340"/>
      <c r="JUP22" s="340"/>
      <c r="JUQ22" s="340"/>
      <c r="JUR22" s="340"/>
      <c r="JUS22" s="340"/>
      <c r="JUT22" s="340"/>
      <c r="JUU22" s="340"/>
      <c r="JUV22" s="340"/>
      <c r="JUW22" s="340"/>
      <c r="JUX22" s="340"/>
      <c r="JUY22" s="340"/>
      <c r="JUZ22" s="340"/>
      <c r="JVA22" s="340"/>
      <c r="JVB22" s="340"/>
      <c r="JVC22" s="340"/>
      <c r="JVD22" s="340"/>
      <c r="JVE22" s="340"/>
      <c r="JVF22" s="340"/>
      <c r="JVG22" s="340"/>
      <c r="JVH22" s="340"/>
      <c r="JVI22" s="340"/>
      <c r="JVJ22" s="340"/>
      <c r="JVK22" s="340"/>
      <c r="JVL22" s="340"/>
      <c r="JVM22" s="340"/>
      <c r="JVN22" s="340"/>
      <c r="JVO22" s="340"/>
      <c r="JVP22" s="340"/>
      <c r="JVQ22" s="340"/>
      <c r="JVR22" s="340"/>
      <c r="JVS22" s="340"/>
      <c r="JVT22" s="340"/>
      <c r="JVU22" s="340"/>
      <c r="JVV22" s="340"/>
      <c r="JVW22" s="340"/>
      <c r="JVX22" s="340"/>
      <c r="JVY22" s="340"/>
      <c r="JVZ22" s="340"/>
      <c r="JWA22" s="340"/>
      <c r="JWB22" s="340"/>
      <c r="JWC22" s="340"/>
      <c r="JWD22" s="340"/>
      <c r="JWE22" s="340"/>
      <c r="JWF22" s="340"/>
      <c r="JWG22" s="340"/>
      <c r="JWH22" s="340"/>
      <c r="JWI22" s="340"/>
      <c r="JWJ22" s="340"/>
      <c r="JWK22" s="340"/>
      <c r="JWL22" s="340"/>
      <c r="JWM22" s="340"/>
      <c r="JWN22" s="340"/>
      <c r="JWO22" s="340"/>
      <c r="JWP22" s="340"/>
      <c r="JWQ22" s="340"/>
      <c r="JWR22" s="340"/>
      <c r="JWS22" s="340"/>
      <c r="JWT22" s="340"/>
      <c r="JWU22" s="340"/>
      <c r="JWV22" s="340"/>
      <c r="JWW22" s="340"/>
      <c r="JWX22" s="340"/>
      <c r="JWY22" s="340"/>
      <c r="JWZ22" s="340"/>
      <c r="JXA22" s="340"/>
      <c r="JXB22" s="340"/>
      <c r="JXC22" s="340"/>
      <c r="JXD22" s="340"/>
      <c r="JXE22" s="340"/>
      <c r="JXF22" s="340"/>
      <c r="JXG22" s="340"/>
      <c r="JXH22" s="340"/>
      <c r="JXI22" s="340"/>
      <c r="JXJ22" s="340"/>
      <c r="JXK22" s="340"/>
      <c r="JXL22" s="340"/>
      <c r="JXM22" s="340"/>
      <c r="JXN22" s="340"/>
      <c r="JXO22" s="340"/>
      <c r="JXP22" s="340"/>
      <c r="JXQ22" s="340"/>
      <c r="JXR22" s="340"/>
      <c r="JXS22" s="340"/>
      <c r="JXT22" s="340"/>
      <c r="JXU22" s="340"/>
      <c r="JXV22" s="340"/>
      <c r="JXW22" s="340"/>
      <c r="JXX22" s="340"/>
      <c r="JXY22" s="340"/>
      <c r="JXZ22" s="340"/>
      <c r="JYA22" s="340"/>
      <c r="JYB22" s="340"/>
      <c r="JYC22" s="340"/>
      <c r="JYD22" s="340"/>
      <c r="JYE22" s="340"/>
      <c r="JYF22" s="340"/>
      <c r="JYG22" s="340"/>
      <c r="JYH22" s="340"/>
      <c r="JYI22" s="340"/>
      <c r="JYJ22" s="340"/>
      <c r="JYK22" s="340"/>
      <c r="JYL22" s="340"/>
      <c r="JYM22" s="340"/>
      <c r="JYN22" s="340"/>
      <c r="JYO22" s="340"/>
      <c r="JYP22" s="340"/>
      <c r="JYQ22" s="340"/>
      <c r="JYR22" s="340"/>
      <c r="JYS22" s="340"/>
      <c r="JYT22" s="340"/>
      <c r="JYU22" s="340"/>
      <c r="JYV22" s="340"/>
      <c r="JYW22" s="340"/>
      <c r="JYX22" s="340"/>
      <c r="JYY22" s="340"/>
      <c r="JYZ22" s="340"/>
      <c r="JZA22" s="340"/>
      <c r="JZB22" s="340"/>
      <c r="JZC22" s="340"/>
      <c r="JZD22" s="340"/>
      <c r="JZE22" s="340"/>
      <c r="JZF22" s="340"/>
      <c r="JZG22" s="340"/>
      <c r="JZH22" s="340"/>
      <c r="JZI22" s="340"/>
      <c r="JZJ22" s="340"/>
      <c r="JZK22" s="340"/>
      <c r="JZL22" s="340"/>
      <c r="JZM22" s="340"/>
      <c r="JZN22" s="340"/>
      <c r="JZO22" s="340"/>
      <c r="JZP22" s="340"/>
      <c r="JZQ22" s="340"/>
      <c r="JZR22" s="340"/>
      <c r="JZS22" s="340"/>
      <c r="JZT22" s="340"/>
      <c r="JZU22" s="340"/>
      <c r="JZV22" s="340"/>
      <c r="JZW22" s="340"/>
      <c r="JZX22" s="340"/>
      <c r="JZY22" s="340"/>
      <c r="JZZ22" s="340"/>
      <c r="KAA22" s="340"/>
      <c r="KAB22" s="340"/>
      <c r="KAC22" s="340"/>
      <c r="KAD22" s="340"/>
      <c r="KAE22" s="340"/>
      <c r="KAF22" s="340"/>
      <c r="KAG22" s="340"/>
      <c r="KAH22" s="340"/>
      <c r="KAI22" s="340"/>
      <c r="KAJ22" s="340"/>
      <c r="KAK22" s="340"/>
      <c r="KAL22" s="340"/>
      <c r="KAM22" s="340"/>
      <c r="KAN22" s="340"/>
      <c r="KAO22" s="340"/>
      <c r="KAP22" s="340"/>
      <c r="KAQ22" s="340"/>
      <c r="KAR22" s="340"/>
      <c r="KAS22" s="340"/>
      <c r="KAT22" s="340"/>
      <c r="KAU22" s="340"/>
      <c r="KAV22" s="340"/>
      <c r="KAW22" s="340"/>
      <c r="KAX22" s="340"/>
      <c r="KAY22" s="340"/>
      <c r="KAZ22" s="340"/>
      <c r="KBA22" s="340"/>
      <c r="KBB22" s="340"/>
      <c r="KBC22" s="340"/>
      <c r="KBD22" s="340"/>
      <c r="KBE22" s="340"/>
      <c r="KBF22" s="340"/>
      <c r="KBG22" s="340"/>
      <c r="KBH22" s="340"/>
      <c r="KBI22" s="340"/>
      <c r="KBJ22" s="340"/>
      <c r="KBK22" s="340"/>
      <c r="KBL22" s="340"/>
      <c r="KBM22" s="340"/>
      <c r="KBN22" s="340"/>
      <c r="KBO22" s="340"/>
      <c r="KBP22" s="340"/>
      <c r="KBQ22" s="340"/>
      <c r="KBR22" s="340"/>
      <c r="KBS22" s="340"/>
      <c r="KBT22" s="340"/>
      <c r="KBU22" s="340"/>
      <c r="KBV22" s="340"/>
      <c r="KBW22" s="340"/>
      <c r="KBX22" s="340"/>
      <c r="KBY22" s="340"/>
      <c r="KBZ22" s="340"/>
      <c r="KCA22" s="340"/>
      <c r="KCB22" s="340"/>
      <c r="KCC22" s="340"/>
      <c r="KCD22" s="340"/>
      <c r="KCE22" s="340"/>
      <c r="KCF22" s="340"/>
      <c r="KCG22" s="340"/>
      <c r="KCH22" s="340"/>
      <c r="KCI22" s="340"/>
      <c r="KCJ22" s="340"/>
      <c r="KCK22" s="340"/>
      <c r="KCL22" s="340"/>
      <c r="KCM22" s="340"/>
      <c r="KCN22" s="340"/>
      <c r="KCO22" s="340"/>
      <c r="KCP22" s="340"/>
      <c r="KCQ22" s="340"/>
      <c r="KCR22" s="340"/>
      <c r="KCS22" s="340"/>
      <c r="KCT22" s="340"/>
      <c r="KCU22" s="340"/>
      <c r="KCV22" s="340"/>
      <c r="KCW22" s="340"/>
      <c r="KCX22" s="340"/>
      <c r="KCY22" s="340"/>
      <c r="KCZ22" s="340"/>
      <c r="KDA22" s="340"/>
      <c r="KDB22" s="340"/>
      <c r="KDC22" s="340"/>
      <c r="KDD22" s="340"/>
      <c r="KDE22" s="340"/>
      <c r="KDF22" s="340"/>
      <c r="KDG22" s="340"/>
      <c r="KDH22" s="340"/>
      <c r="KDI22" s="340"/>
      <c r="KDJ22" s="340"/>
      <c r="KDK22" s="340"/>
      <c r="KDL22" s="340"/>
      <c r="KDM22" s="340"/>
      <c r="KDN22" s="340"/>
      <c r="KDO22" s="340"/>
      <c r="KDP22" s="340"/>
      <c r="KDQ22" s="340"/>
      <c r="KDR22" s="340"/>
      <c r="KDS22" s="340"/>
      <c r="KDT22" s="340"/>
      <c r="KDU22" s="340"/>
      <c r="KDV22" s="340"/>
      <c r="KDW22" s="340"/>
      <c r="KDX22" s="340"/>
      <c r="KDY22" s="340"/>
      <c r="KDZ22" s="340"/>
      <c r="KEA22" s="340"/>
      <c r="KEB22" s="340"/>
      <c r="KEC22" s="340"/>
      <c r="KED22" s="340"/>
      <c r="KEE22" s="340"/>
      <c r="KEF22" s="340"/>
      <c r="KEG22" s="340"/>
      <c r="KEH22" s="340"/>
      <c r="KEI22" s="340"/>
      <c r="KEJ22" s="340"/>
      <c r="KEK22" s="340"/>
      <c r="KEL22" s="340"/>
      <c r="KEM22" s="340"/>
      <c r="KEN22" s="340"/>
      <c r="KEO22" s="340"/>
      <c r="KEP22" s="340"/>
      <c r="KEQ22" s="340"/>
      <c r="KER22" s="340"/>
      <c r="KES22" s="340"/>
      <c r="KET22" s="340"/>
      <c r="KEU22" s="340"/>
      <c r="KEV22" s="340"/>
      <c r="KEW22" s="340"/>
      <c r="KEX22" s="340"/>
      <c r="KEY22" s="340"/>
      <c r="KEZ22" s="340"/>
      <c r="KFA22" s="340"/>
      <c r="KFB22" s="340"/>
      <c r="KFC22" s="340"/>
      <c r="KFD22" s="340"/>
      <c r="KFE22" s="340"/>
      <c r="KFF22" s="340"/>
      <c r="KFG22" s="340"/>
      <c r="KFH22" s="340"/>
      <c r="KFI22" s="340"/>
      <c r="KFJ22" s="340"/>
      <c r="KFK22" s="340"/>
      <c r="KFL22" s="340"/>
      <c r="KFM22" s="340"/>
      <c r="KFN22" s="340"/>
      <c r="KFO22" s="340"/>
      <c r="KFP22" s="340"/>
      <c r="KFQ22" s="340"/>
      <c r="KFR22" s="340"/>
      <c r="KFS22" s="340"/>
      <c r="KFT22" s="340"/>
      <c r="KFU22" s="340"/>
      <c r="KFV22" s="340"/>
      <c r="KFW22" s="340"/>
      <c r="KFX22" s="340"/>
      <c r="KFY22" s="340"/>
      <c r="KFZ22" s="340"/>
      <c r="KGA22" s="340"/>
      <c r="KGB22" s="340"/>
      <c r="KGC22" s="340"/>
      <c r="KGD22" s="340"/>
      <c r="KGE22" s="340"/>
      <c r="KGF22" s="340"/>
      <c r="KGG22" s="340"/>
      <c r="KGH22" s="340"/>
      <c r="KGI22" s="340"/>
      <c r="KGJ22" s="340"/>
      <c r="KGK22" s="340"/>
      <c r="KGL22" s="340"/>
      <c r="KGM22" s="340"/>
      <c r="KGN22" s="340"/>
      <c r="KGO22" s="340"/>
      <c r="KGP22" s="340"/>
      <c r="KGQ22" s="340"/>
      <c r="KGR22" s="340"/>
      <c r="KGS22" s="340"/>
      <c r="KGT22" s="340"/>
      <c r="KGU22" s="340"/>
      <c r="KGV22" s="340"/>
      <c r="KGW22" s="340"/>
      <c r="KGX22" s="340"/>
      <c r="KGY22" s="340"/>
      <c r="KGZ22" s="340"/>
      <c r="KHA22" s="340"/>
      <c r="KHB22" s="340"/>
      <c r="KHC22" s="340"/>
      <c r="KHD22" s="340"/>
      <c r="KHE22" s="340"/>
      <c r="KHF22" s="340"/>
      <c r="KHG22" s="340"/>
      <c r="KHH22" s="340"/>
      <c r="KHI22" s="340"/>
      <c r="KHJ22" s="340"/>
      <c r="KHK22" s="340"/>
      <c r="KHL22" s="340"/>
      <c r="KHM22" s="340"/>
      <c r="KHN22" s="340"/>
      <c r="KHO22" s="340"/>
      <c r="KHP22" s="340"/>
      <c r="KHQ22" s="340"/>
      <c r="KHR22" s="340"/>
      <c r="KHS22" s="340"/>
      <c r="KHT22" s="340"/>
      <c r="KHU22" s="340"/>
      <c r="KHV22" s="340"/>
      <c r="KHW22" s="340"/>
      <c r="KHX22" s="340"/>
      <c r="KHY22" s="340"/>
      <c r="KHZ22" s="340"/>
      <c r="KIA22" s="340"/>
      <c r="KIB22" s="340"/>
      <c r="KIC22" s="340"/>
      <c r="KID22" s="340"/>
      <c r="KIE22" s="340"/>
      <c r="KIF22" s="340"/>
      <c r="KIG22" s="340"/>
      <c r="KIH22" s="340"/>
      <c r="KII22" s="340"/>
      <c r="KIJ22" s="340"/>
      <c r="KIK22" s="340"/>
      <c r="KIL22" s="340"/>
      <c r="KIM22" s="340"/>
      <c r="KIN22" s="340"/>
      <c r="KIO22" s="340"/>
      <c r="KIP22" s="340"/>
      <c r="KIQ22" s="340"/>
      <c r="KIR22" s="340"/>
      <c r="KIS22" s="340"/>
      <c r="KIT22" s="340"/>
      <c r="KIU22" s="340"/>
      <c r="KIV22" s="340"/>
      <c r="KIW22" s="340"/>
      <c r="KIX22" s="340"/>
      <c r="KIY22" s="340"/>
      <c r="KIZ22" s="340"/>
      <c r="KJA22" s="340"/>
      <c r="KJB22" s="340"/>
      <c r="KJC22" s="340"/>
      <c r="KJD22" s="340"/>
      <c r="KJE22" s="340"/>
      <c r="KJF22" s="340"/>
      <c r="KJG22" s="340"/>
      <c r="KJH22" s="340"/>
      <c r="KJI22" s="340"/>
      <c r="KJJ22" s="340"/>
      <c r="KJK22" s="340"/>
      <c r="KJL22" s="340"/>
      <c r="KJM22" s="340"/>
      <c r="KJN22" s="340"/>
      <c r="KJO22" s="340"/>
      <c r="KJP22" s="340"/>
      <c r="KJQ22" s="340"/>
      <c r="KJR22" s="340"/>
      <c r="KJS22" s="340"/>
      <c r="KJT22" s="340"/>
      <c r="KJU22" s="340"/>
      <c r="KJV22" s="340"/>
      <c r="KJW22" s="340"/>
      <c r="KJX22" s="340"/>
      <c r="KJY22" s="340"/>
      <c r="KJZ22" s="340"/>
      <c r="KKA22" s="340"/>
      <c r="KKB22" s="340"/>
      <c r="KKC22" s="340"/>
      <c r="KKD22" s="340"/>
      <c r="KKE22" s="340"/>
      <c r="KKF22" s="340"/>
      <c r="KKG22" s="340"/>
      <c r="KKH22" s="340"/>
      <c r="KKI22" s="340"/>
      <c r="KKJ22" s="340"/>
      <c r="KKK22" s="340"/>
      <c r="KKL22" s="340"/>
      <c r="KKM22" s="340"/>
      <c r="KKN22" s="340"/>
      <c r="KKO22" s="340"/>
      <c r="KKP22" s="340"/>
      <c r="KKQ22" s="340"/>
      <c r="KKR22" s="340"/>
      <c r="KKS22" s="340"/>
      <c r="KKT22" s="340"/>
      <c r="KKU22" s="340"/>
      <c r="KKV22" s="340"/>
      <c r="KKW22" s="340"/>
      <c r="KKX22" s="340"/>
      <c r="KKY22" s="340"/>
      <c r="KKZ22" s="340"/>
      <c r="KLA22" s="340"/>
      <c r="KLB22" s="340"/>
      <c r="KLC22" s="340"/>
      <c r="KLD22" s="340"/>
      <c r="KLE22" s="340"/>
      <c r="KLF22" s="340"/>
      <c r="KLG22" s="340"/>
      <c r="KLH22" s="340"/>
      <c r="KLI22" s="340"/>
      <c r="KLJ22" s="340"/>
      <c r="KLK22" s="340"/>
      <c r="KLL22" s="340"/>
      <c r="KLM22" s="340"/>
      <c r="KLN22" s="340"/>
      <c r="KLO22" s="340"/>
      <c r="KLP22" s="340"/>
      <c r="KLQ22" s="340"/>
      <c r="KLR22" s="340"/>
      <c r="KLS22" s="340"/>
      <c r="KLT22" s="340"/>
      <c r="KLU22" s="340"/>
      <c r="KLV22" s="340"/>
      <c r="KLW22" s="340"/>
      <c r="KLX22" s="340"/>
      <c r="KLY22" s="340"/>
      <c r="KLZ22" s="340"/>
      <c r="KMA22" s="340"/>
      <c r="KMB22" s="340"/>
      <c r="KMC22" s="340"/>
      <c r="KMD22" s="340"/>
      <c r="KME22" s="340"/>
      <c r="KMF22" s="340"/>
      <c r="KMG22" s="340"/>
      <c r="KMH22" s="340"/>
      <c r="KMI22" s="340"/>
      <c r="KMJ22" s="340"/>
      <c r="KMK22" s="340"/>
      <c r="KML22" s="340"/>
      <c r="KMM22" s="340"/>
      <c r="KMN22" s="340"/>
      <c r="KMO22" s="340"/>
      <c r="KMP22" s="340"/>
      <c r="KMQ22" s="340"/>
      <c r="KMR22" s="340"/>
      <c r="KMS22" s="340"/>
      <c r="KMT22" s="340"/>
      <c r="KMU22" s="340"/>
      <c r="KMV22" s="340"/>
      <c r="KMW22" s="340"/>
      <c r="KMX22" s="340"/>
      <c r="KMY22" s="340"/>
      <c r="KMZ22" s="340"/>
      <c r="KNA22" s="340"/>
      <c r="KNB22" s="340"/>
      <c r="KNC22" s="340"/>
      <c r="KND22" s="340"/>
      <c r="KNE22" s="340"/>
      <c r="KNF22" s="340"/>
      <c r="KNG22" s="340"/>
      <c r="KNH22" s="340"/>
      <c r="KNI22" s="340"/>
      <c r="KNJ22" s="340"/>
      <c r="KNK22" s="340"/>
      <c r="KNL22" s="340"/>
      <c r="KNM22" s="340"/>
      <c r="KNN22" s="340"/>
      <c r="KNO22" s="340"/>
      <c r="KNP22" s="340"/>
      <c r="KNQ22" s="340"/>
      <c r="KNR22" s="340"/>
      <c r="KNS22" s="340"/>
      <c r="KNT22" s="340"/>
      <c r="KNU22" s="340"/>
      <c r="KNV22" s="340"/>
      <c r="KNW22" s="340"/>
      <c r="KNX22" s="340"/>
      <c r="KNY22" s="340"/>
      <c r="KNZ22" s="340"/>
      <c r="KOA22" s="340"/>
      <c r="KOB22" s="340"/>
      <c r="KOC22" s="340"/>
      <c r="KOD22" s="340"/>
      <c r="KOE22" s="340"/>
      <c r="KOF22" s="340"/>
      <c r="KOG22" s="340"/>
      <c r="KOH22" s="340"/>
      <c r="KOI22" s="340"/>
      <c r="KOJ22" s="340"/>
      <c r="KOK22" s="340"/>
      <c r="KOL22" s="340"/>
      <c r="KOM22" s="340"/>
      <c r="KON22" s="340"/>
      <c r="KOO22" s="340"/>
      <c r="KOP22" s="340"/>
      <c r="KOQ22" s="340"/>
      <c r="KOR22" s="340"/>
      <c r="KOS22" s="340"/>
      <c r="KOT22" s="340"/>
      <c r="KOU22" s="340"/>
      <c r="KOV22" s="340"/>
      <c r="KOW22" s="340"/>
      <c r="KOX22" s="340"/>
      <c r="KOY22" s="340"/>
      <c r="KOZ22" s="340"/>
      <c r="KPA22" s="340"/>
      <c r="KPB22" s="340"/>
      <c r="KPC22" s="340"/>
      <c r="KPD22" s="340"/>
      <c r="KPE22" s="340"/>
      <c r="KPF22" s="340"/>
      <c r="KPG22" s="340"/>
      <c r="KPH22" s="340"/>
      <c r="KPI22" s="340"/>
      <c r="KPJ22" s="340"/>
      <c r="KPK22" s="340"/>
      <c r="KPL22" s="340"/>
      <c r="KPM22" s="340"/>
      <c r="KPN22" s="340"/>
      <c r="KPO22" s="340"/>
      <c r="KPP22" s="340"/>
      <c r="KPQ22" s="340"/>
      <c r="KPR22" s="340"/>
      <c r="KPS22" s="340"/>
      <c r="KPT22" s="340"/>
      <c r="KPU22" s="340"/>
      <c r="KPV22" s="340"/>
      <c r="KPW22" s="340"/>
      <c r="KPX22" s="340"/>
      <c r="KPY22" s="340"/>
      <c r="KPZ22" s="340"/>
      <c r="KQA22" s="340"/>
      <c r="KQB22" s="340"/>
      <c r="KQC22" s="340"/>
      <c r="KQD22" s="340"/>
      <c r="KQE22" s="340"/>
      <c r="KQF22" s="340"/>
      <c r="KQG22" s="340"/>
      <c r="KQH22" s="340"/>
      <c r="KQI22" s="340"/>
      <c r="KQJ22" s="340"/>
      <c r="KQK22" s="340"/>
      <c r="KQL22" s="340"/>
      <c r="KQM22" s="340"/>
      <c r="KQN22" s="340"/>
      <c r="KQO22" s="340"/>
      <c r="KQP22" s="340"/>
      <c r="KQQ22" s="340"/>
      <c r="KQR22" s="340"/>
      <c r="KQS22" s="340"/>
      <c r="KQT22" s="340"/>
      <c r="KQU22" s="340"/>
      <c r="KQV22" s="340"/>
      <c r="KQW22" s="340"/>
      <c r="KQX22" s="340"/>
      <c r="KQY22" s="340"/>
      <c r="KQZ22" s="340"/>
      <c r="KRA22" s="340"/>
      <c r="KRB22" s="340"/>
      <c r="KRC22" s="340"/>
      <c r="KRD22" s="340"/>
      <c r="KRE22" s="340"/>
      <c r="KRF22" s="340"/>
      <c r="KRG22" s="340"/>
      <c r="KRH22" s="340"/>
      <c r="KRI22" s="340"/>
      <c r="KRJ22" s="340"/>
      <c r="KRK22" s="340"/>
      <c r="KRL22" s="340"/>
      <c r="KRM22" s="340"/>
      <c r="KRN22" s="340"/>
      <c r="KRO22" s="340"/>
      <c r="KRP22" s="340"/>
      <c r="KRQ22" s="340"/>
      <c r="KRR22" s="340"/>
      <c r="KRS22" s="340"/>
      <c r="KRT22" s="340"/>
      <c r="KRU22" s="340"/>
      <c r="KRV22" s="340"/>
      <c r="KRW22" s="340"/>
      <c r="KRX22" s="340"/>
      <c r="KRY22" s="340"/>
      <c r="KRZ22" s="340"/>
      <c r="KSA22" s="340"/>
      <c r="KSB22" s="340"/>
      <c r="KSC22" s="340"/>
      <c r="KSD22" s="340"/>
      <c r="KSE22" s="340"/>
      <c r="KSF22" s="340"/>
      <c r="KSG22" s="340"/>
      <c r="KSH22" s="340"/>
      <c r="KSI22" s="340"/>
      <c r="KSJ22" s="340"/>
      <c r="KSK22" s="340"/>
      <c r="KSL22" s="340"/>
      <c r="KSM22" s="340"/>
      <c r="KSN22" s="340"/>
      <c r="KSO22" s="340"/>
      <c r="KSP22" s="340"/>
      <c r="KSQ22" s="340"/>
      <c r="KSR22" s="340"/>
      <c r="KSS22" s="340"/>
      <c r="KST22" s="340"/>
      <c r="KSU22" s="340"/>
      <c r="KSV22" s="340"/>
      <c r="KSW22" s="340"/>
      <c r="KSX22" s="340"/>
      <c r="KSY22" s="340"/>
      <c r="KSZ22" s="340"/>
      <c r="KTA22" s="340"/>
      <c r="KTB22" s="340"/>
      <c r="KTC22" s="340"/>
      <c r="KTD22" s="340"/>
      <c r="KTE22" s="340"/>
      <c r="KTF22" s="340"/>
      <c r="KTG22" s="340"/>
      <c r="KTH22" s="340"/>
      <c r="KTI22" s="340"/>
      <c r="KTJ22" s="340"/>
      <c r="KTK22" s="340"/>
      <c r="KTL22" s="340"/>
      <c r="KTM22" s="340"/>
      <c r="KTN22" s="340"/>
      <c r="KTO22" s="340"/>
      <c r="KTP22" s="340"/>
      <c r="KTQ22" s="340"/>
      <c r="KTR22" s="340"/>
      <c r="KTS22" s="340"/>
      <c r="KTT22" s="340"/>
      <c r="KTU22" s="340"/>
      <c r="KTV22" s="340"/>
      <c r="KTW22" s="340"/>
      <c r="KTX22" s="340"/>
      <c r="KTY22" s="340"/>
      <c r="KTZ22" s="340"/>
      <c r="KUA22" s="340"/>
      <c r="KUB22" s="340"/>
      <c r="KUC22" s="340"/>
      <c r="KUD22" s="340"/>
      <c r="KUE22" s="340"/>
      <c r="KUF22" s="340"/>
      <c r="KUG22" s="340"/>
      <c r="KUH22" s="340"/>
      <c r="KUI22" s="340"/>
      <c r="KUJ22" s="340"/>
      <c r="KUK22" s="340"/>
      <c r="KUL22" s="340"/>
      <c r="KUM22" s="340"/>
      <c r="KUN22" s="340"/>
      <c r="KUO22" s="340"/>
      <c r="KUP22" s="340"/>
      <c r="KUQ22" s="340"/>
      <c r="KUR22" s="340"/>
      <c r="KUS22" s="340"/>
      <c r="KUT22" s="340"/>
      <c r="KUU22" s="340"/>
      <c r="KUV22" s="340"/>
      <c r="KUW22" s="340"/>
      <c r="KUX22" s="340"/>
      <c r="KUY22" s="340"/>
      <c r="KUZ22" s="340"/>
      <c r="KVA22" s="340"/>
      <c r="KVB22" s="340"/>
      <c r="KVC22" s="340"/>
      <c r="KVD22" s="340"/>
      <c r="KVE22" s="340"/>
      <c r="KVF22" s="340"/>
      <c r="KVG22" s="340"/>
      <c r="KVH22" s="340"/>
      <c r="KVI22" s="340"/>
      <c r="KVJ22" s="340"/>
      <c r="KVK22" s="340"/>
      <c r="KVL22" s="340"/>
      <c r="KVM22" s="340"/>
      <c r="KVN22" s="340"/>
      <c r="KVO22" s="340"/>
      <c r="KVP22" s="340"/>
      <c r="KVQ22" s="340"/>
      <c r="KVR22" s="340"/>
      <c r="KVS22" s="340"/>
      <c r="KVT22" s="340"/>
      <c r="KVU22" s="340"/>
      <c r="KVV22" s="340"/>
      <c r="KVW22" s="340"/>
      <c r="KVX22" s="340"/>
      <c r="KVY22" s="340"/>
      <c r="KVZ22" s="340"/>
      <c r="KWA22" s="340"/>
      <c r="KWB22" s="340"/>
      <c r="KWC22" s="340"/>
      <c r="KWD22" s="340"/>
      <c r="KWE22" s="340"/>
      <c r="KWF22" s="340"/>
      <c r="KWG22" s="340"/>
      <c r="KWH22" s="340"/>
      <c r="KWI22" s="340"/>
      <c r="KWJ22" s="340"/>
      <c r="KWK22" s="340"/>
      <c r="KWL22" s="340"/>
      <c r="KWM22" s="340"/>
      <c r="KWN22" s="340"/>
      <c r="KWO22" s="340"/>
      <c r="KWP22" s="340"/>
      <c r="KWQ22" s="340"/>
      <c r="KWR22" s="340"/>
      <c r="KWS22" s="340"/>
      <c r="KWT22" s="340"/>
      <c r="KWU22" s="340"/>
      <c r="KWV22" s="340"/>
      <c r="KWW22" s="340"/>
      <c r="KWX22" s="340"/>
      <c r="KWY22" s="340"/>
      <c r="KWZ22" s="340"/>
      <c r="KXA22" s="340"/>
      <c r="KXB22" s="340"/>
      <c r="KXC22" s="340"/>
      <c r="KXD22" s="340"/>
      <c r="KXE22" s="340"/>
      <c r="KXF22" s="340"/>
      <c r="KXG22" s="340"/>
      <c r="KXH22" s="340"/>
      <c r="KXI22" s="340"/>
      <c r="KXJ22" s="340"/>
      <c r="KXK22" s="340"/>
      <c r="KXL22" s="340"/>
      <c r="KXM22" s="340"/>
      <c r="KXN22" s="340"/>
      <c r="KXO22" s="340"/>
      <c r="KXP22" s="340"/>
      <c r="KXQ22" s="340"/>
      <c r="KXR22" s="340"/>
      <c r="KXS22" s="340"/>
      <c r="KXT22" s="340"/>
      <c r="KXU22" s="340"/>
      <c r="KXV22" s="340"/>
      <c r="KXW22" s="340"/>
      <c r="KXX22" s="340"/>
      <c r="KXY22" s="340"/>
      <c r="KXZ22" s="340"/>
      <c r="KYA22" s="340"/>
      <c r="KYB22" s="340"/>
      <c r="KYC22" s="340"/>
      <c r="KYD22" s="340"/>
      <c r="KYE22" s="340"/>
      <c r="KYF22" s="340"/>
      <c r="KYG22" s="340"/>
      <c r="KYH22" s="340"/>
      <c r="KYI22" s="340"/>
      <c r="KYJ22" s="340"/>
      <c r="KYK22" s="340"/>
      <c r="KYL22" s="340"/>
      <c r="KYM22" s="340"/>
      <c r="KYN22" s="340"/>
      <c r="KYO22" s="340"/>
      <c r="KYP22" s="340"/>
      <c r="KYQ22" s="340"/>
      <c r="KYR22" s="340"/>
      <c r="KYS22" s="340"/>
      <c r="KYT22" s="340"/>
      <c r="KYU22" s="340"/>
      <c r="KYV22" s="340"/>
      <c r="KYW22" s="340"/>
      <c r="KYX22" s="340"/>
      <c r="KYY22" s="340"/>
      <c r="KYZ22" s="340"/>
      <c r="KZA22" s="340"/>
      <c r="KZB22" s="340"/>
      <c r="KZC22" s="340"/>
      <c r="KZD22" s="340"/>
      <c r="KZE22" s="340"/>
      <c r="KZF22" s="340"/>
      <c r="KZG22" s="340"/>
      <c r="KZH22" s="340"/>
      <c r="KZI22" s="340"/>
      <c r="KZJ22" s="340"/>
      <c r="KZK22" s="340"/>
      <c r="KZL22" s="340"/>
      <c r="KZM22" s="340"/>
      <c r="KZN22" s="340"/>
      <c r="KZO22" s="340"/>
      <c r="KZP22" s="340"/>
      <c r="KZQ22" s="340"/>
      <c r="KZR22" s="340"/>
      <c r="KZS22" s="340"/>
      <c r="KZT22" s="340"/>
      <c r="KZU22" s="340"/>
      <c r="KZV22" s="340"/>
      <c r="KZW22" s="340"/>
      <c r="KZX22" s="340"/>
      <c r="KZY22" s="340"/>
      <c r="KZZ22" s="340"/>
      <c r="LAA22" s="340"/>
      <c r="LAB22" s="340"/>
      <c r="LAC22" s="340"/>
      <c r="LAD22" s="340"/>
      <c r="LAE22" s="340"/>
      <c r="LAF22" s="340"/>
      <c r="LAG22" s="340"/>
      <c r="LAH22" s="340"/>
      <c r="LAI22" s="340"/>
      <c r="LAJ22" s="340"/>
      <c r="LAK22" s="340"/>
      <c r="LAL22" s="340"/>
      <c r="LAM22" s="340"/>
      <c r="LAN22" s="340"/>
      <c r="LAO22" s="340"/>
      <c r="LAP22" s="340"/>
      <c r="LAQ22" s="340"/>
      <c r="LAR22" s="340"/>
      <c r="LAS22" s="340"/>
      <c r="LAT22" s="340"/>
      <c r="LAU22" s="340"/>
      <c r="LAV22" s="340"/>
      <c r="LAW22" s="340"/>
      <c r="LAX22" s="340"/>
      <c r="LAY22" s="340"/>
      <c r="LAZ22" s="340"/>
      <c r="LBA22" s="340"/>
      <c r="LBB22" s="340"/>
      <c r="LBC22" s="340"/>
      <c r="LBD22" s="340"/>
      <c r="LBE22" s="340"/>
      <c r="LBF22" s="340"/>
      <c r="LBG22" s="340"/>
      <c r="LBH22" s="340"/>
      <c r="LBI22" s="340"/>
      <c r="LBJ22" s="340"/>
      <c r="LBK22" s="340"/>
      <c r="LBL22" s="340"/>
      <c r="LBM22" s="340"/>
      <c r="LBN22" s="340"/>
      <c r="LBO22" s="340"/>
      <c r="LBP22" s="340"/>
      <c r="LBQ22" s="340"/>
      <c r="LBR22" s="340"/>
      <c r="LBS22" s="340"/>
      <c r="LBT22" s="340"/>
      <c r="LBU22" s="340"/>
      <c r="LBV22" s="340"/>
      <c r="LBW22" s="340"/>
      <c r="LBX22" s="340"/>
      <c r="LBY22" s="340"/>
      <c r="LBZ22" s="340"/>
      <c r="LCA22" s="340"/>
      <c r="LCB22" s="340"/>
      <c r="LCC22" s="340"/>
      <c r="LCD22" s="340"/>
      <c r="LCE22" s="340"/>
      <c r="LCF22" s="340"/>
      <c r="LCG22" s="340"/>
      <c r="LCH22" s="340"/>
      <c r="LCI22" s="340"/>
      <c r="LCJ22" s="340"/>
      <c r="LCK22" s="340"/>
      <c r="LCL22" s="340"/>
      <c r="LCM22" s="340"/>
      <c r="LCN22" s="340"/>
      <c r="LCO22" s="340"/>
      <c r="LCP22" s="340"/>
      <c r="LCQ22" s="340"/>
      <c r="LCR22" s="340"/>
      <c r="LCS22" s="340"/>
      <c r="LCT22" s="340"/>
      <c r="LCU22" s="340"/>
      <c r="LCV22" s="340"/>
      <c r="LCW22" s="340"/>
      <c r="LCX22" s="340"/>
      <c r="LCY22" s="340"/>
      <c r="LCZ22" s="340"/>
      <c r="LDA22" s="340"/>
      <c r="LDB22" s="340"/>
      <c r="LDC22" s="340"/>
      <c r="LDD22" s="340"/>
      <c r="LDE22" s="340"/>
      <c r="LDF22" s="340"/>
      <c r="LDG22" s="340"/>
      <c r="LDH22" s="340"/>
      <c r="LDI22" s="340"/>
      <c r="LDJ22" s="340"/>
      <c r="LDK22" s="340"/>
      <c r="LDL22" s="340"/>
      <c r="LDM22" s="340"/>
      <c r="LDN22" s="340"/>
      <c r="LDO22" s="340"/>
      <c r="LDP22" s="340"/>
      <c r="LDQ22" s="340"/>
      <c r="LDR22" s="340"/>
      <c r="LDS22" s="340"/>
      <c r="LDT22" s="340"/>
      <c r="LDU22" s="340"/>
      <c r="LDV22" s="340"/>
      <c r="LDW22" s="340"/>
      <c r="LDX22" s="340"/>
      <c r="LDY22" s="340"/>
      <c r="LDZ22" s="340"/>
      <c r="LEA22" s="340"/>
      <c r="LEB22" s="340"/>
      <c r="LEC22" s="340"/>
      <c r="LED22" s="340"/>
      <c r="LEE22" s="340"/>
      <c r="LEF22" s="340"/>
      <c r="LEG22" s="340"/>
      <c r="LEH22" s="340"/>
      <c r="LEI22" s="340"/>
      <c r="LEJ22" s="340"/>
      <c r="LEK22" s="340"/>
      <c r="LEL22" s="340"/>
      <c r="LEM22" s="340"/>
      <c r="LEN22" s="340"/>
      <c r="LEO22" s="340"/>
      <c r="LEP22" s="340"/>
      <c r="LEQ22" s="340"/>
      <c r="LER22" s="340"/>
      <c r="LES22" s="340"/>
      <c r="LET22" s="340"/>
      <c r="LEU22" s="340"/>
      <c r="LEV22" s="340"/>
      <c r="LEW22" s="340"/>
      <c r="LEX22" s="340"/>
      <c r="LEY22" s="340"/>
      <c r="LEZ22" s="340"/>
      <c r="LFA22" s="340"/>
      <c r="LFB22" s="340"/>
      <c r="LFC22" s="340"/>
      <c r="LFD22" s="340"/>
      <c r="LFE22" s="340"/>
      <c r="LFF22" s="340"/>
      <c r="LFG22" s="340"/>
      <c r="LFH22" s="340"/>
      <c r="LFI22" s="340"/>
      <c r="LFJ22" s="340"/>
      <c r="LFK22" s="340"/>
      <c r="LFL22" s="340"/>
      <c r="LFM22" s="340"/>
      <c r="LFN22" s="340"/>
      <c r="LFO22" s="340"/>
      <c r="LFP22" s="340"/>
      <c r="LFQ22" s="340"/>
      <c r="LFR22" s="340"/>
      <c r="LFS22" s="340"/>
      <c r="LFT22" s="340"/>
      <c r="LFU22" s="340"/>
      <c r="LFV22" s="340"/>
      <c r="LFW22" s="340"/>
      <c r="LFX22" s="340"/>
      <c r="LFY22" s="340"/>
      <c r="LFZ22" s="340"/>
      <c r="LGA22" s="340"/>
      <c r="LGB22" s="340"/>
      <c r="LGC22" s="340"/>
      <c r="LGD22" s="340"/>
      <c r="LGE22" s="340"/>
      <c r="LGF22" s="340"/>
      <c r="LGG22" s="340"/>
      <c r="LGH22" s="340"/>
      <c r="LGI22" s="340"/>
      <c r="LGJ22" s="340"/>
      <c r="LGK22" s="340"/>
      <c r="LGL22" s="340"/>
      <c r="LGM22" s="340"/>
      <c r="LGN22" s="340"/>
      <c r="LGO22" s="340"/>
      <c r="LGP22" s="340"/>
      <c r="LGQ22" s="340"/>
      <c r="LGR22" s="340"/>
      <c r="LGS22" s="340"/>
      <c r="LGT22" s="340"/>
      <c r="LGU22" s="340"/>
      <c r="LGV22" s="340"/>
      <c r="LGW22" s="340"/>
      <c r="LGX22" s="340"/>
      <c r="LGY22" s="340"/>
      <c r="LGZ22" s="340"/>
      <c r="LHA22" s="340"/>
      <c r="LHB22" s="340"/>
      <c r="LHC22" s="340"/>
      <c r="LHD22" s="340"/>
      <c r="LHE22" s="340"/>
      <c r="LHF22" s="340"/>
      <c r="LHG22" s="340"/>
      <c r="LHH22" s="340"/>
      <c r="LHI22" s="340"/>
      <c r="LHJ22" s="340"/>
      <c r="LHK22" s="340"/>
      <c r="LHL22" s="340"/>
      <c r="LHM22" s="340"/>
      <c r="LHN22" s="340"/>
      <c r="LHO22" s="340"/>
      <c r="LHP22" s="340"/>
      <c r="LHQ22" s="340"/>
      <c r="LHR22" s="340"/>
      <c r="LHS22" s="340"/>
      <c r="LHT22" s="340"/>
      <c r="LHU22" s="340"/>
      <c r="LHV22" s="340"/>
      <c r="LHW22" s="340"/>
      <c r="LHX22" s="340"/>
      <c r="LHY22" s="340"/>
      <c r="LHZ22" s="340"/>
      <c r="LIA22" s="340"/>
      <c r="LIB22" s="340"/>
      <c r="LIC22" s="340"/>
      <c r="LID22" s="340"/>
      <c r="LIE22" s="340"/>
      <c r="LIF22" s="340"/>
      <c r="LIG22" s="340"/>
      <c r="LIH22" s="340"/>
      <c r="LII22" s="340"/>
      <c r="LIJ22" s="340"/>
      <c r="LIK22" s="340"/>
      <c r="LIL22" s="340"/>
      <c r="LIM22" s="340"/>
      <c r="LIN22" s="340"/>
      <c r="LIO22" s="340"/>
      <c r="LIP22" s="340"/>
      <c r="LIQ22" s="340"/>
      <c r="LIR22" s="340"/>
      <c r="LIS22" s="340"/>
      <c r="LIT22" s="340"/>
      <c r="LIU22" s="340"/>
      <c r="LIV22" s="340"/>
      <c r="LIW22" s="340"/>
      <c r="LIX22" s="340"/>
      <c r="LIY22" s="340"/>
      <c r="LIZ22" s="340"/>
      <c r="LJA22" s="340"/>
      <c r="LJB22" s="340"/>
      <c r="LJC22" s="340"/>
      <c r="LJD22" s="340"/>
      <c r="LJE22" s="340"/>
      <c r="LJF22" s="340"/>
      <c r="LJG22" s="340"/>
      <c r="LJH22" s="340"/>
      <c r="LJI22" s="340"/>
      <c r="LJJ22" s="340"/>
      <c r="LJK22" s="340"/>
      <c r="LJL22" s="340"/>
      <c r="LJM22" s="340"/>
      <c r="LJN22" s="340"/>
      <c r="LJO22" s="340"/>
      <c r="LJP22" s="340"/>
      <c r="LJQ22" s="340"/>
      <c r="LJR22" s="340"/>
      <c r="LJS22" s="340"/>
      <c r="LJT22" s="340"/>
      <c r="LJU22" s="340"/>
      <c r="LJV22" s="340"/>
      <c r="LJW22" s="340"/>
      <c r="LJX22" s="340"/>
      <c r="LJY22" s="340"/>
      <c r="LJZ22" s="340"/>
      <c r="LKA22" s="340"/>
      <c r="LKB22" s="340"/>
      <c r="LKC22" s="340"/>
      <c r="LKD22" s="340"/>
      <c r="LKE22" s="340"/>
      <c r="LKF22" s="340"/>
      <c r="LKG22" s="340"/>
      <c r="LKH22" s="340"/>
      <c r="LKI22" s="340"/>
      <c r="LKJ22" s="340"/>
      <c r="LKK22" s="340"/>
      <c r="LKL22" s="340"/>
      <c r="LKM22" s="340"/>
      <c r="LKN22" s="340"/>
      <c r="LKO22" s="340"/>
      <c r="LKP22" s="340"/>
      <c r="LKQ22" s="340"/>
      <c r="LKR22" s="340"/>
      <c r="LKS22" s="340"/>
      <c r="LKT22" s="340"/>
      <c r="LKU22" s="340"/>
      <c r="LKV22" s="340"/>
      <c r="LKW22" s="340"/>
      <c r="LKX22" s="340"/>
      <c r="LKY22" s="340"/>
      <c r="LKZ22" s="340"/>
      <c r="LLA22" s="340"/>
      <c r="LLB22" s="340"/>
      <c r="LLC22" s="340"/>
      <c r="LLD22" s="340"/>
      <c r="LLE22" s="340"/>
      <c r="LLF22" s="340"/>
      <c r="LLG22" s="340"/>
      <c r="LLH22" s="340"/>
      <c r="LLI22" s="340"/>
      <c r="LLJ22" s="340"/>
      <c r="LLK22" s="340"/>
      <c r="LLL22" s="340"/>
      <c r="LLM22" s="340"/>
      <c r="LLN22" s="340"/>
      <c r="LLO22" s="340"/>
      <c r="LLP22" s="340"/>
      <c r="LLQ22" s="340"/>
      <c r="LLR22" s="340"/>
      <c r="LLS22" s="340"/>
      <c r="LLT22" s="340"/>
      <c r="LLU22" s="340"/>
      <c r="LLV22" s="340"/>
      <c r="LLW22" s="340"/>
      <c r="LLX22" s="340"/>
      <c r="LLY22" s="340"/>
      <c r="LLZ22" s="340"/>
      <c r="LMA22" s="340"/>
      <c r="LMB22" s="340"/>
      <c r="LMC22" s="340"/>
      <c r="LMD22" s="340"/>
      <c r="LME22" s="340"/>
      <c r="LMF22" s="340"/>
      <c r="LMG22" s="340"/>
      <c r="LMH22" s="340"/>
      <c r="LMI22" s="340"/>
      <c r="LMJ22" s="340"/>
      <c r="LMK22" s="340"/>
      <c r="LML22" s="340"/>
      <c r="LMM22" s="340"/>
      <c r="LMN22" s="340"/>
      <c r="LMO22" s="340"/>
      <c r="LMP22" s="340"/>
      <c r="LMQ22" s="340"/>
      <c r="LMR22" s="340"/>
      <c r="LMS22" s="340"/>
      <c r="LMT22" s="340"/>
      <c r="LMU22" s="340"/>
      <c r="LMV22" s="340"/>
      <c r="LMW22" s="340"/>
      <c r="LMX22" s="340"/>
      <c r="LMY22" s="340"/>
      <c r="LMZ22" s="340"/>
      <c r="LNA22" s="340"/>
      <c r="LNB22" s="340"/>
      <c r="LNC22" s="340"/>
      <c r="LND22" s="340"/>
      <c r="LNE22" s="340"/>
      <c r="LNF22" s="340"/>
      <c r="LNG22" s="340"/>
      <c r="LNH22" s="340"/>
      <c r="LNI22" s="340"/>
      <c r="LNJ22" s="340"/>
      <c r="LNK22" s="340"/>
      <c r="LNL22" s="340"/>
      <c r="LNM22" s="340"/>
      <c r="LNN22" s="340"/>
      <c r="LNO22" s="340"/>
      <c r="LNP22" s="340"/>
      <c r="LNQ22" s="340"/>
      <c r="LNR22" s="340"/>
      <c r="LNS22" s="340"/>
      <c r="LNT22" s="340"/>
      <c r="LNU22" s="340"/>
      <c r="LNV22" s="340"/>
      <c r="LNW22" s="340"/>
      <c r="LNX22" s="340"/>
      <c r="LNY22" s="340"/>
      <c r="LNZ22" s="340"/>
      <c r="LOA22" s="340"/>
      <c r="LOB22" s="340"/>
      <c r="LOC22" s="340"/>
      <c r="LOD22" s="340"/>
      <c r="LOE22" s="340"/>
      <c r="LOF22" s="340"/>
      <c r="LOG22" s="340"/>
      <c r="LOH22" s="340"/>
      <c r="LOI22" s="340"/>
      <c r="LOJ22" s="340"/>
      <c r="LOK22" s="340"/>
      <c r="LOL22" s="340"/>
      <c r="LOM22" s="340"/>
      <c r="LON22" s="340"/>
      <c r="LOO22" s="340"/>
      <c r="LOP22" s="340"/>
      <c r="LOQ22" s="340"/>
      <c r="LOR22" s="340"/>
      <c r="LOS22" s="340"/>
      <c r="LOT22" s="340"/>
      <c r="LOU22" s="340"/>
      <c r="LOV22" s="340"/>
      <c r="LOW22" s="340"/>
      <c r="LOX22" s="340"/>
      <c r="LOY22" s="340"/>
      <c r="LOZ22" s="340"/>
      <c r="LPA22" s="340"/>
      <c r="LPB22" s="340"/>
      <c r="LPC22" s="340"/>
      <c r="LPD22" s="340"/>
      <c r="LPE22" s="340"/>
      <c r="LPF22" s="340"/>
      <c r="LPG22" s="340"/>
      <c r="LPH22" s="340"/>
      <c r="LPI22" s="340"/>
      <c r="LPJ22" s="340"/>
      <c r="LPK22" s="340"/>
      <c r="LPL22" s="340"/>
      <c r="LPM22" s="340"/>
      <c r="LPN22" s="340"/>
      <c r="LPO22" s="340"/>
      <c r="LPP22" s="340"/>
      <c r="LPQ22" s="340"/>
      <c r="LPR22" s="340"/>
      <c r="LPS22" s="340"/>
      <c r="LPT22" s="340"/>
      <c r="LPU22" s="340"/>
      <c r="LPV22" s="340"/>
      <c r="LPW22" s="340"/>
      <c r="LPX22" s="340"/>
      <c r="LPY22" s="340"/>
      <c r="LPZ22" s="340"/>
      <c r="LQA22" s="340"/>
      <c r="LQB22" s="340"/>
      <c r="LQC22" s="340"/>
      <c r="LQD22" s="340"/>
      <c r="LQE22" s="340"/>
      <c r="LQF22" s="340"/>
      <c r="LQG22" s="340"/>
      <c r="LQH22" s="340"/>
      <c r="LQI22" s="340"/>
      <c r="LQJ22" s="340"/>
      <c r="LQK22" s="340"/>
      <c r="LQL22" s="340"/>
      <c r="LQM22" s="340"/>
      <c r="LQN22" s="340"/>
      <c r="LQO22" s="340"/>
      <c r="LQP22" s="340"/>
      <c r="LQQ22" s="340"/>
      <c r="LQR22" s="340"/>
      <c r="LQS22" s="340"/>
      <c r="LQT22" s="340"/>
      <c r="LQU22" s="340"/>
      <c r="LQV22" s="340"/>
      <c r="LQW22" s="340"/>
      <c r="LQX22" s="340"/>
      <c r="LQY22" s="340"/>
      <c r="LQZ22" s="340"/>
      <c r="LRA22" s="340"/>
      <c r="LRB22" s="340"/>
      <c r="LRC22" s="340"/>
      <c r="LRD22" s="340"/>
      <c r="LRE22" s="340"/>
      <c r="LRF22" s="340"/>
      <c r="LRG22" s="340"/>
      <c r="LRH22" s="340"/>
      <c r="LRI22" s="340"/>
      <c r="LRJ22" s="340"/>
      <c r="LRK22" s="340"/>
      <c r="LRL22" s="340"/>
      <c r="LRM22" s="340"/>
      <c r="LRN22" s="340"/>
      <c r="LRO22" s="340"/>
      <c r="LRP22" s="340"/>
      <c r="LRQ22" s="340"/>
      <c r="LRR22" s="340"/>
      <c r="LRS22" s="340"/>
      <c r="LRT22" s="340"/>
      <c r="LRU22" s="340"/>
      <c r="LRV22" s="340"/>
      <c r="LRW22" s="340"/>
      <c r="LRX22" s="340"/>
      <c r="LRY22" s="340"/>
      <c r="LRZ22" s="340"/>
      <c r="LSA22" s="340"/>
      <c r="LSB22" s="340"/>
      <c r="LSC22" s="340"/>
      <c r="LSD22" s="340"/>
      <c r="LSE22" s="340"/>
      <c r="LSF22" s="340"/>
      <c r="LSG22" s="340"/>
      <c r="LSH22" s="340"/>
      <c r="LSI22" s="340"/>
      <c r="LSJ22" s="340"/>
      <c r="LSK22" s="340"/>
      <c r="LSL22" s="340"/>
      <c r="LSM22" s="340"/>
      <c r="LSN22" s="340"/>
      <c r="LSO22" s="340"/>
      <c r="LSP22" s="340"/>
      <c r="LSQ22" s="340"/>
      <c r="LSR22" s="340"/>
      <c r="LSS22" s="340"/>
      <c r="LST22" s="340"/>
      <c r="LSU22" s="340"/>
      <c r="LSV22" s="340"/>
      <c r="LSW22" s="340"/>
      <c r="LSX22" s="340"/>
      <c r="LSY22" s="340"/>
      <c r="LSZ22" s="340"/>
      <c r="LTA22" s="340"/>
      <c r="LTB22" s="340"/>
      <c r="LTC22" s="340"/>
      <c r="LTD22" s="340"/>
      <c r="LTE22" s="340"/>
      <c r="LTF22" s="340"/>
      <c r="LTG22" s="340"/>
      <c r="LTH22" s="340"/>
      <c r="LTI22" s="340"/>
      <c r="LTJ22" s="340"/>
      <c r="LTK22" s="340"/>
      <c r="LTL22" s="340"/>
      <c r="LTM22" s="340"/>
      <c r="LTN22" s="340"/>
      <c r="LTO22" s="340"/>
      <c r="LTP22" s="340"/>
      <c r="LTQ22" s="340"/>
      <c r="LTR22" s="340"/>
      <c r="LTS22" s="340"/>
      <c r="LTT22" s="340"/>
      <c r="LTU22" s="340"/>
      <c r="LTV22" s="340"/>
      <c r="LTW22" s="340"/>
      <c r="LTX22" s="340"/>
      <c r="LTY22" s="340"/>
      <c r="LTZ22" s="340"/>
      <c r="LUA22" s="340"/>
      <c r="LUB22" s="340"/>
      <c r="LUC22" s="340"/>
      <c r="LUD22" s="340"/>
      <c r="LUE22" s="340"/>
      <c r="LUF22" s="340"/>
      <c r="LUG22" s="340"/>
      <c r="LUH22" s="340"/>
      <c r="LUI22" s="340"/>
      <c r="LUJ22" s="340"/>
      <c r="LUK22" s="340"/>
      <c r="LUL22" s="340"/>
      <c r="LUM22" s="340"/>
      <c r="LUN22" s="340"/>
      <c r="LUO22" s="340"/>
      <c r="LUP22" s="340"/>
      <c r="LUQ22" s="340"/>
      <c r="LUR22" s="340"/>
      <c r="LUS22" s="340"/>
      <c r="LUT22" s="340"/>
      <c r="LUU22" s="340"/>
      <c r="LUV22" s="340"/>
      <c r="LUW22" s="340"/>
      <c r="LUX22" s="340"/>
      <c r="LUY22" s="340"/>
      <c r="LUZ22" s="340"/>
      <c r="LVA22" s="340"/>
      <c r="LVB22" s="340"/>
      <c r="LVC22" s="340"/>
      <c r="LVD22" s="340"/>
      <c r="LVE22" s="340"/>
      <c r="LVF22" s="340"/>
      <c r="LVG22" s="340"/>
      <c r="LVH22" s="340"/>
      <c r="LVI22" s="340"/>
      <c r="LVJ22" s="340"/>
      <c r="LVK22" s="340"/>
      <c r="LVL22" s="340"/>
      <c r="LVM22" s="340"/>
      <c r="LVN22" s="340"/>
      <c r="LVO22" s="340"/>
      <c r="LVP22" s="340"/>
      <c r="LVQ22" s="340"/>
      <c r="LVR22" s="340"/>
      <c r="LVS22" s="340"/>
      <c r="LVT22" s="340"/>
      <c r="LVU22" s="340"/>
      <c r="LVV22" s="340"/>
      <c r="LVW22" s="340"/>
      <c r="LVX22" s="340"/>
      <c r="LVY22" s="340"/>
      <c r="LVZ22" s="340"/>
      <c r="LWA22" s="340"/>
      <c r="LWB22" s="340"/>
      <c r="LWC22" s="340"/>
      <c r="LWD22" s="340"/>
      <c r="LWE22" s="340"/>
      <c r="LWF22" s="340"/>
      <c r="LWG22" s="340"/>
      <c r="LWH22" s="340"/>
      <c r="LWI22" s="340"/>
      <c r="LWJ22" s="340"/>
      <c r="LWK22" s="340"/>
      <c r="LWL22" s="340"/>
      <c r="LWM22" s="340"/>
      <c r="LWN22" s="340"/>
      <c r="LWO22" s="340"/>
      <c r="LWP22" s="340"/>
      <c r="LWQ22" s="340"/>
      <c r="LWR22" s="340"/>
      <c r="LWS22" s="340"/>
      <c r="LWT22" s="340"/>
      <c r="LWU22" s="340"/>
      <c r="LWV22" s="340"/>
      <c r="LWW22" s="340"/>
      <c r="LWX22" s="340"/>
      <c r="LWY22" s="340"/>
      <c r="LWZ22" s="340"/>
      <c r="LXA22" s="340"/>
      <c r="LXB22" s="340"/>
      <c r="LXC22" s="340"/>
      <c r="LXD22" s="340"/>
      <c r="LXE22" s="340"/>
      <c r="LXF22" s="340"/>
      <c r="LXG22" s="340"/>
      <c r="LXH22" s="340"/>
      <c r="LXI22" s="340"/>
      <c r="LXJ22" s="340"/>
      <c r="LXK22" s="340"/>
      <c r="LXL22" s="340"/>
      <c r="LXM22" s="340"/>
      <c r="LXN22" s="340"/>
      <c r="LXO22" s="340"/>
      <c r="LXP22" s="340"/>
      <c r="LXQ22" s="340"/>
      <c r="LXR22" s="340"/>
      <c r="LXS22" s="340"/>
      <c r="LXT22" s="340"/>
      <c r="LXU22" s="340"/>
      <c r="LXV22" s="340"/>
      <c r="LXW22" s="340"/>
      <c r="LXX22" s="340"/>
      <c r="LXY22" s="340"/>
      <c r="LXZ22" s="340"/>
      <c r="LYA22" s="340"/>
      <c r="LYB22" s="340"/>
      <c r="LYC22" s="340"/>
      <c r="LYD22" s="340"/>
      <c r="LYE22" s="340"/>
      <c r="LYF22" s="340"/>
      <c r="LYG22" s="340"/>
      <c r="LYH22" s="340"/>
      <c r="LYI22" s="340"/>
      <c r="LYJ22" s="340"/>
      <c r="LYK22" s="340"/>
      <c r="LYL22" s="340"/>
      <c r="LYM22" s="340"/>
      <c r="LYN22" s="340"/>
      <c r="LYO22" s="340"/>
      <c r="LYP22" s="340"/>
      <c r="LYQ22" s="340"/>
      <c r="LYR22" s="340"/>
      <c r="LYS22" s="340"/>
      <c r="LYT22" s="340"/>
      <c r="LYU22" s="340"/>
      <c r="LYV22" s="340"/>
      <c r="LYW22" s="340"/>
      <c r="LYX22" s="340"/>
      <c r="LYY22" s="340"/>
      <c r="LYZ22" s="340"/>
      <c r="LZA22" s="340"/>
      <c r="LZB22" s="340"/>
      <c r="LZC22" s="340"/>
      <c r="LZD22" s="340"/>
      <c r="LZE22" s="340"/>
      <c r="LZF22" s="340"/>
      <c r="LZG22" s="340"/>
      <c r="LZH22" s="340"/>
      <c r="LZI22" s="340"/>
      <c r="LZJ22" s="340"/>
      <c r="LZK22" s="340"/>
      <c r="LZL22" s="340"/>
      <c r="LZM22" s="340"/>
      <c r="LZN22" s="340"/>
      <c r="LZO22" s="340"/>
      <c r="LZP22" s="340"/>
      <c r="LZQ22" s="340"/>
      <c r="LZR22" s="340"/>
      <c r="LZS22" s="340"/>
      <c r="LZT22" s="340"/>
      <c r="LZU22" s="340"/>
      <c r="LZV22" s="340"/>
      <c r="LZW22" s="340"/>
      <c r="LZX22" s="340"/>
      <c r="LZY22" s="340"/>
      <c r="LZZ22" s="340"/>
      <c r="MAA22" s="340"/>
      <c r="MAB22" s="340"/>
      <c r="MAC22" s="340"/>
      <c r="MAD22" s="340"/>
      <c r="MAE22" s="340"/>
      <c r="MAF22" s="340"/>
      <c r="MAG22" s="340"/>
      <c r="MAH22" s="340"/>
      <c r="MAI22" s="340"/>
      <c r="MAJ22" s="340"/>
      <c r="MAK22" s="340"/>
      <c r="MAL22" s="340"/>
      <c r="MAM22" s="340"/>
      <c r="MAN22" s="340"/>
      <c r="MAO22" s="340"/>
      <c r="MAP22" s="340"/>
      <c r="MAQ22" s="340"/>
      <c r="MAR22" s="340"/>
      <c r="MAS22" s="340"/>
      <c r="MAT22" s="340"/>
      <c r="MAU22" s="340"/>
      <c r="MAV22" s="340"/>
      <c r="MAW22" s="340"/>
      <c r="MAX22" s="340"/>
      <c r="MAY22" s="340"/>
      <c r="MAZ22" s="340"/>
      <c r="MBA22" s="340"/>
      <c r="MBB22" s="340"/>
      <c r="MBC22" s="340"/>
      <c r="MBD22" s="340"/>
      <c r="MBE22" s="340"/>
      <c r="MBF22" s="340"/>
      <c r="MBG22" s="340"/>
      <c r="MBH22" s="340"/>
      <c r="MBI22" s="340"/>
      <c r="MBJ22" s="340"/>
      <c r="MBK22" s="340"/>
      <c r="MBL22" s="340"/>
      <c r="MBM22" s="340"/>
      <c r="MBN22" s="340"/>
      <c r="MBO22" s="340"/>
      <c r="MBP22" s="340"/>
      <c r="MBQ22" s="340"/>
      <c r="MBR22" s="340"/>
      <c r="MBS22" s="340"/>
      <c r="MBT22" s="340"/>
      <c r="MBU22" s="340"/>
      <c r="MBV22" s="340"/>
      <c r="MBW22" s="340"/>
      <c r="MBX22" s="340"/>
      <c r="MBY22" s="340"/>
      <c r="MBZ22" s="340"/>
      <c r="MCA22" s="340"/>
      <c r="MCB22" s="340"/>
      <c r="MCC22" s="340"/>
      <c r="MCD22" s="340"/>
      <c r="MCE22" s="340"/>
      <c r="MCF22" s="340"/>
      <c r="MCG22" s="340"/>
      <c r="MCH22" s="340"/>
      <c r="MCI22" s="340"/>
      <c r="MCJ22" s="340"/>
      <c r="MCK22" s="340"/>
      <c r="MCL22" s="340"/>
      <c r="MCM22" s="340"/>
      <c r="MCN22" s="340"/>
      <c r="MCO22" s="340"/>
      <c r="MCP22" s="340"/>
      <c r="MCQ22" s="340"/>
      <c r="MCR22" s="340"/>
      <c r="MCS22" s="340"/>
      <c r="MCT22" s="340"/>
      <c r="MCU22" s="340"/>
      <c r="MCV22" s="340"/>
      <c r="MCW22" s="340"/>
      <c r="MCX22" s="340"/>
      <c r="MCY22" s="340"/>
      <c r="MCZ22" s="340"/>
      <c r="MDA22" s="340"/>
      <c r="MDB22" s="340"/>
      <c r="MDC22" s="340"/>
      <c r="MDD22" s="340"/>
      <c r="MDE22" s="340"/>
      <c r="MDF22" s="340"/>
      <c r="MDG22" s="340"/>
      <c r="MDH22" s="340"/>
      <c r="MDI22" s="340"/>
      <c r="MDJ22" s="340"/>
      <c r="MDK22" s="340"/>
      <c r="MDL22" s="340"/>
      <c r="MDM22" s="340"/>
      <c r="MDN22" s="340"/>
      <c r="MDO22" s="340"/>
      <c r="MDP22" s="340"/>
      <c r="MDQ22" s="340"/>
      <c r="MDR22" s="340"/>
      <c r="MDS22" s="340"/>
      <c r="MDT22" s="340"/>
      <c r="MDU22" s="340"/>
      <c r="MDV22" s="340"/>
      <c r="MDW22" s="340"/>
      <c r="MDX22" s="340"/>
      <c r="MDY22" s="340"/>
      <c r="MDZ22" s="340"/>
      <c r="MEA22" s="340"/>
      <c r="MEB22" s="340"/>
      <c r="MEC22" s="340"/>
      <c r="MED22" s="340"/>
      <c r="MEE22" s="340"/>
      <c r="MEF22" s="340"/>
      <c r="MEG22" s="340"/>
      <c r="MEH22" s="340"/>
      <c r="MEI22" s="340"/>
      <c r="MEJ22" s="340"/>
      <c r="MEK22" s="340"/>
      <c r="MEL22" s="340"/>
      <c r="MEM22" s="340"/>
      <c r="MEN22" s="340"/>
      <c r="MEO22" s="340"/>
      <c r="MEP22" s="340"/>
      <c r="MEQ22" s="340"/>
      <c r="MER22" s="340"/>
      <c r="MES22" s="340"/>
      <c r="MET22" s="340"/>
      <c r="MEU22" s="340"/>
      <c r="MEV22" s="340"/>
      <c r="MEW22" s="340"/>
      <c r="MEX22" s="340"/>
      <c r="MEY22" s="340"/>
      <c r="MEZ22" s="340"/>
      <c r="MFA22" s="340"/>
      <c r="MFB22" s="340"/>
      <c r="MFC22" s="340"/>
      <c r="MFD22" s="340"/>
      <c r="MFE22" s="340"/>
      <c r="MFF22" s="340"/>
      <c r="MFG22" s="340"/>
      <c r="MFH22" s="340"/>
      <c r="MFI22" s="340"/>
      <c r="MFJ22" s="340"/>
      <c r="MFK22" s="340"/>
      <c r="MFL22" s="340"/>
      <c r="MFM22" s="340"/>
      <c r="MFN22" s="340"/>
      <c r="MFO22" s="340"/>
      <c r="MFP22" s="340"/>
      <c r="MFQ22" s="340"/>
      <c r="MFR22" s="340"/>
      <c r="MFS22" s="340"/>
      <c r="MFT22" s="340"/>
      <c r="MFU22" s="340"/>
      <c r="MFV22" s="340"/>
      <c r="MFW22" s="340"/>
      <c r="MFX22" s="340"/>
      <c r="MFY22" s="340"/>
      <c r="MFZ22" s="340"/>
      <c r="MGA22" s="340"/>
      <c r="MGB22" s="340"/>
      <c r="MGC22" s="340"/>
      <c r="MGD22" s="340"/>
      <c r="MGE22" s="340"/>
      <c r="MGF22" s="340"/>
      <c r="MGG22" s="340"/>
      <c r="MGH22" s="340"/>
      <c r="MGI22" s="340"/>
      <c r="MGJ22" s="340"/>
      <c r="MGK22" s="340"/>
      <c r="MGL22" s="340"/>
      <c r="MGM22" s="340"/>
      <c r="MGN22" s="340"/>
      <c r="MGO22" s="340"/>
      <c r="MGP22" s="340"/>
      <c r="MGQ22" s="340"/>
      <c r="MGR22" s="340"/>
      <c r="MGS22" s="340"/>
      <c r="MGT22" s="340"/>
      <c r="MGU22" s="340"/>
      <c r="MGV22" s="340"/>
      <c r="MGW22" s="340"/>
      <c r="MGX22" s="340"/>
      <c r="MGY22" s="340"/>
      <c r="MGZ22" s="340"/>
      <c r="MHA22" s="340"/>
      <c r="MHB22" s="340"/>
      <c r="MHC22" s="340"/>
      <c r="MHD22" s="340"/>
      <c r="MHE22" s="340"/>
      <c r="MHF22" s="340"/>
      <c r="MHG22" s="340"/>
      <c r="MHH22" s="340"/>
      <c r="MHI22" s="340"/>
      <c r="MHJ22" s="340"/>
      <c r="MHK22" s="340"/>
      <c r="MHL22" s="340"/>
      <c r="MHM22" s="340"/>
      <c r="MHN22" s="340"/>
      <c r="MHO22" s="340"/>
      <c r="MHP22" s="340"/>
      <c r="MHQ22" s="340"/>
      <c r="MHR22" s="340"/>
      <c r="MHS22" s="340"/>
      <c r="MHT22" s="340"/>
      <c r="MHU22" s="340"/>
      <c r="MHV22" s="340"/>
      <c r="MHW22" s="340"/>
      <c r="MHX22" s="340"/>
      <c r="MHY22" s="340"/>
      <c r="MHZ22" s="340"/>
      <c r="MIA22" s="340"/>
      <c r="MIB22" s="340"/>
      <c r="MIC22" s="340"/>
      <c r="MID22" s="340"/>
      <c r="MIE22" s="340"/>
      <c r="MIF22" s="340"/>
      <c r="MIG22" s="340"/>
      <c r="MIH22" s="340"/>
      <c r="MII22" s="340"/>
      <c r="MIJ22" s="340"/>
      <c r="MIK22" s="340"/>
      <c r="MIL22" s="340"/>
      <c r="MIM22" s="340"/>
      <c r="MIN22" s="340"/>
      <c r="MIO22" s="340"/>
      <c r="MIP22" s="340"/>
      <c r="MIQ22" s="340"/>
      <c r="MIR22" s="340"/>
      <c r="MIS22" s="340"/>
      <c r="MIT22" s="340"/>
      <c r="MIU22" s="340"/>
      <c r="MIV22" s="340"/>
      <c r="MIW22" s="340"/>
      <c r="MIX22" s="340"/>
      <c r="MIY22" s="340"/>
      <c r="MIZ22" s="340"/>
      <c r="MJA22" s="340"/>
      <c r="MJB22" s="340"/>
      <c r="MJC22" s="340"/>
      <c r="MJD22" s="340"/>
      <c r="MJE22" s="340"/>
      <c r="MJF22" s="340"/>
      <c r="MJG22" s="340"/>
      <c r="MJH22" s="340"/>
      <c r="MJI22" s="340"/>
      <c r="MJJ22" s="340"/>
      <c r="MJK22" s="340"/>
      <c r="MJL22" s="340"/>
      <c r="MJM22" s="340"/>
      <c r="MJN22" s="340"/>
      <c r="MJO22" s="340"/>
      <c r="MJP22" s="340"/>
      <c r="MJQ22" s="340"/>
      <c r="MJR22" s="340"/>
      <c r="MJS22" s="340"/>
      <c r="MJT22" s="340"/>
      <c r="MJU22" s="340"/>
      <c r="MJV22" s="340"/>
      <c r="MJW22" s="340"/>
      <c r="MJX22" s="340"/>
      <c r="MJY22" s="340"/>
      <c r="MJZ22" s="340"/>
      <c r="MKA22" s="340"/>
      <c r="MKB22" s="340"/>
      <c r="MKC22" s="340"/>
      <c r="MKD22" s="340"/>
      <c r="MKE22" s="340"/>
      <c r="MKF22" s="340"/>
      <c r="MKG22" s="340"/>
      <c r="MKH22" s="340"/>
      <c r="MKI22" s="340"/>
      <c r="MKJ22" s="340"/>
      <c r="MKK22" s="340"/>
      <c r="MKL22" s="340"/>
      <c r="MKM22" s="340"/>
      <c r="MKN22" s="340"/>
      <c r="MKO22" s="340"/>
      <c r="MKP22" s="340"/>
      <c r="MKQ22" s="340"/>
      <c r="MKR22" s="340"/>
      <c r="MKS22" s="340"/>
      <c r="MKT22" s="340"/>
      <c r="MKU22" s="340"/>
      <c r="MKV22" s="340"/>
      <c r="MKW22" s="340"/>
      <c r="MKX22" s="340"/>
      <c r="MKY22" s="340"/>
      <c r="MKZ22" s="340"/>
      <c r="MLA22" s="340"/>
      <c r="MLB22" s="340"/>
      <c r="MLC22" s="340"/>
      <c r="MLD22" s="340"/>
      <c r="MLE22" s="340"/>
      <c r="MLF22" s="340"/>
      <c r="MLG22" s="340"/>
      <c r="MLH22" s="340"/>
      <c r="MLI22" s="340"/>
      <c r="MLJ22" s="340"/>
      <c r="MLK22" s="340"/>
      <c r="MLL22" s="340"/>
      <c r="MLM22" s="340"/>
      <c r="MLN22" s="340"/>
      <c r="MLO22" s="340"/>
      <c r="MLP22" s="340"/>
      <c r="MLQ22" s="340"/>
      <c r="MLR22" s="340"/>
      <c r="MLS22" s="340"/>
      <c r="MLT22" s="340"/>
      <c r="MLU22" s="340"/>
      <c r="MLV22" s="340"/>
      <c r="MLW22" s="340"/>
      <c r="MLX22" s="340"/>
      <c r="MLY22" s="340"/>
      <c r="MLZ22" s="340"/>
      <c r="MMA22" s="340"/>
      <c r="MMB22" s="340"/>
      <c r="MMC22" s="340"/>
      <c r="MMD22" s="340"/>
      <c r="MME22" s="340"/>
      <c r="MMF22" s="340"/>
      <c r="MMG22" s="340"/>
      <c r="MMH22" s="340"/>
      <c r="MMI22" s="340"/>
      <c r="MMJ22" s="340"/>
      <c r="MMK22" s="340"/>
      <c r="MML22" s="340"/>
      <c r="MMM22" s="340"/>
      <c r="MMN22" s="340"/>
      <c r="MMO22" s="340"/>
      <c r="MMP22" s="340"/>
      <c r="MMQ22" s="340"/>
      <c r="MMR22" s="340"/>
      <c r="MMS22" s="340"/>
      <c r="MMT22" s="340"/>
      <c r="MMU22" s="340"/>
      <c r="MMV22" s="340"/>
      <c r="MMW22" s="340"/>
      <c r="MMX22" s="340"/>
      <c r="MMY22" s="340"/>
      <c r="MMZ22" s="340"/>
      <c r="MNA22" s="340"/>
      <c r="MNB22" s="340"/>
      <c r="MNC22" s="340"/>
      <c r="MND22" s="340"/>
      <c r="MNE22" s="340"/>
      <c r="MNF22" s="340"/>
      <c r="MNG22" s="340"/>
      <c r="MNH22" s="340"/>
      <c r="MNI22" s="340"/>
      <c r="MNJ22" s="340"/>
      <c r="MNK22" s="340"/>
      <c r="MNL22" s="340"/>
      <c r="MNM22" s="340"/>
      <c r="MNN22" s="340"/>
      <c r="MNO22" s="340"/>
      <c r="MNP22" s="340"/>
      <c r="MNQ22" s="340"/>
      <c r="MNR22" s="340"/>
      <c r="MNS22" s="340"/>
      <c r="MNT22" s="340"/>
      <c r="MNU22" s="340"/>
      <c r="MNV22" s="340"/>
      <c r="MNW22" s="340"/>
      <c r="MNX22" s="340"/>
      <c r="MNY22" s="340"/>
      <c r="MNZ22" s="340"/>
      <c r="MOA22" s="340"/>
      <c r="MOB22" s="340"/>
      <c r="MOC22" s="340"/>
      <c r="MOD22" s="340"/>
      <c r="MOE22" s="340"/>
      <c r="MOF22" s="340"/>
      <c r="MOG22" s="340"/>
      <c r="MOH22" s="340"/>
      <c r="MOI22" s="340"/>
      <c r="MOJ22" s="340"/>
      <c r="MOK22" s="340"/>
      <c r="MOL22" s="340"/>
      <c r="MOM22" s="340"/>
      <c r="MON22" s="340"/>
      <c r="MOO22" s="340"/>
      <c r="MOP22" s="340"/>
      <c r="MOQ22" s="340"/>
      <c r="MOR22" s="340"/>
      <c r="MOS22" s="340"/>
      <c r="MOT22" s="340"/>
      <c r="MOU22" s="340"/>
      <c r="MOV22" s="340"/>
      <c r="MOW22" s="340"/>
      <c r="MOX22" s="340"/>
      <c r="MOY22" s="340"/>
      <c r="MOZ22" s="340"/>
      <c r="MPA22" s="340"/>
      <c r="MPB22" s="340"/>
      <c r="MPC22" s="340"/>
      <c r="MPD22" s="340"/>
      <c r="MPE22" s="340"/>
      <c r="MPF22" s="340"/>
      <c r="MPG22" s="340"/>
      <c r="MPH22" s="340"/>
      <c r="MPI22" s="340"/>
      <c r="MPJ22" s="340"/>
      <c r="MPK22" s="340"/>
      <c r="MPL22" s="340"/>
      <c r="MPM22" s="340"/>
      <c r="MPN22" s="340"/>
      <c r="MPO22" s="340"/>
      <c r="MPP22" s="340"/>
      <c r="MPQ22" s="340"/>
      <c r="MPR22" s="340"/>
      <c r="MPS22" s="340"/>
      <c r="MPT22" s="340"/>
      <c r="MPU22" s="340"/>
      <c r="MPV22" s="340"/>
      <c r="MPW22" s="340"/>
      <c r="MPX22" s="340"/>
      <c r="MPY22" s="340"/>
      <c r="MPZ22" s="340"/>
      <c r="MQA22" s="340"/>
      <c r="MQB22" s="340"/>
      <c r="MQC22" s="340"/>
      <c r="MQD22" s="340"/>
      <c r="MQE22" s="340"/>
      <c r="MQF22" s="340"/>
      <c r="MQG22" s="340"/>
      <c r="MQH22" s="340"/>
      <c r="MQI22" s="340"/>
      <c r="MQJ22" s="340"/>
      <c r="MQK22" s="340"/>
      <c r="MQL22" s="340"/>
      <c r="MQM22" s="340"/>
      <c r="MQN22" s="340"/>
      <c r="MQO22" s="340"/>
      <c r="MQP22" s="340"/>
      <c r="MQQ22" s="340"/>
      <c r="MQR22" s="340"/>
      <c r="MQS22" s="340"/>
      <c r="MQT22" s="340"/>
      <c r="MQU22" s="340"/>
      <c r="MQV22" s="340"/>
      <c r="MQW22" s="340"/>
      <c r="MQX22" s="340"/>
      <c r="MQY22" s="340"/>
      <c r="MQZ22" s="340"/>
      <c r="MRA22" s="340"/>
      <c r="MRB22" s="340"/>
      <c r="MRC22" s="340"/>
      <c r="MRD22" s="340"/>
      <c r="MRE22" s="340"/>
      <c r="MRF22" s="340"/>
      <c r="MRG22" s="340"/>
      <c r="MRH22" s="340"/>
      <c r="MRI22" s="340"/>
      <c r="MRJ22" s="340"/>
      <c r="MRK22" s="340"/>
      <c r="MRL22" s="340"/>
      <c r="MRM22" s="340"/>
      <c r="MRN22" s="340"/>
      <c r="MRO22" s="340"/>
      <c r="MRP22" s="340"/>
      <c r="MRQ22" s="340"/>
      <c r="MRR22" s="340"/>
      <c r="MRS22" s="340"/>
      <c r="MRT22" s="340"/>
      <c r="MRU22" s="340"/>
      <c r="MRV22" s="340"/>
      <c r="MRW22" s="340"/>
      <c r="MRX22" s="340"/>
      <c r="MRY22" s="340"/>
      <c r="MRZ22" s="340"/>
      <c r="MSA22" s="340"/>
      <c r="MSB22" s="340"/>
      <c r="MSC22" s="340"/>
      <c r="MSD22" s="340"/>
      <c r="MSE22" s="340"/>
      <c r="MSF22" s="340"/>
      <c r="MSG22" s="340"/>
      <c r="MSH22" s="340"/>
      <c r="MSI22" s="340"/>
      <c r="MSJ22" s="340"/>
      <c r="MSK22" s="340"/>
      <c r="MSL22" s="340"/>
      <c r="MSM22" s="340"/>
      <c r="MSN22" s="340"/>
      <c r="MSO22" s="340"/>
      <c r="MSP22" s="340"/>
      <c r="MSQ22" s="340"/>
      <c r="MSR22" s="340"/>
      <c r="MSS22" s="340"/>
      <c r="MST22" s="340"/>
      <c r="MSU22" s="340"/>
      <c r="MSV22" s="340"/>
      <c r="MSW22" s="340"/>
      <c r="MSX22" s="340"/>
      <c r="MSY22" s="340"/>
      <c r="MSZ22" s="340"/>
      <c r="MTA22" s="340"/>
      <c r="MTB22" s="340"/>
      <c r="MTC22" s="340"/>
      <c r="MTD22" s="340"/>
      <c r="MTE22" s="340"/>
      <c r="MTF22" s="340"/>
      <c r="MTG22" s="340"/>
      <c r="MTH22" s="340"/>
      <c r="MTI22" s="340"/>
      <c r="MTJ22" s="340"/>
      <c r="MTK22" s="340"/>
      <c r="MTL22" s="340"/>
      <c r="MTM22" s="340"/>
      <c r="MTN22" s="340"/>
      <c r="MTO22" s="340"/>
      <c r="MTP22" s="340"/>
      <c r="MTQ22" s="340"/>
      <c r="MTR22" s="340"/>
      <c r="MTS22" s="340"/>
      <c r="MTT22" s="340"/>
      <c r="MTU22" s="340"/>
      <c r="MTV22" s="340"/>
      <c r="MTW22" s="340"/>
      <c r="MTX22" s="340"/>
      <c r="MTY22" s="340"/>
      <c r="MTZ22" s="340"/>
      <c r="MUA22" s="340"/>
      <c r="MUB22" s="340"/>
      <c r="MUC22" s="340"/>
      <c r="MUD22" s="340"/>
      <c r="MUE22" s="340"/>
      <c r="MUF22" s="340"/>
      <c r="MUG22" s="340"/>
      <c r="MUH22" s="340"/>
      <c r="MUI22" s="340"/>
      <c r="MUJ22" s="340"/>
      <c r="MUK22" s="340"/>
      <c r="MUL22" s="340"/>
      <c r="MUM22" s="340"/>
      <c r="MUN22" s="340"/>
      <c r="MUO22" s="340"/>
      <c r="MUP22" s="340"/>
      <c r="MUQ22" s="340"/>
      <c r="MUR22" s="340"/>
      <c r="MUS22" s="340"/>
      <c r="MUT22" s="340"/>
      <c r="MUU22" s="340"/>
      <c r="MUV22" s="340"/>
      <c r="MUW22" s="340"/>
      <c r="MUX22" s="340"/>
      <c r="MUY22" s="340"/>
      <c r="MUZ22" s="340"/>
      <c r="MVA22" s="340"/>
      <c r="MVB22" s="340"/>
      <c r="MVC22" s="340"/>
      <c r="MVD22" s="340"/>
      <c r="MVE22" s="340"/>
      <c r="MVF22" s="340"/>
      <c r="MVG22" s="340"/>
      <c r="MVH22" s="340"/>
      <c r="MVI22" s="340"/>
      <c r="MVJ22" s="340"/>
      <c r="MVK22" s="340"/>
      <c r="MVL22" s="340"/>
      <c r="MVM22" s="340"/>
      <c r="MVN22" s="340"/>
      <c r="MVO22" s="340"/>
      <c r="MVP22" s="340"/>
      <c r="MVQ22" s="340"/>
      <c r="MVR22" s="340"/>
      <c r="MVS22" s="340"/>
      <c r="MVT22" s="340"/>
      <c r="MVU22" s="340"/>
      <c r="MVV22" s="340"/>
      <c r="MVW22" s="340"/>
      <c r="MVX22" s="340"/>
      <c r="MVY22" s="340"/>
      <c r="MVZ22" s="340"/>
      <c r="MWA22" s="340"/>
      <c r="MWB22" s="340"/>
      <c r="MWC22" s="340"/>
      <c r="MWD22" s="340"/>
      <c r="MWE22" s="340"/>
      <c r="MWF22" s="340"/>
      <c r="MWG22" s="340"/>
      <c r="MWH22" s="340"/>
      <c r="MWI22" s="340"/>
      <c r="MWJ22" s="340"/>
      <c r="MWK22" s="340"/>
      <c r="MWL22" s="340"/>
      <c r="MWM22" s="340"/>
      <c r="MWN22" s="340"/>
      <c r="MWO22" s="340"/>
      <c r="MWP22" s="340"/>
      <c r="MWQ22" s="340"/>
      <c r="MWR22" s="340"/>
      <c r="MWS22" s="340"/>
      <c r="MWT22" s="340"/>
      <c r="MWU22" s="340"/>
      <c r="MWV22" s="340"/>
      <c r="MWW22" s="340"/>
      <c r="MWX22" s="340"/>
      <c r="MWY22" s="340"/>
      <c r="MWZ22" s="340"/>
      <c r="MXA22" s="340"/>
      <c r="MXB22" s="340"/>
      <c r="MXC22" s="340"/>
      <c r="MXD22" s="340"/>
      <c r="MXE22" s="340"/>
      <c r="MXF22" s="340"/>
      <c r="MXG22" s="340"/>
      <c r="MXH22" s="340"/>
      <c r="MXI22" s="340"/>
      <c r="MXJ22" s="340"/>
      <c r="MXK22" s="340"/>
      <c r="MXL22" s="340"/>
      <c r="MXM22" s="340"/>
      <c r="MXN22" s="340"/>
      <c r="MXO22" s="340"/>
      <c r="MXP22" s="340"/>
      <c r="MXQ22" s="340"/>
      <c r="MXR22" s="340"/>
      <c r="MXS22" s="340"/>
      <c r="MXT22" s="340"/>
      <c r="MXU22" s="340"/>
      <c r="MXV22" s="340"/>
      <c r="MXW22" s="340"/>
      <c r="MXX22" s="340"/>
      <c r="MXY22" s="340"/>
      <c r="MXZ22" s="340"/>
      <c r="MYA22" s="340"/>
      <c r="MYB22" s="340"/>
      <c r="MYC22" s="340"/>
      <c r="MYD22" s="340"/>
      <c r="MYE22" s="340"/>
      <c r="MYF22" s="340"/>
      <c r="MYG22" s="340"/>
      <c r="MYH22" s="340"/>
      <c r="MYI22" s="340"/>
      <c r="MYJ22" s="340"/>
      <c r="MYK22" s="340"/>
      <c r="MYL22" s="340"/>
      <c r="MYM22" s="340"/>
      <c r="MYN22" s="340"/>
      <c r="MYO22" s="340"/>
      <c r="MYP22" s="340"/>
      <c r="MYQ22" s="340"/>
      <c r="MYR22" s="340"/>
      <c r="MYS22" s="340"/>
      <c r="MYT22" s="340"/>
      <c r="MYU22" s="340"/>
      <c r="MYV22" s="340"/>
      <c r="MYW22" s="340"/>
      <c r="MYX22" s="340"/>
      <c r="MYY22" s="340"/>
      <c r="MYZ22" s="340"/>
      <c r="MZA22" s="340"/>
      <c r="MZB22" s="340"/>
      <c r="MZC22" s="340"/>
      <c r="MZD22" s="340"/>
      <c r="MZE22" s="340"/>
      <c r="MZF22" s="340"/>
      <c r="MZG22" s="340"/>
      <c r="MZH22" s="340"/>
      <c r="MZI22" s="340"/>
      <c r="MZJ22" s="340"/>
      <c r="MZK22" s="340"/>
      <c r="MZL22" s="340"/>
      <c r="MZM22" s="340"/>
      <c r="MZN22" s="340"/>
      <c r="MZO22" s="340"/>
      <c r="MZP22" s="340"/>
      <c r="MZQ22" s="340"/>
      <c r="MZR22" s="340"/>
      <c r="MZS22" s="340"/>
      <c r="MZT22" s="340"/>
      <c r="MZU22" s="340"/>
      <c r="MZV22" s="340"/>
      <c r="MZW22" s="340"/>
      <c r="MZX22" s="340"/>
      <c r="MZY22" s="340"/>
      <c r="MZZ22" s="340"/>
      <c r="NAA22" s="340"/>
      <c r="NAB22" s="340"/>
      <c r="NAC22" s="340"/>
      <c r="NAD22" s="340"/>
      <c r="NAE22" s="340"/>
      <c r="NAF22" s="340"/>
      <c r="NAG22" s="340"/>
      <c r="NAH22" s="340"/>
      <c r="NAI22" s="340"/>
      <c r="NAJ22" s="340"/>
      <c r="NAK22" s="340"/>
      <c r="NAL22" s="340"/>
      <c r="NAM22" s="340"/>
      <c r="NAN22" s="340"/>
      <c r="NAO22" s="340"/>
      <c r="NAP22" s="340"/>
      <c r="NAQ22" s="340"/>
      <c r="NAR22" s="340"/>
      <c r="NAS22" s="340"/>
      <c r="NAT22" s="340"/>
      <c r="NAU22" s="340"/>
      <c r="NAV22" s="340"/>
      <c r="NAW22" s="340"/>
      <c r="NAX22" s="340"/>
      <c r="NAY22" s="340"/>
      <c r="NAZ22" s="340"/>
      <c r="NBA22" s="340"/>
      <c r="NBB22" s="340"/>
      <c r="NBC22" s="340"/>
      <c r="NBD22" s="340"/>
      <c r="NBE22" s="340"/>
      <c r="NBF22" s="340"/>
      <c r="NBG22" s="340"/>
      <c r="NBH22" s="340"/>
      <c r="NBI22" s="340"/>
      <c r="NBJ22" s="340"/>
      <c r="NBK22" s="340"/>
      <c r="NBL22" s="340"/>
      <c r="NBM22" s="340"/>
      <c r="NBN22" s="340"/>
      <c r="NBO22" s="340"/>
      <c r="NBP22" s="340"/>
      <c r="NBQ22" s="340"/>
      <c r="NBR22" s="340"/>
      <c r="NBS22" s="340"/>
      <c r="NBT22" s="340"/>
      <c r="NBU22" s="340"/>
      <c r="NBV22" s="340"/>
      <c r="NBW22" s="340"/>
      <c r="NBX22" s="340"/>
      <c r="NBY22" s="340"/>
      <c r="NBZ22" s="340"/>
      <c r="NCA22" s="340"/>
      <c r="NCB22" s="340"/>
      <c r="NCC22" s="340"/>
      <c r="NCD22" s="340"/>
      <c r="NCE22" s="340"/>
      <c r="NCF22" s="340"/>
      <c r="NCG22" s="340"/>
      <c r="NCH22" s="340"/>
      <c r="NCI22" s="340"/>
      <c r="NCJ22" s="340"/>
      <c r="NCK22" s="340"/>
      <c r="NCL22" s="340"/>
      <c r="NCM22" s="340"/>
      <c r="NCN22" s="340"/>
      <c r="NCO22" s="340"/>
      <c r="NCP22" s="340"/>
      <c r="NCQ22" s="340"/>
      <c r="NCR22" s="340"/>
      <c r="NCS22" s="340"/>
      <c r="NCT22" s="340"/>
      <c r="NCU22" s="340"/>
      <c r="NCV22" s="340"/>
      <c r="NCW22" s="340"/>
      <c r="NCX22" s="340"/>
      <c r="NCY22" s="340"/>
      <c r="NCZ22" s="340"/>
      <c r="NDA22" s="340"/>
      <c r="NDB22" s="340"/>
      <c r="NDC22" s="340"/>
      <c r="NDD22" s="340"/>
      <c r="NDE22" s="340"/>
      <c r="NDF22" s="340"/>
      <c r="NDG22" s="340"/>
      <c r="NDH22" s="340"/>
      <c r="NDI22" s="340"/>
      <c r="NDJ22" s="340"/>
      <c r="NDK22" s="340"/>
      <c r="NDL22" s="340"/>
      <c r="NDM22" s="340"/>
      <c r="NDN22" s="340"/>
      <c r="NDO22" s="340"/>
      <c r="NDP22" s="340"/>
      <c r="NDQ22" s="340"/>
      <c r="NDR22" s="340"/>
      <c r="NDS22" s="340"/>
      <c r="NDT22" s="340"/>
      <c r="NDU22" s="340"/>
      <c r="NDV22" s="340"/>
      <c r="NDW22" s="340"/>
      <c r="NDX22" s="340"/>
      <c r="NDY22" s="340"/>
      <c r="NDZ22" s="340"/>
      <c r="NEA22" s="340"/>
      <c r="NEB22" s="340"/>
      <c r="NEC22" s="340"/>
      <c r="NED22" s="340"/>
      <c r="NEE22" s="340"/>
      <c r="NEF22" s="340"/>
      <c r="NEG22" s="340"/>
      <c r="NEH22" s="340"/>
      <c r="NEI22" s="340"/>
      <c r="NEJ22" s="340"/>
      <c r="NEK22" s="340"/>
      <c r="NEL22" s="340"/>
      <c r="NEM22" s="340"/>
      <c r="NEN22" s="340"/>
      <c r="NEO22" s="340"/>
      <c r="NEP22" s="340"/>
      <c r="NEQ22" s="340"/>
      <c r="NER22" s="340"/>
      <c r="NES22" s="340"/>
      <c r="NET22" s="340"/>
      <c r="NEU22" s="340"/>
      <c r="NEV22" s="340"/>
      <c r="NEW22" s="340"/>
      <c r="NEX22" s="340"/>
      <c r="NEY22" s="340"/>
      <c r="NEZ22" s="340"/>
      <c r="NFA22" s="340"/>
      <c r="NFB22" s="340"/>
      <c r="NFC22" s="340"/>
      <c r="NFD22" s="340"/>
      <c r="NFE22" s="340"/>
      <c r="NFF22" s="340"/>
      <c r="NFG22" s="340"/>
      <c r="NFH22" s="340"/>
      <c r="NFI22" s="340"/>
      <c r="NFJ22" s="340"/>
      <c r="NFK22" s="340"/>
      <c r="NFL22" s="340"/>
      <c r="NFM22" s="340"/>
      <c r="NFN22" s="340"/>
      <c r="NFO22" s="340"/>
      <c r="NFP22" s="340"/>
      <c r="NFQ22" s="340"/>
      <c r="NFR22" s="340"/>
      <c r="NFS22" s="340"/>
      <c r="NFT22" s="340"/>
      <c r="NFU22" s="340"/>
      <c r="NFV22" s="340"/>
      <c r="NFW22" s="340"/>
      <c r="NFX22" s="340"/>
      <c r="NFY22" s="340"/>
      <c r="NFZ22" s="340"/>
      <c r="NGA22" s="340"/>
      <c r="NGB22" s="340"/>
      <c r="NGC22" s="340"/>
      <c r="NGD22" s="340"/>
      <c r="NGE22" s="340"/>
      <c r="NGF22" s="340"/>
      <c r="NGG22" s="340"/>
      <c r="NGH22" s="340"/>
      <c r="NGI22" s="340"/>
      <c r="NGJ22" s="340"/>
      <c r="NGK22" s="340"/>
      <c r="NGL22" s="340"/>
      <c r="NGM22" s="340"/>
      <c r="NGN22" s="340"/>
      <c r="NGO22" s="340"/>
      <c r="NGP22" s="340"/>
      <c r="NGQ22" s="340"/>
      <c r="NGR22" s="340"/>
      <c r="NGS22" s="340"/>
      <c r="NGT22" s="340"/>
      <c r="NGU22" s="340"/>
      <c r="NGV22" s="340"/>
      <c r="NGW22" s="340"/>
      <c r="NGX22" s="340"/>
      <c r="NGY22" s="340"/>
      <c r="NGZ22" s="340"/>
      <c r="NHA22" s="340"/>
      <c r="NHB22" s="340"/>
      <c r="NHC22" s="340"/>
      <c r="NHD22" s="340"/>
      <c r="NHE22" s="340"/>
      <c r="NHF22" s="340"/>
      <c r="NHG22" s="340"/>
      <c r="NHH22" s="340"/>
      <c r="NHI22" s="340"/>
      <c r="NHJ22" s="340"/>
      <c r="NHK22" s="340"/>
      <c r="NHL22" s="340"/>
      <c r="NHM22" s="340"/>
      <c r="NHN22" s="340"/>
      <c r="NHO22" s="340"/>
      <c r="NHP22" s="340"/>
      <c r="NHQ22" s="340"/>
      <c r="NHR22" s="340"/>
      <c r="NHS22" s="340"/>
      <c r="NHT22" s="340"/>
      <c r="NHU22" s="340"/>
      <c r="NHV22" s="340"/>
      <c r="NHW22" s="340"/>
      <c r="NHX22" s="340"/>
      <c r="NHY22" s="340"/>
      <c r="NHZ22" s="340"/>
      <c r="NIA22" s="340"/>
      <c r="NIB22" s="340"/>
      <c r="NIC22" s="340"/>
      <c r="NID22" s="340"/>
      <c r="NIE22" s="340"/>
      <c r="NIF22" s="340"/>
      <c r="NIG22" s="340"/>
      <c r="NIH22" s="340"/>
      <c r="NII22" s="340"/>
      <c r="NIJ22" s="340"/>
      <c r="NIK22" s="340"/>
      <c r="NIL22" s="340"/>
      <c r="NIM22" s="340"/>
      <c r="NIN22" s="340"/>
      <c r="NIO22" s="340"/>
      <c r="NIP22" s="340"/>
      <c r="NIQ22" s="340"/>
      <c r="NIR22" s="340"/>
      <c r="NIS22" s="340"/>
      <c r="NIT22" s="340"/>
      <c r="NIU22" s="340"/>
      <c r="NIV22" s="340"/>
      <c r="NIW22" s="340"/>
      <c r="NIX22" s="340"/>
      <c r="NIY22" s="340"/>
      <c r="NIZ22" s="340"/>
      <c r="NJA22" s="340"/>
      <c r="NJB22" s="340"/>
      <c r="NJC22" s="340"/>
      <c r="NJD22" s="340"/>
      <c r="NJE22" s="340"/>
      <c r="NJF22" s="340"/>
      <c r="NJG22" s="340"/>
      <c r="NJH22" s="340"/>
      <c r="NJI22" s="340"/>
      <c r="NJJ22" s="340"/>
      <c r="NJK22" s="340"/>
      <c r="NJL22" s="340"/>
      <c r="NJM22" s="340"/>
      <c r="NJN22" s="340"/>
      <c r="NJO22" s="340"/>
      <c r="NJP22" s="340"/>
      <c r="NJQ22" s="340"/>
      <c r="NJR22" s="340"/>
      <c r="NJS22" s="340"/>
      <c r="NJT22" s="340"/>
      <c r="NJU22" s="340"/>
      <c r="NJV22" s="340"/>
      <c r="NJW22" s="340"/>
      <c r="NJX22" s="340"/>
      <c r="NJY22" s="340"/>
      <c r="NJZ22" s="340"/>
      <c r="NKA22" s="340"/>
      <c r="NKB22" s="340"/>
      <c r="NKC22" s="340"/>
      <c r="NKD22" s="340"/>
      <c r="NKE22" s="340"/>
      <c r="NKF22" s="340"/>
      <c r="NKG22" s="340"/>
      <c r="NKH22" s="340"/>
      <c r="NKI22" s="340"/>
      <c r="NKJ22" s="340"/>
      <c r="NKK22" s="340"/>
      <c r="NKL22" s="340"/>
      <c r="NKM22" s="340"/>
      <c r="NKN22" s="340"/>
      <c r="NKO22" s="340"/>
      <c r="NKP22" s="340"/>
      <c r="NKQ22" s="340"/>
      <c r="NKR22" s="340"/>
      <c r="NKS22" s="340"/>
      <c r="NKT22" s="340"/>
      <c r="NKU22" s="340"/>
      <c r="NKV22" s="340"/>
      <c r="NKW22" s="340"/>
      <c r="NKX22" s="340"/>
      <c r="NKY22" s="340"/>
      <c r="NKZ22" s="340"/>
      <c r="NLA22" s="340"/>
      <c r="NLB22" s="340"/>
      <c r="NLC22" s="340"/>
      <c r="NLD22" s="340"/>
      <c r="NLE22" s="340"/>
      <c r="NLF22" s="340"/>
      <c r="NLG22" s="340"/>
      <c r="NLH22" s="340"/>
      <c r="NLI22" s="340"/>
      <c r="NLJ22" s="340"/>
      <c r="NLK22" s="340"/>
      <c r="NLL22" s="340"/>
      <c r="NLM22" s="340"/>
      <c r="NLN22" s="340"/>
      <c r="NLO22" s="340"/>
      <c r="NLP22" s="340"/>
      <c r="NLQ22" s="340"/>
      <c r="NLR22" s="340"/>
      <c r="NLS22" s="340"/>
      <c r="NLT22" s="340"/>
      <c r="NLU22" s="340"/>
      <c r="NLV22" s="340"/>
      <c r="NLW22" s="340"/>
      <c r="NLX22" s="340"/>
      <c r="NLY22" s="340"/>
      <c r="NLZ22" s="340"/>
      <c r="NMA22" s="340"/>
      <c r="NMB22" s="340"/>
      <c r="NMC22" s="340"/>
      <c r="NMD22" s="340"/>
      <c r="NME22" s="340"/>
      <c r="NMF22" s="340"/>
      <c r="NMG22" s="340"/>
      <c r="NMH22" s="340"/>
      <c r="NMI22" s="340"/>
      <c r="NMJ22" s="340"/>
      <c r="NMK22" s="340"/>
      <c r="NML22" s="340"/>
      <c r="NMM22" s="340"/>
      <c r="NMN22" s="340"/>
      <c r="NMO22" s="340"/>
      <c r="NMP22" s="340"/>
      <c r="NMQ22" s="340"/>
      <c r="NMR22" s="340"/>
      <c r="NMS22" s="340"/>
      <c r="NMT22" s="340"/>
      <c r="NMU22" s="340"/>
      <c r="NMV22" s="340"/>
      <c r="NMW22" s="340"/>
      <c r="NMX22" s="340"/>
      <c r="NMY22" s="340"/>
      <c r="NMZ22" s="340"/>
      <c r="NNA22" s="340"/>
      <c r="NNB22" s="340"/>
      <c r="NNC22" s="340"/>
      <c r="NND22" s="340"/>
      <c r="NNE22" s="340"/>
      <c r="NNF22" s="340"/>
      <c r="NNG22" s="340"/>
      <c r="NNH22" s="340"/>
      <c r="NNI22" s="340"/>
      <c r="NNJ22" s="340"/>
      <c r="NNK22" s="340"/>
      <c r="NNL22" s="340"/>
      <c r="NNM22" s="340"/>
      <c r="NNN22" s="340"/>
      <c r="NNO22" s="340"/>
      <c r="NNP22" s="340"/>
      <c r="NNQ22" s="340"/>
      <c r="NNR22" s="340"/>
      <c r="NNS22" s="340"/>
      <c r="NNT22" s="340"/>
      <c r="NNU22" s="340"/>
      <c r="NNV22" s="340"/>
      <c r="NNW22" s="340"/>
      <c r="NNX22" s="340"/>
      <c r="NNY22" s="340"/>
      <c r="NNZ22" s="340"/>
      <c r="NOA22" s="340"/>
      <c r="NOB22" s="340"/>
      <c r="NOC22" s="340"/>
      <c r="NOD22" s="340"/>
      <c r="NOE22" s="340"/>
      <c r="NOF22" s="340"/>
      <c r="NOG22" s="340"/>
      <c r="NOH22" s="340"/>
      <c r="NOI22" s="340"/>
      <c r="NOJ22" s="340"/>
      <c r="NOK22" s="340"/>
      <c r="NOL22" s="340"/>
      <c r="NOM22" s="340"/>
      <c r="NON22" s="340"/>
      <c r="NOO22" s="340"/>
      <c r="NOP22" s="340"/>
      <c r="NOQ22" s="340"/>
      <c r="NOR22" s="340"/>
      <c r="NOS22" s="340"/>
      <c r="NOT22" s="340"/>
      <c r="NOU22" s="340"/>
      <c r="NOV22" s="340"/>
      <c r="NOW22" s="340"/>
      <c r="NOX22" s="340"/>
      <c r="NOY22" s="340"/>
      <c r="NOZ22" s="340"/>
      <c r="NPA22" s="340"/>
      <c r="NPB22" s="340"/>
      <c r="NPC22" s="340"/>
      <c r="NPD22" s="340"/>
      <c r="NPE22" s="340"/>
      <c r="NPF22" s="340"/>
      <c r="NPG22" s="340"/>
      <c r="NPH22" s="340"/>
      <c r="NPI22" s="340"/>
      <c r="NPJ22" s="340"/>
      <c r="NPK22" s="340"/>
      <c r="NPL22" s="340"/>
      <c r="NPM22" s="340"/>
      <c r="NPN22" s="340"/>
      <c r="NPO22" s="340"/>
      <c r="NPP22" s="340"/>
      <c r="NPQ22" s="340"/>
      <c r="NPR22" s="340"/>
      <c r="NPS22" s="340"/>
      <c r="NPT22" s="340"/>
      <c r="NPU22" s="340"/>
      <c r="NPV22" s="340"/>
      <c r="NPW22" s="340"/>
      <c r="NPX22" s="340"/>
      <c r="NPY22" s="340"/>
      <c r="NPZ22" s="340"/>
      <c r="NQA22" s="340"/>
      <c r="NQB22" s="340"/>
      <c r="NQC22" s="340"/>
      <c r="NQD22" s="340"/>
      <c r="NQE22" s="340"/>
      <c r="NQF22" s="340"/>
      <c r="NQG22" s="340"/>
      <c r="NQH22" s="340"/>
      <c r="NQI22" s="340"/>
      <c r="NQJ22" s="340"/>
      <c r="NQK22" s="340"/>
      <c r="NQL22" s="340"/>
      <c r="NQM22" s="340"/>
      <c r="NQN22" s="340"/>
      <c r="NQO22" s="340"/>
      <c r="NQP22" s="340"/>
      <c r="NQQ22" s="340"/>
      <c r="NQR22" s="340"/>
      <c r="NQS22" s="340"/>
      <c r="NQT22" s="340"/>
      <c r="NQU22" s="340"/>
      <c r="NQV22" s="340"/>
      <c r="NQW22" s="340"/>
      <c r="NQX22" s="340"/>
      <c r="NQY22" s="340"/>
      <c r="NQZ22" s="340"/>
      <c r="NRA22" s="340"/>
      <c r="NRB22" s="340"/>
      <c r="NRC22" s="340"/>
      <c r="NRD22" s="340"/>
      <c r="NRE22" s="340"/>
      <c r="NRF22" s="340"/>
      <c r="NRG22" s="340"/>
      <c r="NRH22" s="340"/>
      <c r="NRI22" s="340"/>
      <c r="NRJ22" s="340"/>
      <c r="NRK22" s="340"/>
      <c r="NRL22" s="340"/>
      <c r="NRM22" s="340"/>
      <c r="NRN22" s="340"/>
      <c r="NRO22" s="340"/>
      <c r="NRP22" s="340"/>
      <c r="NRQ22" s="340"/>
      <c r="NRR22" s="340"/>
      <c r="NRS22" s="340"/>
      <c r="NRT22" s="340"/>
      <c r="NRU22" s="340"/>
      <c r="NRV22" s="340"/>
      <c r="NRW22" s="340"/>
      <c r="NRX22" s="340"/>
      <c r="NRY22" s="340"/>
      <c r="NRZ22" s="340"/>
      <c r="NSA22" s="340"/>
      <c r="NSB22" s="340"/>
      <c r="NSC22" s="340"/>
      <c r="NSD22" s="340"/>
      <c r="NSE22" s="340"/>
      <c r="NSF22" s="340"/>
      <c r="NSG22" s="340"/>
      <c r="NSH22" s="340"/>
      <c r="NSI22" s="340"/>
      <c r="NSJ22" s="340"/>
      <c r="NSK22" s="340"/>
      <c r="NSL22" s="340"/>
      <c r="NSM22" s="340"/>
      <c r="NSN22" s="340"/>
      <c r="NSO22" s="340"/>
      <c r="NSP22" s="340"/>
      <c r="NSQ22" s="340"/>
      <c r="NSR22" s="340"/>
      <c r="NSS22" s="340"/>
      <c r="NST22" s="340"/>
      <c r="NSU22" s="340"/>
      <c r="NSV22" s="340"/>
      <c r="NSW22" s="340"/>
      <c r="NSX22" s="340"/>
      <c r="NSY22" s="340"/>
      <c r="NSZ22" s="340"/>
      <c r="NTA22" s="340"/>
      <c r="NTB22" s="340"/>
      <c r="NTC22" s="340"/>
      <c r="NTD22" s="340"/>
      <c r="NTE22" s="340"/>
      <c r="NTF22" s="340"/>
      <c r="NTG22" s="340"/>
      <c r="NTH22" s="340"/>
      <c r="NTI22" s="340"/>
      <c r="NTJ22" s="340"/>
      <c r="NTK22" s="340"/>
      <c r="NTL22" s="340"/>
      <c r="NTM22" s="340"/>
      <c r="NTN22" s="340"/>
      <c r="NTO22" s="340"/>
      <c r="NTP22" s="340"/>
      <c r="NTQ22" s="340"/>
      <c r="NTR22" s="340"/>
      <c r="NTS22" s="340"/>
      <c r="NTT22" s="340"/>
      <c r="NTU22" s="340"/>
      <c r="NTV22" s="340"/>
      <c r="NTW22" s="340"/>
      <c r="NTX22" s="340"/>
      <c r="NTY22" s="340"/>
      <c r="NTZ22" s="340"/>
      <c r="NUA22" s="340"/>
      <c r="NUB22" s="340"/>
      <c r="NUC22" s="340"/>
      <c r="NUD22" s="340"/>
      <c r="NUE22" s="340"/>
      <c r="NUF22" s="340"/>
      <c r="NUG22" s="340"/>
      <c r="NUH22" s="340"/>
      <c r="NUI22" s="340"/>
      <c r="NUJ22" s="340"/>
      <c r="NUK22" s="340"/>
      <c r="NUL22" s="340"/>
      <c r="NUM22" s="340"/>
      <c r="NUN22" s="340"/>
      <c r="NUO22" s="340"/>
      <c r="NUP22" s="340"/>
      <c r="NUQ22" s="340"/>
      <c r="NUR22" s="340"/>
      <c r="NUS22" s="340"/>
      <c r="NUT22" s="340"/>
      <c r="NUU22" s="340"/>
      <c r="NUV22" s="340"/>
      <c r="NUW22" s="340"/>
      <c r="NUX22" s="340"/>
      <c r="NUY22" s="340"/>
      <c r="NUZ22" s="340"/>
      <c r="NVA22" s="340"/>
      <c r="NVB22" s="340"/>
      <c r="NVC22" s="340"/>
      <c r="NVD22" s="340"/>
      <c r="NVE22" s="340"/>
      <c r="NVF22" s="340"/>
      <c r="NVG22" s="340"/>
      <c r="NVH22" s="340"/>
      <c r="NVI22" s="340"/>
      <c r="NVJ22" s="340"/>
      <c r="NVK22" s="340"/>
      <c r="NVL22" s="340"/>
      <c r="NVM22" s="340"/>
      <c r="NVN22" s="340"/>
      <c r="NVO22" s="340"/>
      <c r="NVP22" s="340"/>
      <c r="NVQ22" s="340"/>
      <c r="NVR22" s="340"/>
      <c r="NVS22" s="340"/>
      <c r="NVT22" s="340"/>
      <c r="NVU22" s="340"/>
      <c r="NVV22" s="340"/>
      <c r="NVW22" s="340"/>
      <c r="NVX22" s="340"/>
      <c r="NVY22" s="340"/>
      <c r="NVZ22" s="340"/>
      <c r="NWA22" s="340"/>
      <c r="NWB22" s="340"/>
      <c r="NWC22" s="340"/>
      <c r="NWD22" s="340"/>
      <c r="NWE22" s="340"/>
      <c r="NWF22" s="340"/>
      <c r="NWG22" s="340"/>
      <c r="NWH22" s="340"/>
      <c r="NWI22" s="340"/>
      <c r="NWJ22" s="340"/>
      <c r="NWK22" s="340"/>
      <c r="NWL22" s="340"/>
      <c r="NWM22" s="340"/>
      <c r="NWN22" s="340"/>
      <c r="NWO22" s="340"/>
      <c r="NWP22" s="340"/>
      <c r="NWQ22" s="340"/>
      <c r="NWR22" s="340"/>
      <c r="NWS22" s="340"/>
      <c r="NWT22" s="340"/>
      <c r="NWU22" s="340"/>
      <c r="NWV22" s="340"/>
      <c r="NWW22" s="340"/>
      <c r="NWX22" s="340"/>
      <c r="NWY22" s="340"/>
      <c r="NWZ22" s="340"/>
      <c r="NXA22" s="340"/>
      <c r="NXB22" s="340"/>
      <c r="NXC22" s="340"/>
      <c r="NXD22" s="340"/>
      <c r="NXE22" s="340"/>
      <c r="NXF22" s="340"/>
      <c r="NXG22" s="340"/>
      <c r="NXH22" s="340"/>
      <c r="NXI22" s="340"/>
      <c r="NXJ22" s="340"/>
      <c r="NXK22" s="340"/>
      <c r="NXL22" s="340"/>
      <c r="NXM22" s="340"/>
      <c r="NXN22" s="340"/>
      <c r="NXO22" s="340"/>
      <c r="NXP22" s="340"/>
      <c r="NXQ22" s="340"/>
      <c r="NXR22" s="340"/>
      <c r="NXS22" s="340"/>
      <c r="NXT22" s="340"/>
      <c r="NXU22" s="340"/>
      <c r="NXV22" s="340"/>
      <c r="NXW22" s="340"/>
      <c r="NXX22" s="340"/>
      <c r="NXY22" s="340"/>
      <c r="NXZ22" s="340"/>
      <c r="NYA22" s="340"/>
      <c r="NYB22" s="340"/>
      <c r="NYC22" s="340"/>
      <c r="NYD22" s="340"/>
      <c r="NYE22" s="340"/>
      <c r="NYF22" s="340"/>
      <c r="NYG22" s="340"/>
      <c r="NYH22" s="340"/>
      <c r="NYI22" s="340"/>
      <c r="NYJ22" s="340"/>
      <c r="NYK22" s="340"/>
      <c r="NYL22" s="340"/>
      <c r="NYM22" s="340"/>
      <c r="NYN22" s="340"/>
      <c r="NYO22" s="340"/>
      <c r="NYP22" s="340"/>
      <c r="NYQ22" s="340"/>
      <c r="NYR22" s="340"/>
      <c r="NYS22" s="340"/>
      <c r="NYT22" s="340"/>
      <c r="NYU22" s="340"/>
      <c r="NYV22" s="340"/>
      <c r="NYW22" s="340"/>
      <c r="NYX22" s="340"/>
      <c r="NYY22" s="340"/>
      <c r="NYZ22" s="340"/>
      <c r="NZA22" s="340"/>
      <c r="NZB22" s="340"/>
      <c r="NZC22" s="340"/>
      <c r="NZD22" s="340"/>
      <c r="NZE22" s="340"/>
      <c r="NZF22" s="340"/>
      <c r="NZG22" s="340"/>
      <c r="NZH22" s="340"/>
      <c r="NZI22" s="340"/>
      <c r="NZJ22" s="340"/>
      <c r="NZK22" s="340"/>
      <c r="NZL22" s="340"/>
      <c r="NZM22" s="340"/>
      <c r="NZN22" s="340"/>
      <c r="NZO22" s="340"/>
      <c r="NZP22" s="340"/>
      <c r="NZQ22" s="340"/>
      <c r="NZR22" s="340"/>
      <c r="NZS22" s="340"/>
      <c r="NZT22" s="340"/>
      <c r="NZU22" s="340"/>
      <c r="NZV22" s="340"/>
      <c r="NZW22" s="340"/>
      <c r="NZX22" s="340"/>
      <c r="NZY22" s="340"/>
      <c r="NZZ22" s="340"/>
      <c r="OAA22" s="340"/>
      <c r="OAB22" s="340"/>
      <c r="OAC22" s="340"/>
      <c r="OAD22" s="340"/>
      <c r="OAE22" s="340"/>
      <c r="OAF22" s="340"/>
      <c r="OAG22" s="340"/>
      <c r="OAH22" s="340"/>
      <c r="OAI22" s="340"/>
      <c r="OAJ22" s="340"/>
      <c r="OAK22" s="340"/>
      <c r="OAL22" s="340"/>
      <c r="OAM22" s="340"/>
      <c r="OAN22" s="340"/>
      <c r="OAO22" s="340"/>
      <c r="OAP22" s="340"/>
      <c r="OAQ22" s="340"/>
      <c r="OAR22" s="340"/>
      <c r="OAS22" s="340"/>
      <c r="OAT22" s="340"/>
      <c r="OAU22" s="340"/>
      <c r="OAV22" s="340"/>
      <c r="OAW22" s="340"/>
      <c r="OAX22" s="340"/>
      <c r="OAY22" s="340"/>
      <c r="OAZ22" s="340"/>
      <c r="OBA22" s="340"/>
      <c r="OBB22" s="340"/>
      <c r="OBC22" s="340"/>
      <c r="OBD22" s="340"/>
      <c r="OBE22" s="340"/>
      <c r="OBF22" s="340"/>
      <c r="OBG22" s="340"/>
      <c r="OBH22" s="340"/>
      <c r="OBI22" s="340"/>
      <c r="OBJ22" s="340"/>
      <c r="OBK22" s="340"/>
      <c r="OBL22" s="340"/>
      <c r="OBM22" s="340"/>
      <c r="OBN22" s="340"/>
      <c r="OBO22" s="340"/>
      <c r="OBP22" s="340"/>
      <c r="OBQ22" s="340"/>
      <c r="OBR22" s="340"/>
      <c r="OBS22" s="340"/>
      <c r="OBT22" s="340"/>
      <c r="OBU22" s="340"/>
      <c r="OBV22" s="340"/>
      <c r="OBW22" s="340"/>
      <c r="OBX22" s="340"/>
      <c r="OBY22" s="340"/>
      <c r="OBZ22" s="340"/>
      <c r="OCA22" s="340"/>
      <c r="OCB22" s="340"/>
      <c r="OCC22" s="340"/>
      <c r="OCD22" s="340"/>
      <c r="OCE22" s="340"/>
      <c r="OCF22" s="340"/>
      <c r="OCG22" s="340"/>
      <c r="OCH22" s="340"/>
      <c r="OCI22" s="340"/>
      <c r="OCJ22" s="340"/>
      <c r="OCK22" s="340"/>
      <c r="OCL22" s="340"/>
      <c r="OCM22" s="340"/>
      <c r="OCN22" s="340"/>
      <c r="OCO22" s="340"/>
      <c r="OCP22" s="340"/>
      <c r="OCQ22" s="340"/>
      <c r="OCR22" s="340"/>
      <c r="OCS22" s="340"/>
      <c r="OCT22" s="340"/>
      <c r="OCU22" s="340"/>
      <c r="OCV22" s="340"/>
      <c r="OCW22" s="340"/>
      <c r="OCX22" s="340"/>
      <c r="OCY22" s="340"/>
      <c r="OCZ22" s="340"/>
      <c r="ODA22" s="340"/>
      <c r="ODB22" s="340"/>
      <c r="ODC22" s="340"/>
      <c r="ODD22" s="340"/>
      <c r="ODE22" s="340"/>
      <c r="ODF22" s="340"/>
      <c r="ODG22" s="340"/>
      <c r="ODH22" s="340"/>
      <c r="ODI22" s="340"/>
      <c r="ODJ22" s="340"/>
      <c r="ODK22" s="340"/>
      <c r="ODL22" s="340"/>
      <c r="ODM22" s="340"/>
      <c r="ODN22" s="340"/>
      <c r="ODO22" s="340"/>
      <c r="ODP22" s="340"/>
      <c r="ODQ22" s="340"/>
      <c r="ODR22" s="340"/>
      <c r="ODS22" s="340"/>
      <c r="ODT22" s="340"/>
      <c r="ODU22" s="340"/>
      <c r="ODV22" s="340"/>
      <c r="ODW22" s="340"/>
      <c r="ODX22" s="340"/>
      <c r="ODY22" s="340"/>
      <c r="ODZ22" s="340"/>
      <c r="OEA22" s="340"/>
      <c r="OEB22" s="340"/>
      <c r="OEC22" s="340"/>
      <c r="OED22" s="340"/>
      <c r="OEE22" s="340"/>
      <c r="OEF22" s="340"/>
      <c r="OEG22" s="340"/>
      <c r="OEH22" s="340"/>
      <c r="OEI22" s="340"/>
      <c r="OEJ22" s="340"/>
      <c r="OEK22" s="340"/>
      <c r="OEL22" s="340"/>
      <c r="OEM22" s="340"/>
      <c r="OEN22" s="340"/>
      <c r="OEO22" s="340"/>
      <c r="OEP22" s="340"/>
      <c r="OEQ22" s="340"/>
      <c r="OER22" s="340"/>
      <c r="OES22" s="340"/>
      <c r="OET22" s="340"/>
      <c r="OEU22" s="340"/>
      <c r="OEV22" s="340"/>
      <c r="OEW22" s="340"/>
      <c r="OEX22" s="340"/>
      <c r="OEY22" s="340"/>
      <c r="OEZ22" s="340"/>
      <c r="OFA22" s="340"/>
      <c r="OFB22" s="340"/>
      <c r="OFC22" s="340"/>
      <c r="OFD22" s="340"/>
      <c r="OFE22" s="340"/>
      <c r="OFF22" s="340"/>
      <c r="OFG22" s="340"/>
      <c r="OFH22" s="340"/>
      <c r="OFI22" s="340"/>
      <c r="OFJ22" s="340"/>
      <c r="OFK22" s="340"/>
      <c r="OFL22" s="340"/>
      <c r="OFM22" s="340"/>
      <c r="OFN22" s="340"/>
      <c r="OFO22" s="340"/>
      <c r="OFP22" s="340"/>
      <c r="OFQ22" s="340"/>
      <c r="OFR22" s="340"/>
      <c r="OFS22" s="340"/>
      <c r="OFT22" s="340"/>
      <c r="OFU22" s="340"/>
      <c r="OFV22" s="340"/>
      <c r="OFW22" s="340"/>
      <c r="OFX22" s="340"/>
      <c r="OFY22" s="340"/>
      <c r="OFZ22" s="340"/>
      <c r="OGA22" s="340"/>
      <c r="OGB22" s="340"/>
      <c r="OGC22" s="340"/>
      <c r="OGD22" s="340"/>
      <c r="OGE22" s="340"/>
      <c r="OGF22" s="340"/>
      <c r="OGG22" s="340"/>
      <c r="OGH22" s="340"/>
      <c r="OGI22" s="340"/>
      <c r="OGJ22" s="340"/>
      <c r="OGK22" s="340"/>
      <c r="OGL22" s="340"/>
      <c r="OGM22" s="340"/>
      <c r="OGN22" s="340"/>
      <c r="OGO22" s="340"/>
      <c r="OGP22" s="340"/>
      <c r="OGQ22" s="340"/>
      <c r="OGR22" s="340"/>
      <c r="OGS22" s="340"/>
      <c r="OGT22" s="340"/>
      <c r="OGU22" s="340"/>
      <c r="OGV22" s="340"/>
      <c r="OGW22" s="340"/>
      <c r="OGX22" s="340"/>
      <c r="OGY22" s="340"/>
      <c r="OGZ22" s="340"/>
      <c r="OHA22" s="340"/>
      <c r="OHB22" s="340"/>
      <c r="OHC22" s="340"/>
      <c r="OHD22" s="340"/>
      <c r="OHE22" s="340"/>
      <c r="OHF22" s="340"/>
      <c r="OHG22" s="340"/>
      <c r="OHH22" s="340"/>
      <c r="OHI22" s="340"/>
      <c r="OHJ22" s="340"/>
      <c r="OHK22" s="340"/>
      <c r="OHL22" s="340"/>
      <c r="OHM22" s="340"/>
      <c r="OHN22" s="340"/>
      <c r="OHO22" s="340"/>
      <c r="OHP22" s="340"/>
      <c r="OHQ22" s="340"/>
      <c r="OHR22" s="340"/>
      <c r="OHS22" s="340"/>
      <c r="OHT22" s="340"/>
      <c r="OHU22" s="340"/>
      <c r="OHV22" s="340"/>
      <c r="OHW22" s="340"/>
      <c r="OHX22" s="340"/>
      <c r="OHY22" s="340"/>
      <c r="OHZ22" s="340"/>
      <c r="OIA22" s="340"/>
      <c r="OIB22" s="340"/>
      <c r="OIC22" s="340"/>
      <c r="OID22" s="340"/>
      <c r="OIE22" s="340"/>
      <c r="OIF22" s="340"/>
      <c r="OIG22" s="340"/>
      <c r="OIH22" s="340"/>
      <c r="OII22" s="340"/>
      <c r="OIJ22" s="340"/>
      <c r="OIK22" s="340"/>
      <c r="OIL22" s="340"/>
      <c r="OIM22" s="340"/>
      <c r="OIN22" s="340"/>
      <c r="OIO22" s="340"/>
      <c r="OIP22" s="340"/>
      <c r="OIQ22" s="340"/>
      <c r="OIR22" s="340"/>
      <c r="OIS22" s="340"/>
      <c r="OIT22" s="340"/>
      <c r="OIU22" s="340"/>
      <c r="OIV22" s="340"/>
      <c r="OIW22" s="340"/>
      <c r="OIX22" s="340"/>
      <c r="OIY22" s="340"/>
      <c r="OIZ22" s="340"/>
      <c r="OJA22" s="340"/>
      <c r="OJB22" s="340"/>
      <c r="OJC22" s="340"/>
      <c r="OJD22" s="340"/>
      <c r="OJE22" s="340"/>
      <c r="OJF22" s="340"/>
      <c r="OJG22" s="340"/>
      <c r="OJH22" s="340"/>
      <c r="OJI22" s="340"/>
      <c r="OJJ22" s="340"/>
      <c r="OJK22" s="340"/>
      <c r="OJL22" s="340"/>
      <c r="OJM22" s="340"/>
      <c r="OJN22" s="340"/>
      <c r="OJO22" s="340"/>
      <c r="OJP22" s="340"/>
      <c r="OJQ22" s="340"/>
      <c r="OJR22" s="340"/>
      <c r="OJS22" s="340"/>
      <c r="OJT22" s="340"/>
      <c r="OJU22" s="340"/>
      <c r="OJV22" s="340"/>
      <c r="OJW22" s="340"/>
      <c r="OJX22" s="340"/>
      <c r="OJY22" s="340"/>
      <c r="OJZ22" s="340"/>
      <c r="OKA22" s="340"/>
      <c r="OKB22" s="340"/>
      <c r="OKC22" s="340"/>
      <c r="OKD22" s="340"/>
      <c r="OKE22" s="340"/>
      <c r="OKF22" s="340"/>
      <c r="OKG22" s="340"/>
      <c r="OKH22" s="340"/>
      <c r="OKI22" s="340"/>
      <c r="OKJ22" s="340"/>
      <c r="OKK22" s="340"/>
      <c r="OKL22" s="340"/>
      <c r="OKM22" s="340"/>
      <c r="OKN22" s="340"/>
      <c r="OKO22" s="340"/>
      <c r="OKP22" s="340"/>
      <c r="OKQ22" s="340"/>
      <c r="OKR22" s="340"/>
      <c r="OKS22" s="340"/>
      <c r="OKT22" s="340"/>
      <c r="OKU22" s="340"/>
      <c r="OKV22" s="340"/>
      <c r="OKW22" s="340"/>
      <c r="OKX22" s="340"/>
      <c r="OKY22" s="340"/>
      <c r="OKZ22" s="340"/>
      <c r="OLA22" s="340"/>
      <c r="OLB22" s="340"/>
      <c r="OLC22" s="340"/>
      <c r="OLD22" s="340"/>
      <c r="OLE22" s="340"/>
      <c r="OLF22" s="340"/>
      <c r="OLG22" s="340"/>
      <c r="OLH22" s="340"/>
      <c r="OLI22" s="340"/>
      <c r="OLJ22" s="340"/>
      <c r="OLK22" s="340"/>
      <c r="OLL22" s="340"/>
      <c r="OLM22" s="340"/>
      <c r="OLN22" s="340"/>
      <c r="OLO22" s="340"/>
      <c r="OLP22" s="340"/>
      <c r="OLQ22" s="340"/>
      <c r="OLR22" s="340"/>
      <c r="OLS22" s="340"/>
      <c r="OLT22" s="340"/>
      <c r="OLU22" s="340"/>
      <c r="OLV22" s="340"/>
      <c r="OLW22" s="340"/>
      <c r="OLX22" s="340"/>
      <c r="OLY22" s="340"/>
      <c r="OLZ22" s="340"/>
      <c r="OMA22" s="340"/>
      <c r="OMB22" s="340"/>
      <c r="OMC22" s="340"/>
      <c r="OMD22" s="340"/>
      <c r="OME22" s="340"/>
      <c r="OMF22" s="340"/>
      <c r="OMG22" s="340"/>
      <c r="OMH22" s="340"/>
      <c r="OMI22" s="340"/>
      <c r="OMJ22" s="340"/>
      <c r="OMK22" s="340"/>
      <c r="OML22" s="340"/>
      <c r="OMM22" s="340"/>
      <c r="OMN22" s="340"/>
      <c r="OMO22" s="340"/>
      <c r="OMP22" s="340"/>
      <c r="OMQ22" s="340"/>
      <c r="OMR22" s="340"/>
      <c r="OMS22" s="340"/>
      <c r="OMT22" s="340"/>
      <c r="OMU22" s="340"/>
      <c r="OMV22" s="340"/>
      <c r="OMW22" s="340"/>
      <c r="OMX22" s="340"/>
      <c r="OMY22" s="340"/>
      <c r="OMZ22" s="340"/>
      <c r="ONA22" s="340"/>
      <c r="ONB22" s="340"/>
      <c r="ONC22" s="340"/>
      <c r="OND22" s="340"/>
      <c r="ONE22" s="340"/>
      <c r="ONF22" s="340"/>
      <c r="ONG22" s="340"/>
      <c r="ONH22" s="340"/>
      <c r="ONI22" s="340"/>
      <c r="ONJ22" s="340"/>
      <c r="ONK22" s="340"/>
      <c r="ONL22" s="340"/>
      <c r="ONM22" s="340"/>
      <c r="ONN22" s="340"/>
      <c r="ONO22" s="340"/>
      <c r="ONP22" s="340"/>
      <c r="ONQ22" s="340"/>
      <c r="ONR22" s="340"/>
      <c r="ONS22" s="340"/>
      <c r="ONT22" s="340"/>
      <c r="ONU22" s="340"/>
      <c r="ONV22" s="340"/>
      <c r="ONW22" s="340"/>
      <c r="ONX22" s="340"/>
      <c r="ONY22" s="340"/>
      <c r="ONZ22" s="340"/>
      <c r="OOA22" s="340"/>
      <c r="OOB22" s="340"/>
      <c r="OOC22" s="340"/>
      <c r="OOD22" s="340"/>
      <c r="OOE22" s="340"/>
      <c r="OOF22" s="340"/>
      <c r="OOG22" s="340"/>
      <c r="OOH22" s="340"/>
      <c r="OOI22" s="340"/>
      <c r="OOJ22" s="340"/>
      <c r="OOK22" s="340"/>
      <c r="OOL22" s="340"/>
      <c r="OOM22" s="340"/>
      <c r="OON22" s="340"/>
      <c r="OOO22" s="340"/>
      <c r="OOP22" s="340"/>
      <c r="OOQ22" s="340"/>
      <c r="OOR22" s="340"/>
      <c r="OOS22" s="340"/>
      <c r="OOT22" s="340"/>
      <c r="OOU22" s="340"/>
      <c r="OOV22" s="340"/>
      <c r="OOW22" s="340"/>
      <c r="OOX22" s="340"/>
      <c r="OOY22" s="340"/>
      <c r="OOZ22" s="340"/>
      <c r="OPA22" s="340"/>
      <c r="OPB22" s="340"/>
      <c r="OPC22" s="340"/>
      <c r="OPD22" s="340"/>
      <c r="OPE22" s="340"/>
      <c r="OPF22" s="340"/>
      <c r="OPG22" s="340"/>
      <c r="OPH22" s="340"/>
      <c r="OPI22" s="340"/>
      <c r="OPJ22" s="340"/>
      <c r="OPK22" s="340"/>
      <c r="OPL22" s="340"/>
      <c r="OPM22" s="340"/>
      <c r="OPN22" s="340"/>
      <c r="OPO22" s="340"/>
      <c r="OPP22" s="340"/>
      <c r="OPQ22" s="340"/>
      <c r="OPR22" s="340"/>
      <c r="OPS22" s="340"/>
      <c r="OPT22" s="340"/>
      <c r="OPU22" s="340"/>
      <c r="OPV22" s="340"/>
      <c r="OPW22" s="340"/>
      <c r="OPX22" s="340"/>
      <c r="OPY22" s="340"/>
      <c r="OPZ22" s="340"/>
      <c r="OQA22" s="340"/>
      <c r="OQB22" s="340"/>
      <c r="OQC22" s="340"/>
      <c r="OQD22" s="340"/>
      <c r="OQE22" s="340"/>
      <c r="OQF22" s="340"/>
      <c r="OQG22" s="340"/>
      <c r="OQH22" s="340"/>
      <c r="OQI22" s="340"/>
      <c r="OQJ22" s="340"/>
      <c r="OQK22" s="340"/>
      <c r="OQL22" s="340"/>
      <c r="OQM22" s="340"/>
      <c r="OQN22" s="340"/>
      <c r="OQO22" s="340"/>
      <c r="OQP22" s="340"/>
      <c r="OQQ22" s="340"/>
      <c r="OQR22" s="340"/>
      <c r="OQS22" s="340"/>
      <c r="OQT22" s="340"/>
      <c r="OQU22" s="340"/>
      <c r="OQV22" s="340"/>
      <c r="OQW22" s="340"/>
      <c r="OQX22" s="340"/>
      <c r="OQY22" s="340"/>
      <c r="OQZ22" s="340"/>
      <c r="ORA22" s="340"/>
      <c r="ORB22" s="340"/>
      <c r="ORC22" s="340"/>
      <c r="ORD22" s="340"/>
      <c r="ORE22" s="340"/>
      <c r="ORF22" s="340"/>
      <c r="ORG22" s="340"/>
      <c r="ORH22" s="340"/>
      <c r="ORI22" s="340"/>
      <c r="ORJ22" s="340"/>
      <c r="ORK22" s="340"/>
      <c r="ORL22" s="340"/>
      <c r="ORM22" s="340"/>
      <c r="ORN22" s="340"/>
      <c r="ORO22" s="340"/>
      <c r="ORP22" s="340"/>
      <c r="ORQ22" s="340"/>
      <c r="ORR22" s="340"/>
      <c r="ORS22" s="340"/>
      <c r="ORT22" s="340"/>
      <c r="ORU22" s="340"/>
      <c r="ORV22" s="340"/>
      <c r="ORW22" s="340"/>
      <c r="ORX22" s="340"/>
      <c r="ORY22" s="340"/>
      <c r="ORZ22" s="340"/>
      <c r="OSA22" s="340"/>
      <c r="OSB22" s="340"/>
      <c r="OSC22" s="340"/>
      <c r="OSD22" s="340"/>
      <c r="OSE22" s="340"/>
      <c r="OSF22" s="340"/>
      <c r="OSG22" s="340"/>
      <c r="OSH22" s="340"/>
      <c r="OSI22" s="340"/>
      <c r="OSJ22" s="340"/>
      <c r="OSK22" s="340"/>
      <c r="OSL22" s="340"/>
      <c r="OSM22" s="340"/>
      <c r="OSN22" s="340"/>
      <c r="OSO22" s="340"/>
      <c r="OSP22" s="340"/>
      <c r="OSQ22" s="340"/>
      <c r="OSR22" s="340"/>
      <c r="OSS22" s="340"/>
      <c r="OST22" s="340"/>
      <c r="OSU22" s="340"/>
      <c r="OSV22" s="340"/>
      <c r="OSW22" s="340"/>
      <c r="OSX22" s="340"/>
      <c r="OSY22" s="340"/>
      <c r="OSZ22" s="340"/>
      <c r="OTA22" s="340"/>
      <c r="OTB22" s="340"/>
      <c r="OTC22" s="340"/>
      <c r="OTD22" s="340"/>
      <c r="OTE22" s="340"/>
      <c r="OTF22" s="340"/>
      <c r="OTG22" s="340"/>
      <c r="OTH22" s="340"/>
      <c r="OTI22" s="340"/>
      <c r="OTJ22" s="340"/>
      <c r="OTK22" s="340"/>
      <c r="OTL22" s="340"/>
      <c r="OTM22" s="340"/>
      <c r="OTN22" s="340"/>
      <c r="OTO22" s="340"/>
      <c r="OTP22" s="340"/>
      <c r="OTQ22" s="340"/>
      <c r="OTR22" s="340"/>
      <c r="OTS22" s="340"/>
      <c r="OTT22" s="340"/>
      <c r="OTU22" s="340"/>
      <c r="OTV22" s="340"/>
      <c r="OTW22" s="340"/>
      <c r="OTX22" s="340"/>
      <c r="OTY22" s="340"/>
      <c r="OTZ22" s="340"/>
      <c r="OUA22" s="340"/>
      <c r="OUB22" s="340"/>
      <c r="OUC22" s="340"/>
      <c r="OUD22" s="340"/>
      <c r="OUE22" s="340"/>
      <c r="OUF22" s="340"/>
      <c r="OUG22" s="340"/>
      <c r="OUH22" s="340"/>
      <c r="OUI22" s="340"/>
      <c r="OUJ22" s="340"/>
      <c r="OUK22" s="340"/>
      <c r="OUL22" s="340"/>
      <c r="OUM22" s="340"/>
      <c r="OUN22" s="340"/>
      <c r="OUO22" s="340"/>
      <c r="OUP22" s="340"/>
      <c r="OUQ22" s="340"/>
      <c r="OUR22" s="340"/>
      <c r="OUS22" s="340"/>
      <c r="OUT22" s="340"/>
      <c r="OUU22" s="340"/>
      <c r="OUV22" s="340"/>
      <c r="OUW22" s="340"/>
      <c r="OUX22" s="340"/>
      <c r="OUY22" s="340"/>
      <c r="OUZ22" s="340"/>
      <c r="OVA22" s="340"/>
      <c r="OVB22" s="340"/>
      <c r="OVC22" s="340"/>
      <c r="OVD22" s="340"/>
      <c r="OVE22" s="340"/>
      <c r="OVF22" s="340"/>
      <c r="OVG22" s="340"/>
      <c r="OVH22" s="340"/>
      <c r="OVI22" s="340"/>
      <c r="OVJ22" s="340"/>
      <c r="OVK22" s="340"/>
      <c r="OVL22" s="340"/>
      <c r="OVM22" s="340"/>
      <c r="OVN22" s="340"/>
      <c r="OVO22" s="340"/>
      <c r="OVP22" s="340"/>
      <c r="OVQ22" s="340"/>
      <c r="OVR22" s="340"/>
      <c r="OVS22" s="340"/>
      <c r="OVT22" s="340"/>
      <c r="OVU22" s="340"/>
      <c r="OVV22" s="340"/>
      <c r="OVW22" s="340"/>
      <c r="OVX22" s="340"/>
      <c r="OVY22" s="340"/>
      <c r="OVZ22" s="340"/>
      <c r="OWA22" s="340"/>
      <c r="OWB22" s="340"/>
      <c r="OWC22" s="340"/>
      <c r="OWD22" s="340"/>
      <c r="OWE22" s="340"/>
      <c r="OWF22" s="340"/>
      <c r="OWG22" s="340"/>
      <c r="OWH22" s="340"/>
      <c r="OWI22" s="340"/>
      <c r="OWJ22" s="340"/>
      <c r="OWK22" s="340"/>
      <c r="OWL22" s="340"/>
      <c r="OWM22" s="340"/>
      <c r="OWN22" s="340"/>
      <c r="OWO22" s="340"/>
      <c r="OWP22" s="340"/>
      <c r="OWQ22" s="340"/>
      <c r="OWR22" s="340"/>
      <c r="OWS22" s="340"/>
      <c r="OWT22" s="340"/>
      <c r="OWU22" s="340"/>
      <c r="OWV22" s="340"/>
      <c r="OWW22" s="340"/>
      <c r="OWX22" s="340"/>
      <c r="OWY22" s="340"/>
      <c r="OWZ22" s="340"/>
      <c r="OXA22" s="340"/>
      <c r="OXB22" s="340"/>
      <c r="OXC22" s="340"/>
      <c r="OXD22" s="340"/>
      <c r="OXE22" s="340"/>
      <c r="OXF22" s="340"/>
      <c r="OXG22" s="340"/>
      <c r="OXH22" s="340"/>
      <c r="OXI22" s="340"/>
      <c r="OXJ22" s="340"/>
      <c r="OXK22" s="340"/>
      <c r="OXL22" s="340"/>
      <c r="OXM22" s="340"/>
      <c r="OXN22" s="340"/>
      <c r="OXO22" s="340"/>
      <c r="OXP22" s="340"/>
      <c r="OXQ22" s="340"/>
      <c r="OXR22" s="340"/>
      <c r="OXS22" s="340"/>
      <c r="OXT22" s="340"/>
      <c r="OXU22" s="340"/>
      <c r="OXV22" s="340"/>
      <c r="OXW22" s="340"/>
      <c r="OXX22" s="340"/>
      <c r="OXY22" s="340"/>
      <c r="OXZ22" s="340"/>
      <c r="OYA22" s="340"/>
      <c r="OYB22" s="340"/>
      <c r="OYC22" s="340"/>
      <c r="OYD22" s="340"/>
      <c r="OYE22" s="340"/>
      <c r="OYF22" s="340"/>
      <c r="OYG22" s="340"/>
      <c r="OYH22" s="340"/>
      <c r="OYI22" s="340"/>
      <c r="OYJ22" s="340"/>
      <c r="OYK22" s="340"/>
      <c r="OYL22" s="340"/>
      <c r="OYM22" s="340"/>
      <c r="OYN22" s="340"/>
      <c r="OYO22" s="340"/>
      <c r="OYP22" s="340"/>
      <c r="OYQ22" s="340"/>
      <c r="OYR22" s="340"/>
      <c r="OYS22" s="340"/>
      <c r="OYT22" s="340"/>
      <c r="OYU22" s="340"/>
      <c r="OYV22" s="340"/>
      <c r="OYW22" s="340"/>
      <c r="OYX22" s="340"/>
      <c r="OYY22" s="340"/>
      <c r="OYZ22" s="340"/>
      <c r="OZA22" s="340"/>
      <c r="OZB22" s="340"/>
      <c r="OZC22" s="340"/>
      <c r="OZD22" s="340"/>
      <c r="OZE22" s="340"/>
      <c r="OZF22" s="340"/>
      <c r="OZG22" s="340"/>
      <c r="OZH22" s="340"/>
      <c r="OZI22" s="340"/>
      <c r="OZJ22" s="340"/>
      <c r="OZK22" s="340"/>
      <c r="OZL22" s="340"/>
      <c r="OZM22" s="340"/>
      <c r="OZN22" s="340"/>
      <c r="OZO22" s="340"/>
      <c r="OZP22" s="340"/>
      <c r="OZQ22" s="340"/>
      <c r="OZR22" s="340"/>
      <c r="OZS22" s="340"/>
      <c r="OZT22" s="340"/>
      <c r="OZU22" s="340"/>
      <c r="OZV22" s="340"/>
      <c r="OZW22" s="340"/>
      <c r="OZX22" s="340"/>
      <c r="OZY22" s="340"/>
      <c r="OZZ22" s="340"/>
      <c r="PAA22" s="340"/>
      <c r="PAB22" s="340"/>
      <c r="PAC22" s="340"/>
      <c r="PAD22" s="340"/>
      <c r="PAE22" s="340"/>
      <c r="PAF22" s="340"/>
      <c r="PAG22" s="340"/>
      <c r="PAH22" s="340"/>
      <c r="PAI22" s="340"/>
      <c r="PAJ22" s="340"/>
      <c r="PAK22" s="340"/>
      <c r="PAL22" s="340"/>
      <c r="PAM22" s="340"/>
      <c r="PAN22" s="340"/>
      <c r="PAO22" s="340"/>
      <c r="PAP22" s="340"/>
      <c r="PAQ22" s="340"/>
      <c r="PAR22" s="340"/>
      <c r="PAS22" s="340"/>
      <c r="PAT22" s="340"/>
      <c r="PAU22" s="340"/>
      <c r="PAV22" s="340"/>
      <c r="PAW22" s="340"/>
      <c r="PAX22" s="340"/>
      <c r="PAY22" s="340"/>
      <c r="PAZ22" s="340"/>
      <c r="PBA22" s="340"/>
      <c r="PBB22" s="340"/>
      <c r="PBC22" s="340"/>
      <c r="PBD22" s="340"/>
      <c r="PBE22" s="340"/>
      <c r="PBF22" s="340"/>
      <c r="PBG22" s="340"/>
      <c r="PBH22" s="340"/>
      <c r="PBI22" s="340"/>
      <c r="PBJ22" s="340"/>
      <c r="PBK22" s="340"/>
      <c r="PBL22" s="340"/>
      <c r="PBM22" s="340"/>
      <c r="PBN22" s="340"/>
      <c r="PBO22" s="340"/>
      <c r="PBP22" s="340"/>
      <c r="PBQ22" s="340"/>
      <c r="PBR22" s="340"/>
      <c r="PBS22" s="340"/>
      <c r="PBT22" s="340"/>
      <c r="PBU22" s="340"/>
      <c r="PBV22" s="340"/>
      <c r="PBW22" s="340"/>
      <c r="PBX22" s="340"/>
      <c r="PBY22" s="340"/>
      <c r="PBZ22" s="340"/>
      <c r="PCA22" s="340"/>
      <c r="PCB22" s="340"/>
      <c r="PCC22" s="340"/>
      <c r="PCD22" s="340"/>
      <c r="PCE22" s="340"/>
      <c r="PCF22" s="340"/>
      <c r="PCG22" s="340"/>
      <c r="PCH22" s="340"/>
      <c r="PCI22" s="340"/>
      <c r="PCJ22" s="340"/>
      <c r="PCK22" s="340"/>
      <c r="PCL22" s="340"/>
      <c r="PCM22" s="340"/>
      <c r="PCN22" s="340"/>
      <c r="PCO22" s="340"/>
      <c r="PCP22" s="340"/>
      <c r="PCQ22" s="340"/>
      <c r="PCR22" s="340"/>
      <c r="PCS22" s="340"/>
      <c r="PCT22" s="340"/>
      <c r="PCU22" s="340"/>
      <c r="PCV22" s="340"/>
      <c r="PCW22" s="340"/>
      <c r="PCX22" s="340"/>
      <c r="PCY22" s="340"/>
      <c r="PCZ22" s="340"/>
      <c r="PDA22" s="340"/>
      <c r="PDB22" s="340"/>
      <c r="PDC22" s="340"/>
      <c r="PDD22" s="340"/>
      <c r="PDE22" s="340"/>
      <c r="PDF22" s="340"/>
      <c r="PDG22" s="340"/>
      <c r="PDH22" s="340"/>
      <c r="PDI22" s="340"/>
      <c r="PDJ22" s="340"/>
      <c r="PDK22" s="340"/>
      <c r="PDL22" s="340"/>
      <c r="PDM22" s="340"/>
      <c r="PDN22" s="340"/>
      <c r="PDO22" s="340"/>
      <c r="PDP22" s="340"/>
      <c r="PDQ22" s="340"/>
      <c r="PDR22" s="340"/>
      <c r="PDS22" s="340"/>
      <c r="PDT22" s="340"/>
      <c r="PDU22" s="340"/>
      <c r="PDV22" s="340"/>
      <c r="PDW22" s="340"/>
      <c r="PDX22" s="340"/>
      <c r="PDY22" s="340"/>
      <c r="PDZ22" s="340"/>
      <c r="PEA22" s="340"/>
      <c r="PEB22" s="340"/>
      <c r="PEC22" s="340"/>
      <c r="PED22" s="340"/>
      <c r="PEE22" s="340"/>
      <c r="PEF22" s="340"/>
      <c r="PEG22" s="340"/>
      <c r="PEH22" s="340"/>
      <c r="PEI22" s="340"/>
      <c r="PEJ22" s="340"/>
      <c r="PEK22" s="340"/>
      <c r="PEL22" s="340"/>
      <c r="PEM22" s="340"/>
      <c r="PEN22" s="340"/>
      <c r="PEO22" s="340"/>
      <c r="PEP22" s="340"/>
      <c r="PEQ22" s="340"/>
      <c r="PER22" s="340"/>
      <c r="PES22" s="340"/>
      <c r="PET22" s="340"/>
      <c r="PEU22" s="340"/>
      <c r="PEV22" s="340"/>
      <c r="PEW22" s="340"/>
      <c r="PEX22" s="340"/>
      <c r="PEY22" s="340"/>
      <c r="PEZ22" s="340"/>
      <c r="PFA22" s="340"/>
      <c r="PFB22" s="340"/>
      <c r="PFC22" s="340"/>
      <c r="PFD22" s="340"/>
      <c r="PFE22" s="340"/>
      <c r="PFF22" s="340"/>
      <c r="PFG22" s="340"/>
      <c r="PFH22" s="340"/>
      <c r="PFI22" s="340"/>
      <c r="PFJ22" s="340"/>
      <c r="PFK22" s="340"/>
      <c r="PFL22" s="340"/>
      <c r="PFM22" s="340"/>
      <c r="PFN22" s="340"/>
      <c r="PFO22" s="340"/>
      <c r="PFP22" s="340"/>
      <c r="PFQ22" s="340"/>
      <c r="PFR22" s="340"/>
      <c r="PFS22" s="340"/>
      <c r="PFT22" s="340"/>
      <c r="PFU22" s="340"/>
      <c r="PFV22" s="340"/>
      <c r="PFW22" s="340"/>
      <c r="PFX22" s="340"/>
      <c r="PFY22" s="340"/>
      <c r="PFZ22" s="340"/>
      <c r="PGA22" s="340"/>
      <c r="PGB22" s="340"/>
      <c r="PGC22" s="340"/>
      <c r="PGD22" s="340"/>
      <c r="PGE22" s="340"/>
      <c r="PGF22" s="340"/>
      <c r="PGG22" s="340"/>
      <c r="PGH22" s="340"/>
      <c r="PGI22" s="340"/>
      <c r="PGJ22" s="340"/>
      <c r="PGK22" s="340"/>
      <c r="PGL22" s="340"/>
      <c r="PGM22" s="340"/>
      <c r="PGN22" s="340"/>
      <c r="PGO22" s="340"/>
      <c r="PGP22" s="340"/>
      <c r="PGQ22" s="340"/>
      <c r="PGR22" s="340"/>
      <c r="PGS22" s="340"/>
      <c r="PGT22" s="340"/>
      <c r="PGU22" s="340"/>
      <c r="PGV22" s="340"/>
      <c r="PGW22" s="340"/>
      <c r="PGX22" s="340"/>
      <c r="PGY22" s="340"/>
      <c r="PGZ22" s="340"/>
      <c r="PHA22" s="340"/>
      <c r="PHB22" s="340"/>
      <c r="PHC22" s="340"/>
      <c r="PHD22" s="340"/>
      <c r="PHE22" s="340"/>
      <c r="PHF22" s="340"/>
      <c r="PHG22" s="340"/>
      <c r="PHH22" s="340"/>
      <c r="PHI22" s="340"/>
      <c r="PHJ22" s="340"/>
      <c r="PHK22" s="340"/>
      <c r="PHL22" s="340"/>
      <c r="PHM22" s="340"/>
      <c r="PHN22" s="340"/>
      <c r="PHO22" s="340"/>
      <c r="PHP22" s="340"/>
      <c r="PHQ22" s="340"/>
      <c r="PHR22" s="340"/>
      <c r="PHS22" s="340"/>
      <c r="PHT22" s="340"/>
      <c r="PHU22" s="340"/>
      <c r="PHV22" s="340"/>
      <c r="PHW22" s="340"/>
      <c r="PHX22" s="340"/>
      <c r="PHY22" s="340"/>
      <c r="PHZ22" s="340"/>
      <c r="PIA22" s="340"/>
      <c r="PIB22" s="340"/>
      <c r="PIC22" s="340"/>
      <c r="PID22" s="340"/>
      <c r="PIE22" s="340"/>
      <c r="PIF22" s="340"/>
      <c r="PIG22" s="340"/>
      <c r="PIH22" s="340"/>
      <c r="PII22" s="340"/>
      <c r="PIJ22" s="340"/>
      <c r="PIK22" s="340"/>
      <c r="PIL22" s="340"/>
      <c r="PIM22" s="340"/>
      <c r="PIN22" s="340"/>
      <c r="PIO22" s="340"/>
      <c r="PIP22" s="340"/>
      <c r="PIQ22" s="340"/>
      <c r="PIR22" s="340"/>
      <c r="PIS22" s="340"/>
      <c r="PIT22" s="340"/>
      <c r="PIU22" s="340"/>
      <c r="PIV22" s="340"/>
      <c r="PIW22" s="340"/>
      <c r="PIX22" s="340"/>
      <c r="PIY22" s="340"/>
      <c r="PIZ22" s="340"/>
      <c r="PJA22" s="340"/>
      <c r="PJB22" s="340"/>
      <c r="PJC22" s="340"/>
      <c r="PJD22" s="340"/>
      <c r="PJE22" s="340"/>
      <c r="PJF22" s="340"/>
      <c r="PJG22" s="340"/>
      <c r="PJH22" s="340"/>
      <c r="PJI22" s="340"/>
      <c r="PJJ22" s="340"/>
      <c r="PJK22" s="340"/>
      <c r="PJL22" s="340"/>
      <c r="PJM22" s="340"/>
      <c r="PJN22" s="340"/>
      <c r="PJO22" s="340"/>
      <c r="PJP22" s="340"/>
      <c r="PJQ22" s="340"/>
      <c r="PJR22" s="340"/>
      <c r="PJS22" s="340"/>
      <c r="PJT22" s="340"/>
      <c r="PJU22" s="340"/>
      <c r="PJV22" s="340"/>
      <c r="PJW22" s="340"/>
      <c r="PJX22" s="340"/>
      <c r="PJY22" s="340"/>
      <c r="PJZ22" s="340"/>
      <c r="PKA22" s="340"/>
      <c r="PKB22" s="340"/>
      <c r="PKC22" s="340"/>
      <c r="PKD22" s="340"/>
      <c r="PKE22" s="340"/>
      <c r="PKF22" s="340"/>
      <c r="PKG22" s="340"/>
      <c r="PKH22" s="340"/>
      <c r="PKI22" s="340"/>
      <c r="PKJ22" s="340"/>
      <c r="PKK22" s="340"/>
      <c r="PKL22" s="340"/>
      <c r="PKM22" s="340"/>
      <c r="PKN22" s="340"/>
      <c r="PKO22" s="340"/>
      <c r="PKP22" s="340"/>
      <c r="PKQ22" s="340"/>
      <c r="PKR22" s="340"/>
      <c r="PKS22" s="340"/>
      <c r="PKT22" s="340"/>
      <c r="PKU22" s="340"/>
      <c r="PKV22" s="340"/>
      <c r="PKW22" s="340"/>
      <c r="PKX22" s="340"/>
      <c r="PKY22" s="340"/>
      <c r="PKZ22" s="340"/>
      <c r="PLA22" s="340"/>
      <c r="PLB22" s="340"/>
      <c r="PLC22" s="340"/>
      <c r="PLD22" s="340"/>
      <c r="PLE22" s="340"/>
      <c r="PLF22" s="340"/>
      <c r="PLG22" s="340"/>
      <c r="PLH22" s="340"/>
      <c r="PLI22" s="340"/>
      <c r="PLJ22" s="340"/>
      <c r="PLK22" s="340"/>
      <c r="PLL22" s="340"/>
      <c r="PLM22" s="340"/>
      <c r="PLN22" s="340"/>
      <c r="PLO22" s="340"/>
      <c r="PLP22" s="340"/>
      <c r="PLQ22" s="340"/>
      <c r="PLR22" s="340"/>
      <c r="PLS22" s="340"/>
      <c r="PLT22" s="340"/>
      <c r="PLU22" s="340"/>
      <c r="PLV22" s="340"/>
      <c r="PLW22" s="340"/>
      <c r="PLX22" s="340"/>
      <c r="PLY22" s="340"/>
      <c r="PLZ22" s="340"/>
      <c r="PMA22" s="340"/>
      <c r="PMB22" s="340"/>
      <c r="PMC22" s="340"/>
      <c r="PMD22" s="340"/>
      <c r="PME22" s="340"/>
      <c r="PMF22" s="340"/>
      <c r="PMG22" s="340"/>
      <c r="PMH22" s="340"/>
      <c r="PMI22" s="340"/>
      <c r="PMJ22" s="340"/>
      <c r="PMK22" s="340"/>
      <c r="PML22" s="340"/>
      <c r="PMM22" s="340"/>
      <c r="PMN22" s="340"/>
      <c r="PMO22" s="340"/>
      <c r="PMP22" s="340"/>
      <c r="PMQ22" s="340"/>
      <c r="PMR22" s="340"/>
      <c r="PMS22" s="340"/>
      <c r="PMT22" s="340"/>
      <c r="PMU22" s="340"/>
      <c r="PMV22" s="340"/>
      <c r="PMW22" s="340"/>
      <c r="PMX22" s="340"/>
      <c r="PMY22" s="340"/>
      <c r="PMZ22" s="340"/>
      <c r="PNA22" s="340"/>
      <c r="PNB22" s="340"/>
      <c r="PNC22" s="340"/>
      <c r="PND22" s="340"/>
      <c r="PNE22" s="340"/>
      <c r="PNF22" s="340"/>
      <c r="PNG22" s="340"/>
      <c r="PNH22" s="340"/>
      <c r="PNI22" s="340"/>
      <c r="PNJ22" s="340"/>
      <c r="PNK22" s="340"/>
      <c r="PNL22" s="340"/>
      <c r="PNM22" s="340"/>
      <c r="PNN22" s="340"/>
      <c r="PNO22" s="340"/>
      <c r="PNP22" s="340"/>
      <c r="PNQ22" s="340"/>
      <c r="PNR22" s="340"/>
      <c r="PNS22" s="340"/>
      <c r="PNT22" s="340"/>
      <c r="PNU22" s="340"/>
      <c r="PNV22" s="340"/>
      <c r="PNW22" s="340"/>
      <c r="PNX22" s="340"/>
      <c r="PNY22" s="340"/>
      <c r="PNZ22" s="340"/>
      <c r="POA22" s="340"/>
      <c r="POB22" s="340"/>
      <c r="POC22" s="340"/>
      <c r="POD22" s="340"/>
      <c r="POE22" s="340"/>
      <c r="POF22" s="340"/>
      <c r="POG22" s="340"/>
      <c r="POH22" s="340"/>
      <c r="POI22" s="340"/>
      <c r="POJ22" s="340"/>
      <c r="POK22" s="340"/>
      <c r="POL22" s="340"/>
      <c r="POM22" s="340"/>
      <c r="PON22" s="340"/>
      <c r="POO22" s="340"/>
      <c r="POP22" s="340"/>
      <c r="POQ22" s="340"/>
      <c r="POR22" s="340"/>
      <c r="POS22" s="340"/>
      <c r="POT22" s="340"/>
      <c r="POU22" s="340"/>
      <c r="POV22" s="340"/>
      <c r="POW22" s="340"/>
      <c r="POX22" s="340"/>
      <c r="POY22" s="340"/>
      <c r="POZ22" s="340"/>
      <c r="PPA22" s="340"/>
      <c r="PPB22" s="340"/>
      <c r="PPC22" s="340"/>
      <c r="PPD22" s="340"/>
      <c r="PPE22" s="340"/>
      <c r="PPF22" s="340"/>
      <c r="PPG22" s="340"/>
      <c r="PPH22" s="340"/>
      <c r="PPI22" s="340"/>
      <c r="PPJ22" s="340"/>
      <c r="PPK22" s="340"/>
      <c r="PPL22" s="340"/>
      <c r="PPM22" s="340"/>
      <c r="PPN22" s="340"/>
      <c r="PPO22" s="340"/>
      <c r="PPP22" s="340"/>
      <c r="PPQ22" s="340"/>
      <c r="PPR22" s="340"/>
      <c r="PPS22" s="340"/>
      <c r="PPT22" s="340"/>
      <c r="PPU22" s="340"/>
      <c r="PPV22" s="340"/>
      <c r="PPW22" s="340"/>
      <c r="PPX22" s="340"/>
      <c r="PPY22" s="340"/>
      <c r="PPZ22" s="340"/>
      <c r="PQA22" s="340"/>
      <c r="PQB22" s="340"/>
      <c r="PQC22" s="340"/>
      <c r="PQD22" s="340"/>
      <c r="PQE22" s="340"/>
      <c r="PQF22" s="340"/>
      <c r="PQG22" s="340"/>
      <c r="PQH22" s="340"/>
      <c r="PQI22" s="340"/>
      <c r="PQJ22" s="340"/>
      <c r="PQK22" s="340"/>
      <c r="PQL22" s="340"/>
      <c r="PQM22" s="340"/>
      <c r="PQN22" s="340"/>
      <c r="PQO22" s="340"/>
      <c r="PQP22" s="340"/>
      <c r="PQQ22" s="340"/>
      <c r="PQR22" s="340"/>
      <c r="PQS22" s="340"/>
      <c r="PQT22" s="340"/>
      <c r="PQU22" s="340"/>
      <c r="PQV22" s="340"/>
      <c r="PQW22" s="340"/>
      <c r="PQX22" s="340"/>
      <c r="PQY22" s="340"/>
      <c r="PQZ22" s="340"/>
      <c r="PRA22" s="340"/>
      <c r="PRB22" s="340"/>
      <c r="PRC22" s="340"/>
      <c r="PRD22" s="340"/>
      <c r="PRE22" s="340"/>
      <c r="PRF22" s="340"/>
      <c r="PRG22" s="340"/>
      <c r="PRH22" s="340"/>
      <c r="PRI22" s="340"/>
      <c r="PRJ22" s="340"/>
      <c r="PRK22" s="340"/>
      <c r="PRL22" s="340"/>
      <c r="PRM22" s="340"/>
      <c r="PRN22" s="340"/>
      <c r="PRO22" s="340"/>
      <c r="PRP22" s="340"/>
      <c r="PRQ22" s="340"/>
      <c r="PRR22" s="340"/>
      <c r="PRS22" s="340"/>
      <c r="PRT22" s="340"/>
      <c r="PRU22" s="340"/>
      <c r="PRV22" s="340"/>
      <c r="PRW22" s="340"/>
      <c r="PRX22" s="340"/>
      <c r="PRY22" s="340"/>
      <c r="PRZ22" s="340"/>
      <c r="PSA22" s="340"/>
      <c r="PSB22" s="340"/>
      <c r="PSC22" s="340"/>
      <c r="PSD22" s="340"/>
      <c r="PSE22" s="340"/>
      <c r="PSF22" s="340"/>
      <c r="PSG22" s="340"/>
      <c r="PSH22" s="340"/>
      <c r="PSI22" s="340"/>
      <c r="PSJ22" s="340"/>
      <c r="PSK22" s="340"/>
      <c r="PSL22" s="340"/>
      <c r="PSM22" s="340"/>
      <c r="PSN22" s="340"/>
      <c r="PSO22" s="340"/>
      <c r="PSP22" s="340"/>
      <c r="PSQ22" s="340"/>
      <c r="PSR22" s="340"/>
      <c r="PSS22" s="340"/>
      <c r="PST22" s="340"/>
      <c r="PSU22" s="340"/>
      <c r="PSV22" s="340"/>
      <c r="PSW22" s="340"/>
      <c r="PSX22" s="340"/>
      <c r="PSY22" s="340"/>
      <c r="PSZ22" s="340"/>
      <c r="PTA22" s="340"/>
      <c r="PTB22" s="340"/>
      <c r="PTC22" s="340"/>
      <c r="PTD22" s="340"/>
      <c r="PTE22" s="340"/>
      <c r="PTF22" s="340"/>
      <c r="PTG22" s="340"/>
      <c r="PTH22" s="340"/>
      <c r="PTI22" s="340"/>
      <c r="PTJ22" s="340"/>
      <c r="PTK22" s="340"/>
      <c r="PTL22" s="340"/>
      <c r="PTM22" s="340"/>
      <c r="PTN22" s="340"/>
      <c r="PTO22" s="340"/>
      <c r="PTP22" s="340"/>
      <c r="PTQ22" s="340"/>
      <c r="PTR22" s="340"/>
      <c r="PTS22" s="340"/>
      <c r="PTT22" s="340"/>
      <c r="PTU22" s="340"/>
      <c r="PTV22" s="340"/>
      <c r="PTW22" s="340"/>
      <c r="PTX22" s="340"/>
      <c r="PTY22" s="340"/>
      <c r="PTZ22" s="340"/>
      <c r="PUA22" s="340"/>
      <c r="PUB22" s="340"/>
      <c r="PUC22" s="340"/>
      <c r="PUD22" s="340"/>
      <c r="PUE22" s="340"/>
      <c r="PUF22" s="340"/>
      <c r="PUG22" s="340"/>
      <c r="PUH22" s="340"/>
      <c r="PUI22" s="340"/>
      <c r="PUJ22" s="340"/>
      <c r="PUK22" s="340"/>
      <c r="PUL22" s="340"/>
      <c r="PUM22" s="340"/>
      <c r="PUN22" s="340"/>
      <c r="PUO22" s="340"/>
      <c r="PUP22" s="340"/>
      <c r="PUQ22" s="340"/>
      <c r="PUR22" s="340"/>
      <c r="PUS22" s="340"/>
      <c r="PUT22" s="340"/>
      <c r="PUU22" s="340"/>
      <c r="PUV22" s="340"/>
      <c r="PUW22" s="340"/>
      <c r="PUX22" s="340"/>
      <c r="PUY22" s="340"/>
      <c r="PUZ22" s="340"/>
      <c r="PVA22" s="340"/>
      <c r="PVB22" s="340"/>
      <c r="PVC22" s="340"/>
      <c r="PVD22" s="340"/>
      <c r="PVE22" s="340"/>
      <c r="PVF22" s="340"/>
      <c r="PVG22" s="340"/>
      <c r="PVH22" s="340"/>
      <c r="PVI22" s="340"/>
      <c r="PVJ22" s="340"/>
      <c r="PVK22" s="340"/>
      <c r="PVL22" s="340"/>
      <c r="PVM22" s="340"/>
      <c r="PVN22" s="340"/>
      <c r="PVO22" s="340"/>
      <c r="PVP22" s="340"/>
      <c r="PVQ22" s="340"/>
      <c r="PVR22" s="340"/>
      <c r="PVS22" s="340"/>
      <c r="PVT22" s="340"/>
      <c r="PVU22" s="340"/>
      <c r="PVV22" s="340"/>
      <c r="PVW22" s="340"/>
      <c r="PVX22" s="340"/>
      <c r="PVY22" s="340"/>
      <c r="PVZ22" s="340"/>
      <c r="PWA22" s="340"/>
      <c r="PWB22" s="340"/>
      <c r="PWC22" s="340"/>
      <c r="PWD22" s="340"/>
      <c r="PWE22" s="340"/>
      <c r="PWF22" s="340"/>
      <c r="PWG22" s="340"/>
      <c r="PWH22" s="340"/>
      <c r="PWI22" s="340"/>
      <c r="PWJ22" s="340"/>
      <c r="PWK22" s="340"/>
      <c r="PWL22" s="340"/>
      <c r="PWM22" s="340"/>
      <c r="PWN22" s="340"/>
      <c r="PWO22" s="340"/>
      <c r="PWP22" s="340"/>
      <c r="PWQ22" s="340"/>
      <c r="PWR22" s="340"/>
      <c r="PWS22" s="340"/>
      <c r="PWT22" s="340"/>
      <c r="PWU22" s="340"/>
      <c r="PWV22" s="340"/>
      <c r="PWW22" s="340"/>
      <c r="PWX22" s="340"/>
      <c r="PWY22" s="340"/>
      <c r="PWZ22" s="340"/>
      <c r="PXA22" s="340"/>
      <c r="PXB22" s="340"/>
      <c r="PXC22" s="340"/>
      <c r="PXD22" s="340"/>
      <c r="PXE22" s="340"/>
      <c r="PXF22" s="340"/>
      <c r="PXG22" s="340"/>
      <c r="PXH22" s="340"/>
      <c r="PXI22" s="340"/>
      <c r="PXJ22" s="340"/>
      <c r="PXK22" s="340"/>
      <c r="PXL22" s="340"/>
      <c r="PXM22" s="340"/>
      <c r="PXN22" s="340"/>
      <c r="PXO22" s="340"/>
      <c r="PXP22" s="340"/>
      <c r="PXQ22" s="340"/>
      <c r="PXR22" s="340"/>
      <c r="PXS22" s="340"/>
      <c r="PXT22" s="340"/>
      <c r="PXU22" s="340"/>
      <c r="PXV22" s="340"/>
      <c r="PXW22" s="340"/>
      <c r="PXX22" s="340"/>
      <c r="PXY22" s="340"/>
      <c r="PXZ22" s="340"/>
      <c r="PYA22" s="340"/>
      <c r="PYB22" s="340"/>
      <c r="PYC22" s="340"/>
      <c r="PYD22" s="340"/>
      <c r="PYE22" s="340"/>
      <c r="PYF22" s="340"/>
      <c r="PYG22" s="340"/>
      <c r="PYH22" s="340"/>
      <c r="PYI22" s="340"/>
      <c r="PYJ22" s="340"/>
      <c r="PYK22" s="340"/>
      <c r="PYL22" s="340"/>
      <c r="PYM22" s="340"/>
      <c r="PYN22" s="340"/>
      <c r="PYO22" s="340"/>
      <c r="PYP22" s="340"/>
      <c r="PYQ22" s="340"/>
      <c r="PYR22" s="340"/>
      <c r="PYS22" s="340"/>
      <c r="PYT22" s="340"/>
      <c r="PYU22" s="340"/>
      <c r="PYV22" s="340"/>
      <c r="PYW22" s="340"/>
      <c r="PYX22" s="340"/>
      <c r="PYY22" s="340"/>
      <c r="PYZ22" s="340"/>
      <c r="PZA22" s="340"/>
      <c r="PZB22" s="340"/>
      <c r="PZC22" s="340"/>
      <c r="PZD22" s="340"/>
      <c r="PZE22" s="340"/>
      <c r="PZF22" s="340"/>
      <c r="PZG22" s="340"/>
      <c r="PZH22" s="340"/>
      <c r="PZI22" s="340"/>
      <c r="PZJ22" s="340"/>
      <c r="PZK22" s="340"/>
      <c r="PZL22" s="340"/>
      <c r="PZM22" s="340"/>
      <c r="PZN22" s="340"/>
      <c r="PZO22" s="340"/>
      <c r="PZP22" s="340"/>
      <c r="PZQ22" s="340"/>
      <c r="PZR22" s="340"/>
      <c r="PZS22" s="340"/>
      <c r="PZT22" s="340"/>
      <c r="PZU22" s="340"/>
      <c r="PZV22" s="340"/>
      <c r="PZW22" s="340"/>
      <c r="PZX22" s="340"/>
      <c r="PZY22" s="340"/>
      <c r="PZZ22" s="340"/>
      <c r="QAA22" s="340"/>
      <c r="QAB22" s="340"/>
      <c r="QAC22" s="340"/>
      <c r="QAD22" s="340"/>
      <c r="QAE22" s="340"/>
      <c r="QAF22" s="340"/>
      <c r="QAG22" s="340"/>
      <c r="QAH22" s="340"/>
      <c r="QAI22" s="340"/>
      <c r="QAJ22" s="340"/>
      <c r="QAK22" s="340"/>
      <c r="QAL22" s="340"/>
      <c r="QAM22" s="340"/>
      <c r="QAN22" s="340"/>
      <c r="QAO22" s="340"/>
      <c r="QAP22" s="340"/>
      <c r="QAQ22" s="340"/>
      <c r="QAR22" s="340"/>
      <c r="QAS22" s="340"/>
      <c r="QAT22" s="340"/>
      <c r="QAU22" s="340"/>
      <c r="QAV22" s="340"/>
      <c r="QAW22" s="340"/>
      <c r="QAX22" s="340"/>
      <c r="QAY22" s="340"/>
      <c r="QAZ22" s="340"/>
      <c r="QBA22" s="340"/>
      <c r="QBB22" s="340"/>
      <c r="QBC22" s="340"/>
      <c r="QBD22" s="340"/>
      <c r="QBE22" s="340"/>
      <c r="QBF22" s="340"/>
      <c r="QBG22" s="340"/>
      <c r="QBH22" s="340"/>
      <c r="QBI22" s="340"/>
      <c r="QBJ22" s="340"/>
      <c r="QBK22" s="340"/>
      <c r="QBL22" s="340"/>
      <c r="QBM22" s="340"/>
      <c r="QBN22" s="340"/>
      <c r="QBO22" s="340"/>
      <c r="QBP22" s="340"/>
      <c r="QBQ22" s="340"/>
      <c r="QBR22" s="340"/>
      <c r="QBS22" s="340"/>
      <c r="QBT22" s="340"/>
      <c r="QBU22" s="340"/>
      <c r="QBV22" s="340"/>
      <c r="QBW22" s="340"/>
      <c r="QBX22" s="340"/>
      <c r="QBY22" s="340"/>
      <c r="QBZ22" s="340"/>
      <c r="QCA22" s="340"/>
      <c r="QCB22" s="340"/>
      <c r="QCC22" s="340"/>
      <c r="QCD22" s="340"/>
      <c r="QCE22" s="340"/>
      <c r="QCF22" s="340"/>
      <c r="QCG22" s="340"/>
      <c r="QCH22" s="340"/>
      <c r="QCI22" s="340"/>
      <c r="QCJ22" s="340"/>
      <c r="QCK22" s="340"/>
      <c r="QCL22" s="340"/>
      <c r="QCM22" s="340"/>
      <c r="QCN22" s="340"/>
      <c r="QCO22" s="340"/>
      <c r="QCP22" s="340"/>
      <c r="QCQ22" s="340"/>
      <c r="QCR22" s="340"/>
      <c r="QCS22" s="340"/>
      <c r="QCT22" s="340"/>
      <c r="QCU22" s="340"/>
      <c r="QCV22" s="340"/>
      <c r="QCW22" s="340"/>
      <c r="QCX22" s="340"/>
      <c r="QCY22" s="340"/>
      <c r="QCZ22" s="340"/>
      <c r="QDA22" s="340"/>
      <c r="QDB22" s="340"/>
      <c r="QDC22" s="340"/>
      <c r="QDD22" s="340"/>
      <c r="QDE22" s="340"/>
      <c r="QDF22" s="340"/>
      <c r="QDG22" s="340"/>
      <c r="QDH22" s="340"/>
      <c r="QDI22" s="340"/>
      <c r="QDJ22" s="340"/>
      <c r="QDK22" s="340"/>
      <c r="QDL22" s="340"/>
      <c r="QDM22" s="340"/>
      <c r="QDN22" s="340"/>
      <c r="QDO22" s="340"/>
      <c r="QDP22" s="340"/>
      <c r="QDQ22" s="340"/>
      <c r="QDR22" s="340"/>
      <c r="QDS22" s="340"/>
      <c r="QDT22" s="340"/>
      <c r="QDU22" s="340"/>
      <c r="QDV22" s="340"/>
      <c r="QDW22" s="340"/>
      <c r="QDX22" s="340"/>
      <c r="QDY22" s="340"/>
      <c r="QDZ22" s="340"/>
      <c r="QEA22" s="340"/>
      <c r="QEB22" s="340"/>
      <c r="QEC22" s="340"/>
      <c r="QED22" s="340"/>
      <c r="QEE22" s="340"/>
      <c r="QEF22" s="340"/>
      <c r="QEG22" s="340"/>
      <c r="QEH22" s="340"/>
      <c r="QEI22" s="340"/>
      <c r="QEJ22" s="340"/>
      <c r="QEK22" s="340"/>
      <c r="QEL22" s="340"/>
      <c r="QEM22" s="340"/>
      <c r="QEN22" s="340"/>
      <c r="QEO22" s="340"/>
      <c r="QEP22" s="340"/>
      <c r="QEQ22" s="340"/>
      <c r="QER22" s="340"/>
      <c r="QES22" s="340"/>
      <c r="QET22" s="340"/>
      <c r="QEU22" s="340"/>
      <c r="QEV22" s="340"/>
      <c r="QEW22" s="340"/>
      <c r="QEX22" s="340"/>
      <c r="QEY22" s="340"/>
      <c r="QEZ22" s="340"/>
      <c r="QFA22" s="340"/>
      <c r="QFB22" s="340"/>
      <c r="QFC22" s="340"/>
      <c r="QFD22" s="340"/>
      <c r="QFE22" s="340"/>
      <c r="QFF22" s="340"/>
      <c r="QFG22" s="340"/>
      <c r="QFH22" s="340"/>
      <c r="QFI22" s="340"/>
      <c r="QFJ22" s="340"/>
      <c r="QFK22" s="340"/>
      <c r="QFL22" s="340"/>
      <c r="QFM22" s="340"/>
      <c r="QFN22" s="340"/>
      <c r="QFO22" s="340"/>
      <c r="QFP22" s="340"/>
      <c r="QFQ22" s="340"/>
      <c r="QFR22" s="340"/>
      <c r="QFS22" s="340"/>
      <c r="QFT22" s="340"/>
      <c r="QFU22" s="340"/>
      <c r="QFV22" s="340"/>
      <c r="QFW22" s="340"/>
      <c r="QFX22" s="340"/>
      <c r="QFY22" s="340"/>
      <c r="QFZ22" s="340"/>
      <c r="QGA22" s="340"/>
      <c r="QGB22" s="340"/>
      <c r="QGC22" s="340"/>
      <c r="QGD22" s="340"/>
      <c r="QGE22" s="340"/>
      <c r="QGF22" s="340"/>
      <c r="QGG22" s="340"/>
      <c r="QGH22" s="340"/>
      <c r="QGI22" s="340"/>
      <c r="QGJ22" s="340"/>
      <c r="QGK22" s="340"/>
      <c r="QGL22" s="340"/>
      <c r="QGM22" s="340"/>
      <c r="QGN22" s="340"/>
      <c r="QGO22" s="340"/>
      <c r="QGP22" s="340"/>
      <c r="QGQ22" s="340"/>
      <c r="QGR22" s="340"/>
      <c r="QGS22" s="340"/>
      <c r="QGT22" s="340"/>
      <c r="QGU22" s="340"/>
      <c r="QGV22" s="340"/>
      <c r="QGW22" s="340"/>
      <c r="QGX22" s="340"/>
      <c r="QGY22" s="340"/>
      <c r="QGZ22" s="340"/>
      <c r="QHA22" s="340"/>
      <c r="QHB22" s="340"/>
      <c r="QHC22" s="340"/>
      <c r="QHD22" s="340"/>
      <c r="QHE22" s="340"/>
      <c r="QHF22" s="340"/>
      <c r="QHG22" s="340"/>
      <c r="QHH22" s="340"/>
      <c r="QHI22" s="340"/>
      <c r="QHJ22" s="340"/>
      <c r="QHK22" s="340"/>
      <c r="QHL22" s="340"/>
      <c r="QHM22" s="340"/>
      <c r="QHN22" s="340"/>
      <c r="QHO22" s="340"/>
      <c r="QHP22" s="340"/>
      <c r="QHQ22" s="340"/>
      <c r="QHR22" s="340"/>
      <c r="QHS22" s="340"/>
      <c r="QHT22" s="340"/>
      <c r="QHU22" s="340"/>
      <c r="QHV22" s="340"/>
      <c r="QHW22" s="340"/>
      <c r="QHX22" s="340"/>
      <c r="QHY22" s="340"/>
      <c r="QHZ22" s="340"/>
      <c r="QIA22" s="340"/>
      <c r="QIB22" s="340"/>
      <c r="QIC22" s="340"/>
      <c r="QID22" s="340"/>
      <c r="QIE22" s="340"/>
      <c r="QIF22" s="340"/>
      <c r="QIG22" s="340"/>
      <c r="QIH22" s="340"/>
      <c r="QII22" s="340"/>
      <c r="QIJ22" s="340"/>
      <c r="QIK22" s="340"/>
      <c r="QIL22" s="340"/>
      <c r="QIM22" s="340"/>
      <c r="QIN22" s="340"/>
      <c r="QIO22" s="340"/>
      <c r="QIP22" s="340"/>
      <c r="QIQ22" s="340"/>
      <c r="QIR22" s="340"/>
      <c r="QIS22" s="340"/>
      <c r="QIT22" s="340"/>
      <c r="QIU22" s="340"/>
      <c r="QIV22" s="340"/>
      <c r="QIW22" s="340"/>
      <c r="QIX22" s="340"/>
      <c r="QIY22" s="340"/>
      <c r="QIZ22" s="340"/>
      <c r="QJA22" s="340"/>
      <c r="QJB22" s="340"/>
      <c r="QJC22" s="340"/>
      <c r="QJD22" s="340"/>
      <c r="QJE22" s="340"/>
      <c r="QJF22" s="340"/>
      <c r="QJG22" s="340"/>
      <c r="QJH22" s="340"/>
      <c r="QJI22" s="340"/>
      <c r="QJJ22" s="340"/>
      <c r="QJK22" s="340"/>
      <c r="QJL22" s="340"/>
      <c r="QJM22" s="340"/>
      <c r="QJN22" s="340"/>
      <c r="QJO22" s="340"/>
      <c r="QJP22" s="340"/>
      <c r="QJQ22" s="340"/>
      <c r="QJR22" s="340"/>
      <c r="QJS22" s="340"/>
      <c r="QJT22" s="340"/>
      <c r="QJU22" s="340"/>
      <c r="QJV22" s="340"/>
      <c r="QJW22" s="340"/>
      <c r="QJX22" s="340"/>
      <c r="QJY22" s="340"/>
      <c r="QJZ22" s="340"/>
      <c r="QKA22" s="340"/>
      <c r="QKB22" s="340"/>
      <c r="QKC22" s="340"/>
      <c r="QKD22" s="340"/>
      <c r="QKE22" s="340"/>
      <c r="QKF22" s="340"/>
      <c r="QKG22" s="340"/>
      <c r="QKH22" s="340"/>
      <c r="QKI22" s="340"/>
      <c r="QKJ22" s="340"/>
      <c r="QKK22" s="340"/>
      <c r="QKL22" s="340"/>
      <c r="QKM22" s="340"/>
      <c r="QKN22" s="340"/>
      <c r="QKO22" s="340"/>
      <c r="QKP22" s="340"/>
      <c r="QKQ22" s="340"/>
      <c r="QKR22" s="340"/>
      <c r="QKS22" s="340"/>
      <c r="QKT22" s="340"/>
      <c r="QKU22" s="340"/>
      <c r="QKV22" s="340"/>
      <c r="QKW22" s="340"/>
      <c r="QKX22" s="340"/>
      <c r="QKY22" s="340"/>
      <c r="QKZ22" s="340"/>
      <c r="QLA22" s="340"/>
      <c r="QLB22" s="340"/>
      <c r="QLC22" s="340"/>
      <c r="QLD22" s="340"/>
      <c r="QLE22" s="340"/>
      <c r="QLF22" s="340"/>
      <c r="QLG22" s="340"/>
      <c r="QLH22" s="340"/>
      <c r="QLI22" s="340"/>
      <c r="QLJ22" s="340"/>
      <c r="QLK22" s="340"/>
      <c r="QLL22" s="340"/>
      <c r="QLM22" s="340"/>
      <c r="QLN22" s="340"/>
      <c r="QLO22" s="340"/>
      <c r="QLP22" s="340"/>
      <c r="QLQ22" s="340"/>
      <c r="QLR22" s="340"/>
      <c r="QLS22" s="340"/>
      <c r="QLT22" s="340"/>
      <c r="QLU22" s="340"/>
      <c r="QLV22" s="340"/>
      <c r="QLW22" s="340"/>
      <c r="QLX22" s="340"/>
      <c r="QLY22" s="340"/>
      <c r="QLZ22" s="340"/>
      <c r="QMA22" s="340"/>
      <c r="QMB22" s="340"/>
      <c r="QMC22" s="340"/>
      <c r="QMD22" s="340"/>
      <c r="QME22" s="340"/>
      <c r="QMF22" s="340"/>
      <c r="QMG22" s="340"/>
      <c r="QMH22" s="340"/>
      <c r="QMI22" s="340"/>
      <c r="QMJ22" s="340"/>
      <c r="QMK22" s="340"/>
      <c r="QML22" s="340"/>
      <c r="QMM22" s="340"/>
      <c r="QMN22" s="340"/>
      <c r="QMO22" s="340"/>
      <c r="QMP22" s="340"/>
      <c r="QMQ22" s="340"/>
      <c r="QMR22" s="340"/>
      <c r="QMS22" s="340"/>
      <c r="QMT22" s="340"/>
      <c r="QMU22" s="340"/>
      <c r="QMV22" s="340"/>
      <c r="QMW22" s="340"/>
      <c r="QMX22" s="340"/>
      <c r="QMY22" s="340"/>
      <c r="QMZ22" s="340"/>
      <c r="QNA22" s="340"/>
      <c r="QNB22" s="340"/>
      <c r="QNC22" s="340"/>
      <c r="QND22" s="340"/>
      <c r="QNE22" s="340"/>
      <c r="QNF22" s="340"/>
      <c r="QNG22" s="340"/>
      <c r="QNH22" s="340"/>
      <c r="QNI22" s="340"/>
      <c r="QNJ22" s="340"/>
      <c r="QNK22" s="340"/>
      <c r="QNL22" s="340"/>
      <c r="QNM22" s="340"/>
      <c r="QNN22" s="340"/>
      <c r="QNO22" s="340"/>
      <c r="QNP22" s="340"/>
      <c r="QNQ22" s="340"/>
      <c r="QNR22" s="340"/>
      <c r="QNS22" s="340"/>
      <c r="QNT22" s="340"/>
      <c r="QNU22" s="340"/>
      <c r="QNV22" s="340"/>
      <c r="QNW22" s="340"/>
      <c r="QNX22" s="340"/>
      <c r="QNY22" s="340"/>
      <c r="QNZ22" s="340"/>
      <c r="QOA22" s="340"/>
      <c r="QOB22" s="340"/>
      <c r="QOC22" s="340"/>
      <c r="QOD22" s="340"/>
      <c r="QOE22" s="340"/>
      <c r="QOF22" s="340"/>
      <c r="QOG22" s="340"/>
      <c r="QOH22" s="340"/>
      <c r="QOI22" s="340"/>
      <c r="QOJ22" s="340"/>
      <c r="QOK22" s="340"/>
      <c r="QOL22" s="340"/>
      <c r="QOM22" s="340"/>
      <c r="QON22" s="340"/>
      <c r="QOO22" s="340"/>
      <c r="QOP22" s="340"/>
      <c r="QOQ22" s="340"/>
      <c r="QOR22" s="340"/>
      <c r="QOS22" s="340"/>
      <c r="QOT22" s="340"/>
      <c r="QOU22" s="340"/>
      <c r="QOV22" s="340"/>
      <c r="QOW22" s="340"/>
      <c r="QOX22" s="340"/>
      <c r="QOY22" s="340"/>
      <c r="QOZ22" s="340"/>
      <c r="QPA22" s="340"/>
      <c r="QPB22" s="340"/>
      <c r="QPC22" s="340"/>
      <c r="QPD22" s="340"/>
      <c r="QPE22" s="340"/>
      <c r="QPF22" s="340"/>
      <c r="QPG22" s="340"/>
      <c r="QPH22" s="340"/>
      <c r="QPI22" s="340"/>
      <c r="QPJ22" s="340"/>
      <c r="QPK22" s="340"/>
      <c r="QPL22" s="340"/>
      <c r="QPM22" s="340"/>
      <c r="QPN22" s="340"/>
      <c r="QPO22" s="340"/>
      <c r="QPP22" s="340"/>
      <c r="QPQ22" s="340"/>
      <c r="QPR22" s="340"/>
      <c r="QPS22" s="340"/>
      <c r="QPT22" s="340"/>
      <c r="QPU22" s="340"/>
      <c r="QPV22" s="340"/>
      <c r="QPW22" s="340"/>
      <c r="QPX22" s="340"/>
      <c r="QPY22" s="340"/>
      <c r="QPZ22" s="340"/>
      <c r="QQA22" s="340"/>
      <c r="QQB22" s="340"/>
      <c r="QQC22" s="340"/>
      <c r="QQD22" s="340"/>
      <c r="QQE22" s="340"/>
      <c r="QQF22" s="340"/>
      <c r="QQG22" s="340"/>
      <c r="QQH22" s="340"/>
      <c r="QQI22" s="340"/>
      <c r="QQJ22" s="340"/>
      <c r="QQK22" s="340"/>
      <c r="QQL22" s="340"/>
      <c r="QQM22" s="340"/>
      <c r="QQN22" s="340"/>
      <c r="QQO22" s="340"/>
      <c r="QQP22" s="340"/>
      <c r="QQQ22" s="340"/>
      <c r="QQR22" s="340"/>
      <c r="QQS22" s="340"/>
      <c r="QQT22" s="340"/>
      <c r="QQU22" s="340"/>
      <c r="QQV22" s="340"/>
      <c r="QQW22" s="340"/>
      <c r="QQX22" s="340"/>
      <c r="QQY22" s="340"/>
      <c r="QQZ22" s="340"/>
      <c r="QRA22" s="340"/>
      <c r="QRB22" s="340"/>
      <c r="QRC22" s="340"/>
      <c r="QRD22" s="340"/>
      <c r="QRE22" s="340"/>
      <c r="QRF22" s="340"/>
      <c r="QRG22" s="340"/>
      <c r="QRH22" s="340"/>
      <c r="QRI22" s="340"/>
      <c r="QRJ22" s="340"/>
      <c r="QRK22" s="340"/>
      <c r="QRL22" s="340"/>
      <c r="QRM22" s="340"/>
      <c r="QRN22" s="340"/>
      <c r="QRO22" s="340"/>
      <c r="QRP22" s="340"/>
      <c r="QRQ22" s="340"/>
      <c r="QRR22" s="340"/>
      <c r="QRS22" s="340"/>
      <c r="QRT22" s="340"/>
      <c r="QRU22" s="340"/>
      <c r="QRV22" s="340"/>
      <c r="QRW22" s="340"/>
      <c r="QRX22" s="340"/>
      <c r="QRY22" s="340"/>
      <c r="QRZ22" s="340"/>
      <c r="QSA22" s="340"/>
      <c r="QSB22" s="340"/>
      <c r="QSC22" s="340"/>
      <c r="QSD22" s="340"/>
      <c r="QSE22" s="340"/>
      <c r="QSF22" s="340"/>
      <c r="QSG22" s="340"/>
      <c r="QSH22" s="340"/>
      <c r="QSI22" s="340"/>
      <c r="QSJ22" s="340"/>
      <c r="QSK22" s="340"/>
      <c r="QSL22" s="340"/>
      <c r="QSM22" s="340"/>
      <c r="QSN22" s="340"/>
      <c r="QSO22" s="340"/>
      <c r="QSP22" s="340"/>
      <c r="QSQ22" s="340"/>
      <c r="QSR22" s="340"/>
      <c r="QSS22" s="340"/>
      <c r="QST22" s="340"/>
      <c r="QSU22" s="340"/>
      <c r="QSV22" s="340"/>
      <c r="QSW22" s="340"/>
      <c r="QSX22" s="340"/>
      <c r="QSY22" s="340"/>
      <c r="QSZ22" s="340"/>
      <c r="QTA22" s="340"/>
      <c r="QTB22" s="340"/>
      <c r="QTC22" s="340"/>
      <c r="QTD22" s="340"/>
      <c r="QTE22" s="340"/>
      <c r="QTF22" s="340"/>
      <c r="QTG22" s="340"/>
      <c r="QTH22" s="340"/>
      <c r="QTI22" s="340"/>
      <c r="QTJ22" s="340"/>
      <c r="QTK22" s="340"/>
      <c r="QTL22" s="340"/>
      <c r="QTM22" s="340"/>
      <c r="QTN22" s="340"/>
      <c r="QTO22" s="340"/>
      <c r="QTP22" s="340"/>
      <c r="QTQ22" s="340"/>
      <c r="QTR22" s="340"/>
      <c r="QTS22" s="340"/>
      <c r="QTT22" s="340"/>
      <c r="QTU22" s="340"/>
      <c r="QTV22" s="340"/>
      <c r="QTW22" s="340"/>
      <c r="QTX22" s="340"/>
      <c r="QTY22" s="340"/>
      <c r="QTZ22" s="340"/>
      <c r="QUA22" s="340"/>
      <c r="QUB22" s="340"/>
      <c r="QUC22" s="340"/>
      <c r="QUD22" s="340"/>
      <c r="QUE22" s="340"/>
      <c r="QUF22" s="340"/>
      <c r="QUG22" s="340"/>
      <c r="QUH22" s="340"/>
      <c r="QUI22" s="340"/>
      <c r="QUJ22" s="340"/>
      <c r="QUK22" s="340"/>
      <c r="QUL22" s="340"/>
      <c r="QUM22" s="340"/>
      <c r="QUN22" s="340"/>
      <c r="QUO22" s="340"/>
      <c r="QUP22" s="340"/>
      <c r="QUQ22" s="340"/>
      <c r="QUR22" s="340"/>
      <c r="QUS22" s="340"/>
      <c r="QUT22" s="340"/>
      <c r="QUU22" s="340"/>
      <c r="QUV22" s="340"/>
      <c r="QUW22" s="340"/>
      <c r="QUX22" s="340"/>
      <c r="QUY22" s="340"/>
      <c r="QUZ22" s="340"/>
      <c r="QVA22" s="340"/>
      <c r="QVB22" s="340"/>
      <c r="QVC22" s="340"/>
      <c r="QVD22" s="340"/>
      <c r="QVE22" s="340"/>
      <c r="QVF22" s="340"/>
      <c r="QVG22" s="340"/>
      <c r="QVH22" s="340"/>
      <c r="QVI22" s="340"/>
      <c r="QVJ22" s="340"/>
      <c r="QVK22" s="340"/>
      <c r="QVL22" s="340"/>
      <c r="QVM22" s="340"/>
      <c r="QVN22" s="340"/>
      <c r="QVO22" s="340"/>
      <c r="QVP22" s="340"/>
      <c r="QVQ22" s="340"/>
      <c r="QVR22" s="340"/>
      <c r="QVS22" s="340"/>
      <c r="QVT22" s="340"/>
      <c r="QVU22" s="340"/>
      <c r="QVV22" s="340"/>
      <c r="QVW22" s="340"/>
      <c r="QVX22" s="340"/>
      <c r="QVY22" s="340"/>
      <c r="QVZ22" s="340"/>
      <c r="QWA22" s="340"/>
      <c r="QWB22" s="340"/>
      <c r="QWC22" s="340"/>
      <c r="QWD22" s="340"/>
      <c r="QWE22" s="340"/>
      <c r="QWF22" s="340"/>
      <c r="QWG22" s="340"/>
      <c r="QWH22" s="340"/>
      <c r="QWI22" s="340"/>
      <c r="QWJ22" s="340"/>
      <c r="QWK22" s="340"/>
      <c r="QWL22" s="340"/>
      <c r="QWM22" s="340"/>
      <c r="QWN22" s="340"/>
      <c r="QWO22" s="340"/>
      <c r="QWP22" s="340"/>
      <c r="QWQ22" s="340"/>
      <c r="QWR22" s="340"/>
      <c r="QWS22" s="340"/>
      <c r="QWT22" s="340"/>
      <c r="QWU22" s="340"/>
      <c r="QWV22" s="340"/>
      <c r="QWW22" s="340"/>
      <c r="QWX22" s="340"/>
      <c r="QWY22" s="340"/>
      <c r="QWZ22" s="340"/>
      <c r="QXA22" s="340"/>
      <c r="QXB22" s="340"/>
      <c r="QXC22" s="340"/>
      <c r="QXD22" s="340"/>
      <c r="QXE22" s="340"/>
      <c r="QXF22" s="340"/>
      <c r="QXG22" s="340"/>
      <c r="QXH22" s="340"/>
      <c r="QXI22" s="340"/>
      <c r="QXJ22" s="340"/>
      <c r="QXK22" s="340"/>
      <c r="QXL22" s="340"/>
      <c r="QXM22" s="340"/>
      <c r="QXN22" s="340"/>
      <c r="QXO22" s="340"/>
      <c r="QXP22" s="340"/>
      <c r="QXQ22" s="340"/>
      <c r="QXR22" s="340"/>
      <c r="QXS22" s="340"/>
      <c r="QXT22" s="340"/>
      <c r="QXU22" s="340"/>
      <c r="QXV22" s="340"/>
      <c r="QXW22" s="340"/>
      <c r="QXX22" s="340"/>
      <c r="QXY22" s="340"/>
      <c r="QXZ22" s="340"/>
      <c r="QYA22" s="340"/>
      <c r="QYB22" s="340"/>
      <c r="QYC22" s="340"/>
      <c r="QYD22" s="340"/>
      <c r="QYE22" s="340"/>
      <c r="QYF22" s="340"/>
      <c r="QYG22" s="340"/>
      <c r="QYH22" s="340"/>
      <c r="QYI22" s="340"/>
      <c r="QYJ22" s="340"/>
      <c r="QYK22" s="340"/>
      <c r="QYL22" s="340"/>
      <c r="QYM22" s="340"/>
      <c r="QYN22" s="340"/>
      <c r="QYO22" s="340"/>
      <c r="QYP22" s="340"/>
      <c r="QYQ22" s="340"/>
      <c r="QYR22" s="340"/>
      <c r="QYS22" s="340"/>
      <c r="QYT22" s="340"/>
      <c r="QYU22" s="340"/>
      <c r="QYV22" s="340"/>
      <c r="QYW22" s="340"/>
      <c r="QYX22" s="340"/>
      <c r="QYY22" s="340"/>
      <c r="QYZ22" s="340"/>
      <c r="QZA22" s="340"/>
      <c r="QZB22" s="340"/>
      <c r="QZC22" s="340"/>
      <c r="QZD22" s="340"/>
      <c r="QZE22" s="340"/>
      <c r="QZF22" s="340"/>
      <c r="QZG22" s="340"/>
      <c r="QZH22" s="340"/>
      <c r="QZI22" s="340"/>
      <c r="QZJ22" s="340"/>
      <c r="QZK22" s="340"/>
      <c r="QZL22" s="340"/>
      <c r="QZM22" s="340"/>
      <c r="QZN22" s="340"/>
      <c r="QZO22" s="340"/>
      <c r="QZP22" s="340"/>
      <c r="QZQ22" s="340"/>
      <c r="QZR22" s="340"/>
      <c r="QZS22" s="340"/>
      <c r="QZT22" s="340"/>
      <c r="QZU22" s="340"/>
      <c r="QZV22" s="340"/>
      <c r="QZW22" s="340"/>
      <c r="QZX22" s="340"/>
      <c r="QZY22" s="340"/>
      <c r="QZZ22" s="340"/>
      <c r="RAA22" s="340"/>
      <c r="RAB22" s="340"/>
      <c r="RAC22" s="340"/>
      <c r="RAD22" s="340"/>
      <c r="RAE22" s="340"/>
      <c r="RAF22" s="340"/>
      <c r="RAG22" s="340"/>
      <c r="RAH22" s="340"/>
      <c r="RAI22" s="340"/>
      <c r="RAJ22" s="340"/>
      <c r="RAK22" s="340"/>
      <c r="RAL22" s="340"/>
      <c r="RAM22" s="340"/>
      <c r="RAN22" s="340"/>
      <c r="RAO22" s="340"/>
      <c r="RAP22" s="340"/>
      <c r="RAQ22" s="340"/>
      <c r="RAR22" s="340"/>
      <c r="RAS22" s="340"/>
      <c r="RAT22" s="340"/>
      <c r="RAU22" s="340"/>
      <c r="RAV22" s="340"/>
      <c r="RAW22" s="340"/>
      <c r="RAX22" s="340"/>
      <c r="RAY22" s="340"/>
      <c r="RAZ22" s="340"/>
      <c r="RBA22" s="340"/>
      <c r="RBB22" s="340"/>
      <c r="RBC22" s="340"/>
      <c r="RBD22" s="340"/>
      <c r="RBE22" s="340"/>
      <c r="RBF22" s="340"/>
      <c r="RBG22" s="340"/>
      <c r="RBH22" s="340"/>
      <c r="RBI22" s="340"/>
      <c r="RBJ22" s="340"/>
      <c r="RBK22" s="340"/>
      <c r="RBL22" s="340"/>
      <c r="RBM22" s="340"/>
      <c r="RBN22" s="340"/>
      <c r="RBO22" s="340"/>
      <c r="RBP22" s="340"/>
      <c r="RBQ22" s="340"/>
      <c r="RBR22" s="340"/>
      <c r="RBS22" s="340"/>
      <c r="RBT22" s="340"/>
      <c r="RBU22" s="340"/>
      <c r="RBV22" s="340"/>
      <c r="RBW22" s="340"/>
      <c r="RBX22" s="340"/>
      <c r="RBY22" s="340"/>
      <c r="RBZ22" s="340"/>
      <c r="RCA22" s="340"/>
      <c r="RCB22" s="340"/>
      <c r="RCC22" s="340"/>
      <c r="RCD22" s="340"/>
      <c r="RCE22" s="340"/>
      <c r="RCF22" s="340"/>
      <c r="RCG22" s="340"/>
      <c r="RCH22" s="340"/>
      <c r="RCI22" s="340"/>
      <c r="RCJ22" s="340"/>
      <c r="RCK22" s="340"/>
      <c r="RCL22" s="340"/>
      <c r="RCM22" s="340"/>
      <c r="RCN22" s="340"/>
      <c r="RCO22" s="340"/>
      <c r="RCP22" s="340"/>
      <c r="RCQ22" s="340"/>
      <c r="RCR22" s="340"/>
      <c r="RCS22" s="340"/>
      <c r="RCT22" s="340"/>
      <c r="RCU22" s="340"/>
      <c r="RCV22" s="340"/>
      <c r="RCW22" s="340"/>
      <c r="RCX22" s="340"/>
      <c r="RCY22" s="340"/>
      <c r="RCZ22" s="340"/>
      <c r="RDA22" s="340"/>
      <c r="RDB22" s="340"/>
      <c r="RDC22" s="340"/>
      <c r="RDD22" s="340"/>
      <c r="RDE22" s="340"/>
      <c r="RDF22" s="340"/>
      <c r="RDG22" s="340"/>
      <c r="RDH22" s="340"/>
      <c r="RDI22" s="340"/>
      <c r="RDJ22" s="340"/>
      <c r="RDK22" s="340"/>
      <c r="RDL22" s="340"/>
      <c r="RDM22" s="340"/>
      <c r="RDN22" s="340"/>
      <c r="RDO22" s="340"/>
      <c r="RDP22" s="340"/>
      <c r="RDQ22" s="340"/>
      <c r="RDR22" s="340"/>
      <c r="RDS22" s="340"/>
      <c r="RDT22" s="340"/>
      <c r="RDU22" s="340"/>
      <c r="RDV22" s="340"/>
      <c r="RDW22" s="340"/>
      <c r="RDX22" s="340"/>
      <c r="RDY22" s="340"/>
      <c r="RDZ22" s="340"/>
      <c r="REA22" s="340"/>
      <c r="REB22" s="340"/>
      <c r="REC22" s="340"/>
      <c r="RED22" s="340"/>
      <c r="REE22" s="340"/>
      <c r="REF22" s="340"/>
      <c r="REG22" s="340"/>
      <c r="REH22" s="340"/>
      <c r="REI22" s="340"/>
      <c r="REJ22" s="340"/>
      <c r="REK22" s="340"/>
      <c r="REL22" s="340"/>
      <c r="REM22" s="340"/>
      <c r="REN22" s="340"/>
      <c r="REO22" s="340"/>
      <c r="REP22" s="340"/>
      <c r="REQ22" s="340"/>
      <c r="RER22" s="340"/>
      <c r="RES22" s="340"/>
      <c r="RET22" s="340"/>
      <c r="REU22" s="340"/>
      <c r="REV22" s="340"/>
      <c r="REW22" s="340"/>
      <c r="REX22" s="340"/>
      <c r="REY22" s="340"/>
      <c r="REZ22" s="340"/>
      <c r="RFA22" s="340"/>
      <c r="RFB22" s="340"/>
      <c r="RFC22" s="340"/>
      <c r="RFD22" s="340"/>
      <c r="RFE22" s="340"/>
      <c r="RFF22" s="340"/>
      <c r="RFG22" s="340"/>
      <c r="RFH22" s="340"/>
      <c r="RFI22" s="340"/>
      <c r="RFJ22" s="340"/>
      <c r="RFK22" s="340"/>
      <c r="RFL22" s="340"/>
      <c r="RFM22" s="340"/>
      <c r="RFN22" s="340"/>
      <c r="RFO22" s="340"/>
      <c r="RFP22" s="340"/>
      <c r="RFQ22" s="340"/>
      <c r="RFR22" s="340"/>
      <c r="RFS22" s="340"/>
      <c r="RFT22" s="340"/>
      <c r="RFU22" s="340"/>
      <c r="RFV22" s="340"/>
      <c r="RFW22" s="340"/>
      <c r="RFX22" s="340"/>
      <c r="RFY22" s="340"/>
      <c r="RFZ22" s="340"/>
      <c r="RGA22" s="340"/>
      <c r="RGB22" s="340"/>
      <c r="RGC22" s="340"/>
      <c r="RGD22" s="340"/>
      <c r="RGE22" s="340"/>
      <c r="RGF22" s="340"/>
      <c r="RGG22" s="340"/>
      <c r="RGH22" s="340"/>
      <c r="RGI22" s="340"/>
      <c r="RGJ22" s="340"/>
      <c r="RGK22" s="340"/>
      <c r="RGL22" s="340"/>
      <c r="RGM22" s="340"/>
      <c r="RGN22" s="340"/>
      <c r="RGO22" s="340"/>
      <c r="RGP22" s="340"/>
      <c r="RGQ22" s="340"/>
      <c r="RGR22" s="340"/>
      <c r="RGS22" s="340"/>
      <c r="RGT22" s="340"/>
      <c r="RGU22" s="340"/>
      <c r="RGV22" s="340"/>
      <c r="RGW22" s="340"/>
      <c r="RGX22" s="340"/>
      <c r="RGY22" s="340"/>
      <c r="RGZ22" s="340"/>
      <c r="RHA22" s="340"/>
      <c r="RHB22" s="340"/>
      <c r="RHC22" s="340"/>
      <c r="RHD22" s="340"/>
      <c r="RHE22" s="340"/>
      <c r="RHF22" s="340"/>
      <c r="RHG22" s="340"/>
      <c r="RHH22" s="340"/>
      <c r="RHI22" s="340"/>
      <c r="RHJ22" s="340"/>
      <c r="RHK22" s="340"/>
      <c r="RHL22" s="340"/>
      <c r="RHM22" s="340"/>
      <c r="RHN22" s="340"/>
      <c r="RHO22" s="340"/>
      <c r="RHP22" s="340"/>
      <c r="RHQ22" s="340"/>
      <c r="RHR22" s="340"/>
      <c r="RHS22" s="340"/>
      <c r="RHT22" s="340"/>
      <c r="RHU22" s="340"/>
      <c r="RHV22" s="340"/>
      <c r="RHW22" s="340"/>
      <c r="RHX22" s="340"/>
      <c r="RHY22" s="340"/>
      <c r="RHZ22" s="340"/>
      <c r="RIA22" s="340"/>
      <c r="RIB22" s="340"/>
      <c r="RIC22" s="340"/>
      <c r="RID22" s="340"/>
      <c r="RIE22" s="340"/>
      <c r="RIF22" s="340"/>
      <c r="RIG22" s="340"/>
      <c r="RIH22" s="340"/>
      <c r="RII22" s="340"/>
      <c r="RIJ22" s="340"/>
      <c r="RIK22" s="340"/>
      <c r="RIL22" s="340"/>
      <c r="RIM22" s="340"/>
      <c r="RIN22" s="340"/>
      <c r="RIO22" s="340"/>
      <c r="RIP22" s="340"/>
      <c r="RIQ22" s="340"/>
      <c r="RIR22" s="340"/>
      <c r="RIS22" s="340"/>
      <c r="RIT22" s="340"/>
      <c r="RIU22" s="340"/>
      <c r="RIV22" s="340"/>
      <c r="RIW22" s="340"/>
      <c r="RIX22" s="340"/>
      <c r="RIY22" s="340"/>
      <c r="RIZ22" s="340"/>
      <c r="RJA22" s="340"/>
      <c r="RJB22" s="340"/>
      <c r="RJC22" s="340"/>
      <c r="RJD22" s="340"/>
      <c r="RJE22" s="340"/>
      <c r="RJF22" s="340"/>
      <c r="RJG22" s="340"/>
      <c r="RJH22" s="340"/>
      <c r="RJI22" s="340"/>
      <c r="RJJ22" s="340"/>
      <c r="RJK22" s="340"/>
      <c r="RJL22" s="340"/>
      <c r="RJM22" s="340"/>
      <c r="RJN22" s="340"/>
      <c r="RJO22" s="340"/>
      <c r="RJP22" s="340"/>
      <c r="RJQ22" s="340"/>
      <c r="RJR22" s="340"/>
      <c r="RJS22" s="340"/>
      <c r="RJT22" s="340"/>
      <c r="RJU22" s="340"/>
      <c r="RJV22" s="340"/>
      <c r="RJW22" s="340"/>
      <c r="RJX22" s="340"/>
      <c r="RJY22" s="340"/>
      <c r="RJZ22" s="340"/>
      <c r="RKA22" s="340"/>
      <c r="RKB22" s="340"/>
      <c r="RKC22" s="340"/>
      <c r="RKD22" s="340"/>
      <c r="RKE22" s="340"/>
      <c r="RKF22" s="340"/>
      <c r="RKG22" s="340"/>
      <c r="RKH22" s="340"/>
      <c r="RKI22" s="340"/>
      <c r="RKJ22" s="340"/>
      <c r="RKK22" s="340"/>
      <c r="RKL22" s="340"/>
      <c r="RKM22" s="340"/>
      <c r="RKN22" s="340"/>
      <c r="RKO22" s="340"/>
      <c r="RKP22" s="340"/>
      <c r="RKQ22" s="340"/>
      <c r="RKR22" s="340"/>
      <c r="RKS22" s="340"/>
      <c r="RKT22" s="340"/>
      <c r="RKU22" s="340"/>
      <c r="RKV22" s="340"/>
      <c r="RKW22" s="340"/>
      <c r="RKX22" s="340"/>
      <c r="RKY22" s="340"/>
      <c r="RKZ22" s="340"/>
      <c r="RLA22" s="340"/>
      <c r="RLB22" s="340"/>
      <c r="RLC22" s="340"/>
      <c r="RLD22" s="340"/>
      <c r="RLE22" s="340"/>
      <c r="RLF22" s="340"/>
      <c r="RLG22" s="340"/>
      <c r="RLH22" s="340"/>
      <c r="RLI22" s="340"/>
      <c r="RLJ22" s="340"/>
      <c r="RLK22" s="340"/>
      <c r="RLL22" s="340"/>
      <c r="RLM22" s="340"/>
      <c r="RLN22" s="340"/>
      <c r="RLO22" s="340"/>
      <c r="RLP22" s="340"/>
      <c r="RLQ22" s="340"/>
      <c r="RLR22" s="340"/>
      <c r="RLS22" s="340"/>
      <c r="RLT22" s="340"/>
      <c r="RLU22" s="340"/>
      <c r="RLV22" s="340"/>
      <c r="RLW22" s="340"/>
      <c r="RLX22" s="340"/>
      <c r="RLY22" s="340"/>
      <c r="RLZ22" s="340"/>
      <c r="RMA22" s="340"/>
      <c r="RMB22" s="340"/>
      <c r="RMC22" s="340"/>
      <c r="RMD22" s="340"/>
      <c r="RME22" s="340"/>
      <c r="RMF22" s="340"/>
      <c r="RMG22" s="340"/>
      <c r="RMH22" s="340"/>
      <c r="RMI22" s="340"/>
      <c r="RMJ22" s="340"/>
      <c r="RMK22" s="340"/>
      <c r="RML22" s="340"/>
      <c r="RMM22" s="340"/>
      <c r="RMN22" s="340"/>
      <c r="RMO22" s="340"/>
      <c r="RMP22" s="340"/>
      <c r="RMQ22" s="340"/>
      <c r="RMR22" s="340"/>
      <c r="RMS22" s="340"/>
      <c r="RMT22" s="340"/>
      <c r="RMU22" s="340"/>
      <c r="RMV22" s="340"/>
      <c r="RMW22" s="340"/>
      <c r="RMX22" s="340"/>
      <c r="RMY22" s="340"/>
      <c r="RMZ22" s="340"/>
      <c r="RNA22" s="340"/>
      <c r="RNB22" s="340"/>
      <c r="RNC22" s="340"/>
      <c r="RND22" s="340"/>
      <c r="RNE22" s="340"/>
      <c r="RNF22" s="340"/>
      <c r="RNG22" s="340"/>
      <c r="RNH22" s="340"/>
      <c r="RNI22" s="340"/>
      <c r="RNJ22" s="340"/>
      <c r="RNK22" s="340"/>
      <c r="RNL22" s="340"/>
      <c r="RNM22" s="340"/>
      <c r="RNN22" s="340"/>
      <c r="RNO22" s="340"/>
      <c r="RNP22" s="340"/>
      <c r="RNQ22" s="340"/>
      <c r="RNR22" s="340"/>
      <c r="RNS22" s="340"/>
      <c r="RNT22" s="340"/>
      <c r="RNU22" s="340"/>
      <c r="RNV22" s="340"/>
      <c r="RNW22" s="340"/>
      <c r="RNX22" s="340"/>
      <c r="RNY22" s="340"/>
      <c r="RNZ22" s="340"/>
      <c r="ROA22" s="340"/>
      <c r="ROB22" s="340"/>
      <c r="ROC22" s="340"/>
      <c r="ROD22" s="340"/>
      <c r="ROE22" s="340"/>
      <c r="ROF22" s="340"/>
      <c r="ROG22" s="340"/>
      <c r="ROH22" s="340"/>
      <c r="ROI22" s="340"/>
      <c r="ROJ22" s="340"/>
      <c r="ROK22" s="340"/>
      <c r="ROL22" s="340"/>
      <c r="ROM22" s="340"/>
      <c r="RON22" s="340"/>
      <c r="ROO22" s="340"/>
      <c r="ROP22" s="340"/>
      <c r="ROQ22" s="340"/>
      <c r="ROR22" s="340"/>
      <c r="ROS22" s="340"/>
      <c r="ROT22" s="340"/>
      <c r="ROU22" s="340"/>
      <c r="ROV22" s="340"/>
      <c r="ROW22" s="340"/>
      <c r="ROX22" s="340"/>
      <c r="ROY22" s="340"/>
      <c r="ROZ22" s="340"/>
      <c r="RPA22" s="340"/>
      <c r="RPB22" s="340"/>
      <c r="RPC22" s="340"/>
      <c r="RPD22" s="340"/>
      <c r="RPE22" s="340"/>
      <c r="RPF22" s="340"/>
      <c r="RPG22" s="340"/>
      <c r="RPH22" s="340"/>
      <c r="RPI22" s="340"/>
      <c r="RPJ22" s="340"/>
      <c r="RPK22" s="340"/>
      <c r="RPL22" s="340"/>
      <c r="RPM22" s="340"/>
      <c r="RPN22" s="340"/>
      <c r="RPO22" s="340"/>
      <c r="RPP22" s="340"/>
      <c r="RPQ22" s="340"/>
      <c r="RPR22" s="340"/>
      <c r="RPS22" s="340"/>
      <c r="RPT22" s="340"/>
      <c r="RPU22" s="340"/>
      <c r="RPV22" s="340"/>
      <c r="RPW22" s="340"/>
      <c r="RPX22" s="340"/>
      <c r="RPY22" s="340"/>
      <c r="RPZ22" s="340"/>
      <c r="RQA22" s="340"/>
      <c r="RQB22" s="340"/>
      <c r="RQC22" s="340"/>
      <c r="RQD22" s="340"/>
      <c r="RQE22" s="340"/>
      <c r="RQF22" s="340"/>
      <c r="RQG22" s="340"/>
      <c r="RQH22" s="340"/>
      <c r="RQI22" s="340"/>
      <c r="RQJ22" s="340"/>
      <c r="RQK22" s="340"/>
      <c r="RQL22" s="340"/>
      <c r="RQM22" s="340"/>
      <c r="RQN22" s="340"/>
      <c r="RQO22" s="340"/>
      <c r="RQP22" s="340"/>
      <c r="RQQ22" s="340"/>
      <c r="RQR22" s="340"/>
      <c r="RQS22" s="340"/>
      <c r="RQT22" s="340"/>
      <c r="RQU22" s="340"/>
      <c r="RQV22" s="340"/>
      <c r="RQW22" s="340"/>
      <c r="RQX22" s="340"/>
      <c r="RQY22" s="340"/>
      <c r="RQZ22" s="340"/>
      <c r="RRA22" s="340"/>
      <c r="RRB22" s="340"/>
      <c r="RRC22" s="340"/>
      <c r="RRD22" s="340"/>
      <c r="RRE22" s="340"/>
      <c r="RRF22" s="340"/>
      <c r="RRG22" s="340"/>
      <c r="RRH22" s="340"/>
      <c r="RRI22" s="340"/>
      <c r="RRJ22" s="340"/>
      <c r="RRK22" s="340"/>
      <c r="RRL22" s="340"/>
      <c r="RRM22" s="340"/>
      <c r="RRN22" s="340"/>
      <c r="RRO22" s="340"/>
      <c r="RRP22" s="340"/>
      <c r="RRQ22" s="340"/>
      <c r="RRR22" s="340"/>
      <c r="RRS22" s="340"/>
      <c r="RRT22" s="340"/>
      <c r="RRU22" s="340"/>
      <c r="RRV22" s="340"/>
      <c r="RRW22" s="340"/>
      <c r="RRX22" s="340"/>
      <c r="RRY22" s="340"/>
      <c r="RRZ22" s="340"/>
      <c r="RSA22" s="340"/>
      <c r="RSB22" s="340"/>
      <c r="RSC22" s="340"/>
      <c r="RSD22" s="340"/>
      <c r="RSE22" s="340"/>
      <c r="RSF22" s="340"/>
      <c r="RSG22" s="340"/>
      <c r="RSH22" s="340"/>
      <c r="RSI22" s="340"/>
      <c r="RSJ22" s="340"/>
      <c r="RSK22" s="340"/>
      <c r="RSL22" s="340"/>
      <c r="RSM22" s="340"/>
      <c r="RSN22" s="340"/>
      <c r="RSO22" s="340"/>
      <c r="RSP22" s="340"/>
      <c r="RSQ22" s="340"/>
      <c r="RSR22" s="340"/>
      <c r="RSS22" s="340"/>
      <c r="RST22" s="340"/>
      <c r="RSU22" s="340"/>
      <c r="RSV22" s="340"/>
      <c r="RSW22" s="340"/>
      <c r="RSX22" s="340"/>
      <c r="RSY22" s="340"/>
      <c r="RSZ22" s="340"/>
      <c r="RTA22" s="340"/>
      <c r="RTB22" s="340"/>
      <c r="RTC22" s="340"/>
      <c r="RTD22" s="340"/>
      <c r="RTE22" s="340"/>
      <c r="RTF22" s="340"/>
      <c r="RTG22" s="340"/>
      <c r="RTH22" s="340"/>
      <c r="RTI22" s="340"/>
      <c r="RTJ22" s="340"/>
      <c r="RTK22" s="340"/>
      <c r="RTL22" s="340"/>
      <c r="RTM22" s="340"/>
      <c r="RTN22" s="340"/>
      <c r="RTO22" s="340"/>
      <c r="RTP22" s="340"/>
      <c r="RTQ22" s="340"/>
      <c r="RTR22" s="340"/>
      <c r="RTS22" s="340"/>
      <c r="RTT22" s="340"/>
      <c r="RTU22" s="340"/>
      <c r="RTV22" s="340"/>
      <c r="RTW22" s="340"/>
      <c r="RTX22" s="340"/>
      <c r="RTY22" s="340"/>
      <c r="RTZ22" s="340"/>
      <c r="RUA22" s="340"/>
      <c r="RUB22" s="340"/>
      <c r="RUC22" s="340"/>
      <c r="RUD22" s="340"/>
      <c r="RUE22" s="340"/>
      <c r="RUF22" s="340"/>
      <c r="RUG22" s="340"/>
      <c r="RUH22" s="340"/>
      <c r="RUI22" s="340"/>
      <c r="RUJ22" s="340"/>
      <c r="RUK22" s="340"/>
      <c r="RUL22" s="340"/>
      <c r="RUM22" s="340"/>
      <c r="RUN22" s="340"/>
      <c r="RUO22" s="340"/>
      <c r="RUP22" s="340"/>
      <c r="RUQ22" s="340"/>
      <c r="RUR22" s="340"/>
      <c r="RUS22" s="340"/>
      <c r="RUT22" s="340"/>
      <c r="RUU22" s="340"/>
      <c r="RUV22" s="340"/>
      <c r="RUW22" s="340"/>
      <c r="RUX22" s="340"/>
      <c r="RUY22" s="340"/>
      <c r="RUZ22" s="340"/>
      <c r="RVA22" s="340"/>
      <c r="RVB22" s="340"/>
      <c r="RVC22" s="340"/>
      <c r="RVD22" s="340"/>
      <c r="RVE22" s="340"/>
      <c r="RVF22" s="340"/>
      <c r="RVG22" s="340"/>
      <c r="RVH22" s="340"/>
      <c r="RVI22" s="340"/>
      <c r="RVJ22" s="340"/>
      <c r="RVK22" s="340"/>
      <c r="RVL22" s="340"/>
      <c r="RVM22" s="340"/>
      <c r="RVN22" s="340"/>
      <c r="RVO22" s="340"/>
      <c r="RVP22" s="340"/>
      <c r="RVQ22" s="340"/>
      <c r="RVR22" s="340"/>
      <c r="RVS22" s="340"/>
      <c r="RVT22" s="340"/>
      <c r="RVU22" s="340"/>
      <c r="RVV22" s="340"/>
      <c r="RVW22" s="340"/>
      <c r="RVX22" s="340"/>
      <c r="RVY22" s="340"/>
      <c r="RVZ22" s="340"/>
      <c r="RWA22" s="340"/>
      <c r="RWB22" s="340"/>
      <c r="RWC22" s="340"/>
      <c r="RWD22" s="340"/>
      <c r="RWE22" s="340"/>
      <c r="RWF22" s="340"/>
      <c r="RWG22" s="340"/>
      <c r="RWH22" s="340"/>
      <c r="RWI22" s="340"/>
      <c r="RWJ22" s="340"/>
      <c r="RWK22" s="340"/>
      <c r="RWL22" s="340"/>
      <c r="RWM22" s="340"/>
      <c r="RWN22" s="340"/>
      <c r="RWO22" s="340"/>
      <c r="RWP22" s="340"/>
      <c r="RWQ22" s="340"/>
      <c r="RWR22" s="340"/>
      <c r="RWS22" s="340"/>
      <c r="RWT22" s="340"/>
      <c r="RWU22" s="340"/>
      <c r="RWV22" s="340"/>
      <c r="RWW22" s="340"/>
      <c r="RWX22" s="340"/>
      <c r="RWY22" s="340"/>
      <c r="RWZ22" s="340"/>
      <c r="RXA22" s="340"/>
      <c r="RXB22" s="340"/>
      <c r="RXC22" s="340"/>
      <c r="RXD22" s="340"/>
      <c r="RXE22" s="340"/>
      <c r="RXF22" s="340"/>
      <c r="RXG22" s="340"/>
      <c r="RXH22" s="340"/>
      <c r="RXI22" s="340"/>
      <c r="RXJ22" s="340"/>
      <c r="RXK22" s="340"/>
      <c r="RXL22" s="340"/>
      <c r="RXM22" s="340"/>
      <c r="RXN22" s="340"/>
      <c r="RXO22" s="340"/>
      <c r="RXP22" s="340"/>
      <c r="RXQ22" s="340"/>
      <c r="RXR22" s="340"/>
      <c r="RXS22" s="340"/>
      <c r="RXT22" s="340"/>
      <c r="RXU22" s="340"/>
      <c r="RXV22" s="340"/>
      <c r="RXW22" s="340"/>
      <c r="RXX22" s="340"/>
      <c r="RXY22" s="340"/>
      <c r="RXZ22" s="340"/>
      <c r="RYA22" s="340"/>
      <c r="RYB22" s="340"/>
      <c r="RYC22" s="340"/>
      <c r="RYD22" s="340"/>
      <c r="RYE22" s="340"/>
      <c r="RYF22" s="340"/>
      <c r="RYG22" s="340"/>
      <c r="RYH22" s="340"/>
      <c r="RYI22" s="340"/>
      <c r="RYJ22" s="340"/>
      <c r="RYK22" s="340"/>
      <c r="RYL22" s="340"/>
      <c r="RYM22" s="340"/>
      <c r="RYN22" s="340"/>
      <c r="RYO22" s="340"/>
      <c r="RYP22" s="340"/>
      <c r="RYQ22" s="340"/>
      <c r="RYR22" s="340"/>
      <c r="RYS22" s="340"/>
      <c r="RYT22" s="340"/>
      <c r="RYU22" s="340"/>
      <c r="RYV22" s="340"/>
      <c r="RYW22" s="340"/>
      <c r="RYX22" s="340"/>
      <c r="RYY22" s="340"/>
      <c r="RYZ22" s="340"/>
      <c r="RZA22" s="340"/>
      <c r="RZB22" s="340"/>
      <c r="RZC22" s="340"/>
      <c r="RZD22" s="340"/>
      <c r="RZE22" s="340"/>
      <c r="RZF22" s="340"/>
      <c r="RZG22" s="340"/>
      <c r="RZH22" s="340"/>
      <c r="RZI22" s="340"/>
      <c r="RZJ22" s="340"/>
      <c r="RZK22" s="340"/>
      <c r="RZL22" s="340"/>
      <c r="RZM22" s="340"/>
      <c r="RZN22" s="340"/>
      <c r="RZO22" s="340"/>
      <c r="RZP22" s="340"/>
      <c r="RZQ22" s="340"/>
      <c r="RZR22" s="340"/>
      <c r="RZS22" s="340"/>
      <c r="RZT22" s="340"/>
      <c r="RZU22" s="340"/>
      <c r="RZV22" s="340"/>
      <c r="RZW22" s="340"/>
      <c r="RZX22" s="340"/>
      <c r="RZY22" s="340"/>
      <c r="RZZ22" s="340"/>
      <c r="SAA22" s="340"/>
      <c r="SAB22" s="340"/>
      <c r="SAC22" s="340"/>
      <c r="SAD22" s="340"/>
      <c r="SAE22" s="340"/>
      <c r="SAF22" s="340"/>
      <c r="SAG22" s="340"/>
      <c r="SAH22" s="340"/>
      <c r="SAI22" s="340"/>
      <c r="SAJ22" s="340"/>
      <c r="SAK22" s="340"/>
      <c r="SAL22" s="340"/>
      <c r="SAM22" s="340"/>
      <c r="SAN22" s="340"/>
      <c r="SAO22" s="340"/>
      <c r="SAP22" s="340"/>
      <c r="SAQ22" s="340"/>
      <c r="SAR22" s="340"/>
      <c r="SAS22" s="340"/>
      <c r="SAT22" s="340"/>
      <c r="SAU22" s="340"/>
      <c r="SAV22" s="340"/>
      <c r="SAW22" s="340"/>
      <c r="SAX22" s="340"/>
      <c r="SAY22" s="340"/>
      <c r="SAZ22" s="340"/>
      <c r="SBA22" s="340"/>
      <c r="SBB22" s="340"/>
      <c r="SBC22" s="340"/>
      <c r="SBD22" s="340"/>
      <c r="SBE22" s="340"/>
      <c r="SBF22" s="340"/>
      <c r="SBG22" s="340"/>
      <c r="SBH22" s="340"/>
      <c r="SBI22" s="340"/>
      <c r="SBJ22" s="340"/>
      <c r="SBK22" s="340"/>
      <c r="SBL22" s="340"/>
      <c r="SBM22" s="340"/>
      <c r="SBN22" s="340"/>
      <c r="SBO22" s="340"/>
      <c r="SBP22" s="340"/>
      <c r="SBQ22" s="340"/>
      <c r="SBR22" s="340"/>
      <c r="SBS22" s="340"/>
      <c r="SBT22" s="340"/>
      <c r="SBU22" s="340"/>
      <c r="SBV22" s="340"/>
      <c r="SBW22" s="340"/>
      <c r="SBX22" s="340"/>
      <c r="SBY22" s="340"/>
      <c r="SBZ22" s="340"/>
      <c r="SCA22" s="340"/>
      <c r="SCB22" s="340"/>
      <c r="SCC22" s="340"/>
      <c r="SCD22" s="340"/>
      <c r="SCE22" s="340"/>
      <c r="SCF22" s="340"/>
      <c r="SCG22" s="340"/>
      <c r="SCH22" s="340"/>
      <c r="SCI22" s="340"/>
      <c r="SCJ22" s="340"/>
      <c r="SCK22" s="340"/>
      <c r="SCL22" s="340"/>
      <c r="SCM22" s="340"/>
      <c r="SCN22" s="340"/>
      <c r="SCO22" s="340"/>
      <c r="SCP22" s="340"/>
      <c r="SCQ22" s="340"/>
      <c r="SCR22" s="340"/>
      <c r="SCS22" s="340"/>
      <c r="SCT22" s="340"/>
      <c r="SCU22" s="340"/>
      <c r="SCV22" s="340"/>
      <c r="SCW22" s="340"/>
      <c r="SCX22" s="340"/>
      <c r="SCY22" s="340"/>
      <c r="SCZ22" s="340"/>
      <c r="SDA22" s="340"/>
      <c r="SDB22" s="340"/>
      <c r="SDC22" s="340"/>
      <c r="SDD22" s="340"/>
      <c r="SDE22" s="340"/>
      <c r="SDF22" s="340"/>
      <c r="SDG22" s="340"/>
      <c r="SDH22" s="340"/>
      <c r="SDI22" s="340"/>
      <c r="SDJ22" s="340"/>
      <c r="SDK22" s="340"/>
      <c r="SDL22" s="340"/>
      <c r="SDM22" s="340"/>
      <c r="SDN22" s="340"/>
      <c r="SDO22" s="340"/>
      <c r="SDP22" s="340"/>
      <c r="SDQ22" s="340"/>
      <c r="SDR22" s="340"/>
      <c r="SDS22" s="340"/>
      <c r="SDT22" s="340"/>
      <c r="SDU22" s="340"/>
      <c r="SDV22" s="340"/>
      <c r="SDW22" s="340"/>
      <c r="SDX22" s="340"/>
      <c r="SDY22" s="340"/>
      <c r="SDZ22" s="340"/>
      <c r="SEA22" s="340"/>
      <c r="SEB22" s="340"/>
      <c r="SEC22" s="340"/>
      <c r="SED22" s="340"/>
      <c r="SEE22" s="340"/>
      <c r="SEF22" s="340"/>
      <c r="SEG22" s="340"/>
      <c r="SEH22" s="340"/>
      <c r="SEI22" s="340"/>
      <c r="SEJ22" s="340"/>
      <c r="SEK22" s="340"/>
      <c r="SEL22" s="340"/>
      <c r="SEM22" s="340"/>
      <c r="SEN22" s="340"/>
      <c r="SEO22" s="340"/>
      <c r="SEP22" s="340"/>
      <c r="SEQ22" s="340"/>
      <c r="SER22" s="340"/>
      <c r="SES22" s="340"/>
      <c r="SET22" s="340"/>
      <c r="SEU22" s="340"/>
      <c r="SEV22" s="340"/>
      <c r="SEW22" s="340"/>
      <c r="SEX22" s="340"/>
      <c r="SEY22" s="340"/>
      <c r="SEZ22" s="340"/>
      <c r="SFA22" s="340"/>
      <c r="SFB22" s="340"/>
      <c r="SFC22" s="340"/>
      <c r="SFD22" s="340"/>
      <c r="SFE22" s="340"/>
      <c r="SFF22" s="340"/>
      <c r="SFG22" s="340"/>
      <c r="SFH22" s="340"/>
      <c r="SFI22" s="340"/>
      <c r="SFJ22" s="340"/>
      <c r="SFK22" s="340"/>
      <c r="SFL22" s="340"/>
      <c r="SFM22" s="340"/>
      <c r="SFN22" s="340"/>
      <c r="SFO22" s="340"/>
      <c r="SFP22" s="340"/>
      <c r="SFQ22" s="340"/>
      <c r="SFR22" s="340"/>
      <c r="SFS22" s="340"/>
      <c r="SFT22" s="340"/>
      <c r="SFU22" s="340"/>
      <c r="SFV22" s="340"/>
      <c r="SFW22" s="340"/>
      <c r="SFX22" s="340"/>
      <c r="SFY22" s="340"/>
      <c r="SFZ22" s="340"/>
      <c r="SGA22" s="340"/>
      <c r="SGB22" s="340"/>
      <c r="SGC22" s="340"/>
      <c r="SGD22" s="340"/>
      <c r="SGE22" s="340"/>
      <c r="SGF22" s="340"/>
      <c r="SGG22" s="340"/>
      <c r="SGH22" s="340"/>
      <c r="SGI22" s="340"/>
      <c r="SGJ22" s="340"/>
      <c r="SGK22" s="340"/>
      <c r="SGL22" s="340"/>
      <c r="SGM22" s="340"/>
      <c r="SGN22" s="340"/>
      <c r="SGO22" s="340"/>
      <c r="SGP22" s="340"/>
      <c r="SGQ22" s="340"/>
      <c r="SGR22" s="340"/>
      <c r="SGS22" s="340"/>
      <c r="SGT22" s="340"/>
      <c r="SGU22" s="340"/>
      <c r="SGV22" s="340"/>
      <c r="SGW22" s="340"/>
      <c r="SGX22" s="340"/>
      <c r="SGY22" s="340"/>
      <c r="SGZ22" s="340"/>
      <c r="SHA22" s="340"/>
      <c r="SHB22" s="340"/>
      <c r="SHC22" s="340"/>
      <c r="SHD22" s="340"/>
      <c r="SHE22" s="340"/>
      <c r="SHF22" s="340"/>
      <c r="SHG22" s="340"/>
      <c r="SHH22" s="340"/>
      <c r="SHI22" s="340"/>
      <c r="SHJ22" s="340"/>
      <c r="SHK22" s="340"/>
      <c r="SHL22" s="340"/>
      <c r="SHM22" s="340"/>
      <c r="SHN22" s="340"/>
      <c r="SHO22" s="340"/>
      <c r="SHP22" s="340"/>
      <c r="SHQ22" s="340"/>
      <c r="SHR22" s="340"/>
      <c r="SHS22" s="340"/>
      <c r="SHT22" s="340"/>
      <c r="SHU22" s="340"/>
      <c r="SHV22" s="340"/>
      <c r="SHW22" s="340"/>
      <c r="SHX22" s="340"/>
      <c r="SHY22" s="340"/>
      <c r="SHZ22" s="340"/>
      <c r="SIA22" s="340"/>
      <c r="SIB22" s="340"/>
      <c r="SIC22" s="340"/>
      <c r="SID22" s="340"/>
      <c r="SIE22" s="340"/>
      <c r="SIF22" s="340"/>
      <c r="SIG22" s="340"/>
      <c r="SIH22" s="340"/>
      <c r="SII22" s="340"/>
      <c r="SIJ22" s="340"/>
      <c r="SIK22" s="340"/>
      <c r="SIL22" s="340"/>
      <c r="SIM22" s="340"/>
      <c r="SIN22" s="340"/>
      <c r="SIO22" s="340"/>
      <c r="SIP22" s="340"/>
      <c r="SIQ22" s="340"/>
      <c r="SIR22" s="340"/>
      <c r="SIS22" s="340"/>
      <c r="SIT22" s="340"/>
      <c r="SIU22" s="340"/>
      <c r="SIV22" s="340"/>
      <c r="SIW22" s="340"/>
      <c r="SIX22" s="340"/>
      <c r="SIY22" s="340"/>
      <c r="SIZ22" s="340"/>
      <c r="SJA22" s="340"/>
      <c r="SJB22" s="340"/>
      <c r="SJC22" s="340"/>
      <c r="SJD22" s="340"/>
      <c r="SJE22" s="340"/>
      <c r="SJF22" s="340"/>
      <c r="SJG22" s="340"/>
      <c r="SJH22" s="340"/>
      <c r="SJI22" s="340"/>
      <c r="SJJ22" s="340"/>
      <c r="SJK22" s="340"/>
      <c r="SJL22" s="340"/>
      <c r="SJM22" s="340"/>
      <c r="SJN22" s="340"/>
      <c r="SJO22" s="340"/>
      <c r="SJP22" s="340"/>
      <c r="SJQ22" s="340"/>
      <c r="SJR22" s="340"/>
      <c r="SJS22" s="340"/>
      <c r="SJT22" s="340"/>
      <c r="SJU22" s="340"/>
      <c r="SJV22" s="340"/>
      <c r="SJW22" s="340"/>
      <c r="SJX22" s="340"/>
      <c r="SJY22" s="340"/>
      <c r="SJZ22" s="340"/>
      <c r="SKA22" s="340"/>
      <c r="SKB22" s="340"/>
      <c r="SKC22" s="340"/>
      <c r="SKD22" s="340"/>
      <c r="SKE22" s="340"/>
      <c r="SKF22" s="340"/>
      <c r="SKG22" s="340"/>
      <c r="SKH22" s="340"/>
      <c r="SKI22" s="340"/>
      <c r="SKJ22" s="340"/>
      <c r="SKK22" s="340"/>
      <c r="SKL22" s="340"/>
      <c r="SKM22" s="340"/>
      <c r="SKN22" s="340"/>
      <c r="SKO22" s="340"/>
      <c r="SKP22" s="340"/>
      <c r="SKQ22" s="340"/>
      <c r="SKR22" s="340"/>
      <c r="SKS22" s="340"/>
      <c r="SKT22" s="340"/>
      <c r="SKU22" s="340"/>
      <c r="SKV22" s="340"/>
      <c r="SKW22" s="340"/>
      <c r="SKX22" s="340"/>
      <c r="SKY22" s="340"/>
      <c r="SKZ22" s="340"/>
      <c r="SLA22" s="340"/>
      <c r="SLB22" s="340"/>
      <c r="SLC22" s="340"/>
      <c r="SLD22" s="340"/>
      <c r="SLE22" s="340"/>
      <c r="SLF22" s="340"/>
      <c r="SLG22" s="340"/>
      <c r="SLH22" s="340"/>
      <c r="SLI22" s="340"/>
      <c r="SLJ22" s="340"/>
      <c r="SLK22" s="340"/>
      <c r="SLL22" s="340"/>
      <c r="SLM22" s="340"/>
      <c r="SLN22" s="340"/>
      <c r="SLO22" s="340"/>
      <c r="SLP22" s="340"/>
      <c r="SLQ22" s="340"/>
      <c r="SLR22" s="340"/>
      <c r="SLS22" s="340"/>
      <c r="SLT22" s="340"/>
      <c r="SLU22" s="340"/>
      <c r="SLV22" s="340"/>
      <c r="SLW22" s="340"/>
      <c r="SLX22" s="340"/>
      <c r="SLY22" s="340"/>
      <c r="SLZ22" s="340"/>
      <c r="SMA22" s="340"/>
      <c r="SMB22" s="340"/>
      <c r="SMC22" s="340"/>
      <c r="SMD22" s="340"/>
      <c r="SME22" s="340"/>
      <c r="SMF22" s="340"/>
      <c r="SMG22" s="340"/>
      <c r="SMH22" s="340"/>
      <c r="SMI22" s="340"/>
      <c r="SMJ22" s="340"/>
      <c r="SMK22" s="340"/>
      <c r="SML22" s="340"/>
      <c r="SMM22" s="340"/>
      <c r="SMN22" s="340"/>
      <c r="SMO22" s="340"/>
      <c r="SMP22" s="340"/>
      <c r="SMQ22" s="340"/>
      <c r="SMR22" s="340"/>
      <c r="SMS22" s="340"/>
      <c r="SMT22" s="340"/>
      <c r="SMU22" s="340"/>
      <c r="SMV22" s="340"/>
      <c r="SMW22" s="340"/>
      <c r="SMX22" s="340"/>
      <c r="SMY22" s="340"/>
      <c r="SMZ22" s="340"/>
      <c r="SNA22" s="340"/>
      <c r="SNB22" s="340"/>
      <c r="SNC22" s="340"/>
      <c r="SND22" s="340"/>
      <c r="SNE22" s="340"/>
      <c r="SNF22" s="340"/>
      <c r="SNG22" s="340"/>
      <c r="SNH22" s="340"/>
      <c r="SNI22" s="340"/>
      <c r="SNJ22" s="340"/>
      <c r="SNK22" s="340"/>
      <c r="SNL22" s="340"/>
      <c r="SNM22" s="340"/>
      <c r="SNN22" s="340"/>
      <c r="SNO22" s="340"/>
      <c r="SNP22" s="340"/>
      <c r="SNQ22" s="340"/>
      <c r="SNR22" s="340"/>
      <c r="SNS22" s="340"/>
      <c r="SNT22" s="340"/>
      <c r="SNU22" s="340"/>
      <c r="SNV22" s="340"/>
      <c r="SNW22" s="340"/>
      <c r="SNX22" s="340"/>
      <c r="SNY22" s="340"/>
      <c r="SNZ22" s="340"/>
      <c r="SOA22" s="340"/>
      <c r="SOB22" s="340"/>
      <c r="SOC22" s="340"/>
      <c r="SOD22" s="340"/>
      <c r="SOE22" s="340"/>
      <c r="SOF22" s="340"/>
      <c r="SOG22" s="340"/>
      <c r="SOH22" s="340"/>
      <c r="SOI22" s="340"/>
      <c r="SOJ22" s="340"/>
      <c r="SOK22" s="340"/>
      <c r="SOL22" s="340"/>
      <c r="SOM22" s="340"/>
      <c r="SON22" s="340"/>
      <c r="SOO22" s="340"/>
      <c r="SOP22" s="340"/>
      <c r="SOQ22" s="340"/>
      <c r="SOR22" s="340"/>
      <c r="SOS22" s="340"/>
      <c r="SOT22" s="340"/>
      <c r="SOU22" s="340"/>
      <c r="SOV22" s="340"/>
      <c r="SOW22" s="340"/>
      <c r="SOX22" s="340"/>
      <c r="SOY22" s="340"/>
      <c r="SOZ22" s="340"/>
      <c r="SPA22" s="340"/>
      <c r="SPB22" s="340"/>
      <c r="SPC22" s="340"/>
      <c r="SPD22" s="340"/>
      <c r="SPE22" s="340"/>
      <c r="SPF22" s="340"/>
      <c r="SPG22" s="340"/>
      <c r="SPH22" s="340"/>
      <c r="SPI22" s="340"/>
      <c r="SPJ22" s="340"/>
      <c r="SPK22" s="340"/>
      <c r="SPL22" s="340"/>
      <c r="SPM22" s="340"/>
      <c r="SPN22" s="340"/>
      <c r="SPO22" s="340"/>
      <c r="SPP22" s="340"/>
      <c r="SPQ22" s="340"/>
      <c r="SPR22" s="340"/>
      <c r="SPS22" s="340"/>
      <c r="SPT22" s="340"/>
      <c r="SPU22" s="340"/>
      <c r="SPV22" s="340"/>
      <c r="SPW22" s="340"/>
      <c r="SPX22" s="340"/>
      <c r="SPY22" s="340"/>
      <c r="SPZ22" s="340"/>
      <c r="SQA22" s="340"/>
      <c r="SQB22" s="340"/>
      <c r="SQC22" s="340"/>
      <c r="SQD22" s="340"/>
      <c r="SQE22" s="340"/>
      <c r="SQF22" s="340"/>
      <c r="SQG22" s="340"/>
      <c r="SQH22" s="340"/>
      <c r="SQI22" s="340"/>
      <c r="SQJ22" s="340"/>
      <c r="SQK22" s="340"/>
      <c r="SQL22" s="340"/>
      <c r="SQM22" s="340"/>
      <c r="SQN22" s="340"/>
      <c r="SQO22" s="340"/>
      <c r="SQP22" s="340"/>
      <c r="SQQ22" s="340"/>
      <c r="SQR22" s="340"/>
      <c r="SQS22" s="340"/>
      <c r="SQT22" s="340"/>
      <c r="SQU22" s="340"/>
      <c r="SQV22" s="340"/>
      <c r="SQW22" s="340"/>
      <c r="SQX22" s="340"/>
      <c r="SQY22" s="340"/>
      <c r="SQZ22" s="340"/>
      <c r="SRA22" s="340"/>
      <c r="SRB22" s="340"/>
      <c r="SRC22" s="340"/>
      <c r="SRD22" s="340"/>
      <c r="SRE22" s="340"/>
      <c r="SRF22" s="340"/>
      <c r="SRG22" s="340"/>
      <c r="SRH22" s="340"/>
      <c r="SRI22" s="340"/>
      <c r="SRJ22" s="340"/>
      <c r="SRK22" s="340"/>
      <c r="SRL22" s="340"/>
      <c r="SRM22" s="340"/>
      <c r="SRN22" s="340"/>
      <c r="SRO22" s="340"/>
      <c r="SRP22" s="340"/>
      <c r="SRQ22" s="340"/>
      <c r="SRR22" s="340"/>
      <c r="SRS22" s="340"/>
      <c r="SRT22" s="340"/>
      <c r="SRU22" s="340"/>
      <c r="SRV22" s="340"/>
      <c r="SRW22" s="340"/>
      <c r="SRX22" s="340"/>
      <c r="SRY22" s="340"/>
      <c r="SRZ22" s="340"/>
      <c r="SSA22" s="340"/>
      <c r="SSB22" s="340"/>
      <c r="SSC22" s="340"/>
      <c r="SSD22" s="340"/>
      <c r="SSE22" s="340"/>
      <c r="SSF22" s="340"/>
      <c r="SSG22" s="340"/>
      <c r="SSH22" s="340"/>
      <c r="SSI22" s="340"/>
      <c r="SSJ22" s="340"/>
      <c r="SSK22" s="340"/>
      <c r="SSL22" s="340"/>
      <c r="SSM22" s="340"/>
      <c r="SSN22" s="340"/>
      <c r="SSO22" s="340"/>
      <c r="SSP22" s="340"/>
      <c r="SSQ22" s="340"/>
      <c r="SSR22" s="340"/>
      <c r="SSS22" s="340"/>
      <c r="SST22" s="340"/>
      <c r="SSU22" s="340"/>
      <c r="SSV22" s="340"/>
      <c r="SSW22" s="340"/>
      <c r="SSX22" s="340"/>
      <c r="SSY22" s="340"/>
      <c r="SSZ22" s="340"/>
      <c r="STA22" s="340"/>
      <c r="STB22" s="340"/>
      <c r="STC22" s="340"/>
      <c r="STD22" s="340"/>
      <c r="STE22" s="340"/>
      <c r="STF22" s="340"/>
      <c r="STG22" s="340"/>
      <c r="STH22" s="340"/>
      <c r="STI22" s="340"/>
      <c r="STJ22" s="340"/>
      <c r="STK22" s="340"/>
      <c r="STL22" s="340"/>
      <c r="STM22" s="340"/>
      <c r="STN22" s="340"/>
      <c r="STO22" s="340"/>
      <c r="STP22" s="340"/>
      <c r="STQ22" s="340"/>
      <c r="STR22" s="340"/>
      <c r="STS22" s="340"/>
      <c r="STT22" s="340"/>
      <c r="STU22" s="340"/>
      <c r="STV22" s="340"/>
      <c r="STW22" s="340"/>
      <c r="STX22" s="340"/>
      <c r="STY22" s="340"/>
      <c r="STZ22" s="340"/>
      <c r="SUA22" s="340"/>
      <c r="SUB22" s="340"/>
      <c r="SUC22" s="340"/>
      <c r="SUD22" s="340"/>
      <c r="SUE22" s="340"/>
      <c r="SUF22" s="340"/>
      <c r="SUG22" s="340"/>
      <c r="SUH22" s="340"/>
      <c r="SUI22" s="340"/>
      <c r="SUJ22" s="340"/>
      <c r="SUK22" s="340"/>
      <c r="SUL22" s="340"/>
      <c r="SUM22" s="340"/>
      <c r="SUN22" s="340"/>
      <c r="SUO22" s="340"/>
      <c r="SUP22" s="340"/>
      <c r="SUQ22" s="340"/>
      <c r="SUR22" s="340"/>
      <c r="SUS22" s="340"/>
      <c r="SUT22" s="340"/>
      <c r="SUU22" s="340"/>
      <c r="SUV22" s="340"/>
      <c r="SUW22" s="340"/>
      <c r="SUX22" s="340"/>
      <c r="SUY22" s="340"/>
      <c r="SUZ22" s="340"/>
      <c r="SVA22" s="340"/>
      <c r="SVB22" s="340"/>
      <c r="SVC22" s="340"/>
      <c r="SVD22" s="340"/>
      <c r="SVE22" s="340"/>
      <c r="SVF22" s="340"/>
      <c r="SVG22" s="340"/>
      <c r="SVH22" s="340"/>
      <c r="SVI22" s="340"/>
      <c r="SVJ22" s="340"/>
      <c r="SVK22" s="340"/>
      <c r="SVL22" s="340"/>
      <c r="SVM22" s="340"/>
      <c r="SVN22" s="340"/>
      <c r="SVO22" s="340"/>
      <c r="SVP22" s="340"/>
      <c r="SVQ22" s="340"/>
      <c r="SVR22" s="340"/>
      <c r="SVS22" s="340"/>
      <c r="SVT22" s="340"/>
      <c r="SVU22" s="340"/>
      <c r="SVV22" s="340"/>
      <c r="SVW22" s="340"/>
      <c r="SVX22" s="340"/>
      <c r="SVY22" s="340"/>
      <c r="SVZ22" s="340"/>
      <c r="SWA22" s="340"/>
      <c r="SWB22" s="340"/>
      <c r="SWC22" s="340"/>
      <c r="SWD22" s="340"/>
      <c r="SWE22" s="340"/>
      <c r="SWF22" s="340"/>
      <c r="SWG22" s="340"/>
      <c r="SWH22" s="340"/>
      <c r="SWI22" s="340"/>
      <c r="SWJ22" s="340"/>
      <c r="SWK22" s="340"/>
      <c r="SWL22" s="340"/>
      <c r="SWM22" s="340"/>
      <c r="SWN22" s="340"/>
      <c r="SWO22" s="340"/>
      <c r="SWP22" s="340"/>
      <c r="SWQ22" s="340"/>
      <c r="SWR22" s="340"/>
      <c r="SWS22" s="340"/>
      <c r="SWT22" s="340"/>
      <c r="SWU22" s="340"/>
      <c r="SWV22" s="340"/>
      <c r="SWW22" s="340"/>
      <c r="SWX22" s="340"/>
      <c r="SWY22" s="340"/>
      <c r="SWZ22" s="340"/>
      <c r="SXA22" s="340"/>
      <c r="SXB22" s="340"/>
      <c r="SXC22" s="340"/>
      <c r="SXD22" s="340"/>
      <c r="SXE22" s="340"/>
      <c r="SXF22" s="340"/>
      <c r="SXG22" s="340"/>
      <c r="SXH22" s="340"/>
      <c r="SXI22" s="340"/>
      <c r="SXJ22" s="340"/>
      <c r="SXK22" s="340"/>
      <c r="SXL22" s="340"/>
      <c r="SXM22" s="340"/>
      <c r="SXN22" s="340"/>
      <c r="SXO22" s="340"/>
      <c r="SXP22" s="340"/>
      <c r="SXQ22" s="340"/>
      <c r="SXR22" s="340"/>
      <c r="SXS22" s="340"/>
      <c r="SXT22" s="340"/>
      <c r="SXU22" s="340"/>
      <c r="SXV22" s="340"/>
      <c r="SXW22" s="340"/>
      <c r="SXX22" s="340"/>
      <c r="SXY22" s="340"/>
      <c r="SXZ22" s="340"/>
      <c r="SYA22" s="340"/>
      <c r="SYB22" s="340"/>
      <c r="SYC22" s="340"/>
      <c r="SYD22" s="340"/>
      <c r="SYE22" s="340"/>
      <c r="SYF22" s="340"/>
      <c r="SYG22" s="340"/>
      <c r="SYH22" s="340"/>
      <c r="SYI22" s="340"/>
      <c r="SYJ22" s="340"/>
      <c r="SYK22" s="340"/>
      <c r="SYL22" s="340"/>
      <c r="SYM22" s="340"/>
      <c r="SYN22" s="340"/>
      <c r="SYO22" s="340"/>
      <c r="SYP22" s="340"/>
      <c r="SYQ22" s="340"/>
      <c r="SYR22" s="340"/>
      <c r="SYS22" s="340"/>
      <c r="SYT22" s="340"/>
      <c r="SYU22" s="340"/>
      <c r="SYV22" s="340"/>
      <c r="SYW22" s="340"/>
      <c r="SYX22" s="340"/>
      <c r="SYY22" s="340"/>
      <c r="SYZ22" s="340"/>
      <c r="SZA22" s="340"/>
      <c r="SZB22" s="340"/>
      <c r="SZC22" s="340"/>
      <c r="SZD22" s="340"/>
      <c r="SZE22" s="340"/>
      <c r="SZF22" s="340"/>
      <c r="SZG22" s="340"/>
      <c r="SZH22" s="340"/>
      <c r="SZI22" s="340"/>
      <c r="SZJ22" s="340"/>
      <c r="SZK22" s="340"/>
      <c r="SZL22" s="340"/>
      <c r="SZM22" s="340"/>
      <c r="SZN22" s="340"/>
      <c r="SZO22" s="340"/>
      <c r="SZP22" s="340"/>
      <c r="SZQ22" s="340"/>
      <c r="SZR22" s="340"/>
      <c r="SZS22" s="340"/>
      <c r="SZT22" s="340"/>
      <c r="SZU22" s="340"/>
      <c r="SZV22" s="340"/>
      <c r="SZW22" s="340"/>
      <c r="SZX22" s="340"/>
      <c r="SZY22" s="340"/>
      <c r="SZZ22" s="340"/>
      <c r="TAA22" s="340"/>
      <c r="TAB22" s="340"/>
      <c r="TAC22" s="340"/>
      <c r="TAD22" s="340"/>
      <c r="TAE22" s="340"/>
      <c r="TAF22" s="340"/>
      <c r="TAG22" s="340"/>
      <c r="TAH22" s="340"/>
      <c r="TAI22" s="340"/>
      <c r="TAJ22" s="340"/>
      <c r="TAK22" s="340"/>
      <c r="TAL22" s="340"/>
      <c r="TAM22" s="340"/>
      <c r="TAN22" s="340"/>
      <c r="TAO22" s="340"/>
      <c r="TAP22" s="340"/>
      <c r="TAQ22" s="340"/>
      <c r="TAR22" s="340"/>
      <c r="TAS22" s="340"/>
      <c r="TAT22" s="340"/>
      <c r="TAU22" s="340"/>
      <c r="TAV22" s="340"/>
      <c r="TAW22" s="340"/>
      <c r="TAX22" s="340"/>
      <c r="TAY22" s="340"/>
      <c r="TAZ22" s="340"/>
      <c r="TBA22" s="340"/>
      <c r="TBB22" s="340"/>
      <c r="TBC22" s="340"/>
      <c r="TBD22" s="340"/>
      <c r="TBE22" s="340"/>
      <c r="TBF22" s="340"/>
      <c r="TBG22" s="340"/>
      <c r="TBH22" s="340"/>
      <c r="TBI22" s="340"/>
      <c r="TBJ22" s="340"/>
      <c r="TBK22" s="340"/>
      <c r="TBL22" s="340"/>
      <c r="TBM22" s="340"/>
      <c r="TBN22" s="340"/>
      <c r="TBO22" s="340"/>
      <c r="TBP22" s="340"/>
      <c r="TBQ22" s="340"/>
      <c r="TBR22" s="340"/>
      <c r="TBS22" s="340"/>
      <c r="TBT22" s="340"/>
      <c r="TBU22" s="340"/>
      <c r="TBV22" s="340"/>
      <c r="TBW22" s="340"/>
      <c r="TBX22" s="340"/>
      <c r="TBY22" s="340"/>
      <c r="TBZ22" s="340"/>
      <c r="TCA22" s="340"/>
      <c r="TCB22" s="340"/>
      <c r="TCC22" s="340"/>
      <c r="TCD22" s="340"/>
      <c r="TCE22" s="340"/>
      <c r="TCF22" s="340"/>
      <c r="TCG22" s="340"/>
      <c r="TCH22" s="340"/>
      <c r="TCI22" s="340"/>
      <c r="TCJ22" s="340"/>
      <c r="TCK22" s="340"/>
      <c r="TCL22" s="340"/>
      <c r="TCM22" s="340"/>
      <c r="TCN22" s="340"/>
      <c r="TCO22" s="340"/>
      <c r="TCP22" s="340"/>
      <c r="TCQ22" s="340"/>
      <c r="TCR22" s="340"/>
      <c r="TCS22" s="340"/>
      <c r="TCT22" s="340"/>
      <c r="TCU22" s="340"/>
      <c r="TCV22" s="340"/>
      <c r="TCW22" s="340"/>
      <c r="TCX22" s="340"/>
      <c r="TCY22" s="340"/>
      <c r="TCZ22" s="340"/>
      <c r="TDA22" s="340"/>
      <c r="TDB22" s="340"/>
      <c r="TDC22" s="340"/>
      <c r="TDD22" s="340"/>
      <c r="TDE22" s="340"/>
      <c r="TDF22" s="340"/>
      <c r="TDG22" s="340"/>
      <c r="TDH22" s="340"/>
      <c r="TDI22" s="340"/>
      <c r="TDJ22" s="340"/>
      <c r="TDK22" s="340"/>
      <c r="TDL22" s="340"/>
      <c r="TDM22" s="340"/>
      <c r="TDN22" s="340"/>
      <c r="TDO22" s="340"/>
      <c r="TDP22" s="340"/>
      <c r="TDQ22" s="340"/>
      <c r="TDR22" s="340"/>
      <c r="TDS22" s="340"/>
      <c r="TDT22" s="340"/>
      <c r="TDU22" s="340"/>
      <c r="TDV22" s="340"/>
      <c r="TDW22" s="340"/>
      <c r="TDX22" s="340"/>
      <c r="TDY22" s="340"/>
      <c r="TDZ22" s="340"/>
      <c r="TEA22" s="340"/>
      <c r="TEB22" s="340"/>
      <c r="TEC22" s="340"/>
      <c r="TED22" s="340"/>
      <c r="TEE22" s="340"/>
      <c r="TEF22" s="340"/>
      <c r="TEG22" s="340"/>
      <c r="TEH22" s="340"/>
      <c r="TEI22" s="340"/>
      <c r="TEJ22" s="340"/>
      <c r="TEK22" s="340"/>
      <c r="TEL22" s="340"/>
      <c r="TEM22" s="340"/>
      <c r="TEN22" s="340"/>
      <c r="TEO22" s="340"/>
      <c r="TEP22" s="340"/>
      <c r="TEQ22" s="340"/>
      <c r="TER22" s="340"/>
      <c r="TES22" s="340"/>
      <c r="TET22" s="340"/>
      <c r="TEU22" s="340"/>
      <c r="TEV22" s="340"/>
      <c r="TEW22" s="340"/>
      <c r="TEX22" s="340"/>
      <c r="TEY22" s="340"/>
      <c r="TEZ22" s="340"/>
      <c r="TFA22" s="340"/>
      <c r="TFB22" s="340"/>
      <c r="TFC22" s="340"/>
      <c r="TFD22" s="340"/>
      <c r="TFE22" s="340"/>
      <c r="TFF22" s="340"/>
      <c r="TFG22" s="340"/>
      <c r="TFH22" s="340"/>
      <c r="TFI22" s="340"/>
      <c r="TFJ22" s="340"/>
      <c r="TFK22" s="340"/>
      <c r="TFL22" s="340"/>
      <c r="TFM22" s="340"/>
      <c r="TFN22" s="340"/>
      <c r="TFO22" s="340"/>
      <c r="TFP22" s="340"/>
      <c r="TFQ22" s="340"/>
      <c r="TFR22" s="340"/>
      <c r="TFS22" s="340"/>
      <c r="TFT22" s="340"/>
      <c r="TFU22" s="340"/>
      <c r="TFV22" s="340"/>
      <c r="TFW22" s="340"/>
      <c r="TFX22" s="340"/>
      <c r="TFY22" s="340"/>
      <c r="TFZ22" s="340"/>
      <c r="TGA22" s="340"/>
      <c r="TGB22" s="340"/>
      <c r="TGC22" s="340"/>
      <c r="TGD22" s="340"/>
      <c r="TGE22" s="340"/>
      <c r="TGF22" s="340"/>
      <c r="TGG22" s="340"/>
      <c r="TGH22" s="340"/>
      <c r="TGI22" s="340"/>
      <c r="TGJ22" s="340"/>
      <c r="TGK22" s="340"/>
      <c r="TGL22" s="340"/>
      <c r="TGM22" s="340"/>
      <c r="TGN22" s="340"/>
      <c r="TGO22" s="340"/>
      <c r="TGP22" s="340"/>
      <c r="TGQ22" s="340"/>
      <c r="TGR22" s="340"/>
      <c r="TGS22" s="340"/>
      <c r="TGT22" s="340"/>
      <c r="TGU22" s="340"/>
      <c r="TGV22" s="340"/>
      <c r="TGW22" s="340"/>
      <c r="TGX22" s="340"/>
      <c r="TGY22" s="340"/>
      <c r="TGZ22" s="340"/>
      <c r="THA22" s="340"/>
      <c r="THB22" s="340"/>
      <c r="THC22" s="340"/>
      <c r="THD22" s="340"/>
      <c r="THE22" s="340"/>
      <c r="THF22" s="340"/>
      <c r="THG22" s="340"/>
      <c r="THH22" s="340"/>
      <c r="THI22" s="340"/>
      <c r="THJ22" s="340"/>
      <c r="THK22" s="340"/>
      <c r="THL22" s="340"/>
      <c r="THM22" s="340"/>
      <c r="THN22" s="340"/>
      <c r="THO22" s="340"/>
      <c r="THP22" s="340"/>
      <c r="THQ22" s="340"/>
      <c r="THR22" s="340"/>
      <c r="THS22" s="340"/>
      <c r="THT22" s="340"/>
      <c r="THU22" s="340"/>
      <c r="THV22" s="340"/>
      <c r="THW22" s="340"/>
      <c r="THX22" s="340"/>
      <c r="THY22" s="340"/>
      <c r="THZ22" s="340"/>
      <c r="TIA22" s="340"/>
      <c r="TIB22" s="340"/>
      <c r="TIC22" s="340"/>
      <c r="TID22" s="340"/>
      <c r="TIE22" s="340"/>
      <c r="TIF22" s="340"/>
      <c r="TIG22" s="340"/>
      <c r="TIH22" s="340"/>
      <c r="TII22" s="340"/>
      <c r="TIJ22" s="340"/>
      <c r="TIK22" s="340"/>
      <c r="TIL22" s="340"/>
      <c r="TIM22" s="340"/>
      <c r="TIN22" s="340"/>
      <c r="TIO22" s="340"/>
      <c r="TIP22" s="340"/>
      <c r="TIQ22" s="340"/>
      <c r="TIR22" s="340"/>
      <c r="TIS22" s="340"/>
      <c r="TIT22" s="340"/>
      <c r="TIU22" s="340"/>
      <c r="TIV22" s="340"/>
      <c r="TIW22" s="340"/>
      <c r="TIX22" s="340"/>
      <c r="TIY22" s="340"/>
      <c r="TIZ22" s="340"/>
      <c r="TJA22" s="340"/>
      <c r="TJB22" s="340"/>
      <c r="TJC22" s="340"/>
      <c r="TJD22" s="340"/>
      <c r="TJE22" s="340"/>
      <c r="TJF22" s="340"/>
      <c r="TJG22" s="340"/>
      <c r="TJH22" s="340"/>
      <c r="TJI22" s="340"/>
      <c r="TJJ22" s="340"/>
      <c r="TJK22" s="340"/>
      <c r="TJL22" s="340"/>
      <c r="TJM22" s="340"/>
      <c r="TJN22" s="340"/>
      <c r="TJO22" s="340"/>
      <c r="TJP22" s="340"/>
      <c r="TJQ22" s="340"/>
      <c r="TJR22" s="340"/>
      <c r="TJS22" s="340"/>
      <c r="TJT22" s="340"/>
      <c r="TJU22" s="340"/>
      <c r="TJV22" s="340"/>
      <c r="TJW22" s="340"/>
      <c r="TJX22" s="340"/>
      <c r="TJY22" s="340"/>
      <c r="TJZ22" s="340"/>
      <c r="TKA22" s="340"/>
      <c r="TKB22" s="340"/>
      <c r="TKC22" s="340"/>
      <c r="TKD22" s="340"/>
      <c r="TKE22" s="340"/>
      <c r="TKF22" s="340"/>
      <c r="TKG22" s="340"/>
      <c r="TKH22" s="340"/>
      <c r="TKI22" s="340"/>
      <c r="TKJ22" s="340"/>
      <c r="TKK22" s="340"/>
      <c r="TKL22" s="340"/>
      <c r="TKM22" s="340"/>
      <c r="TKN22" s="340"/>
      <c r="TKO22" s="340"/>
      <c r="TKP22" s="340"/>
      <c r="TKQ22" s="340"/>
      <c r="TKR22" s="340"/>
      <c r="TKS22" s="340"/>
      <c r="TKT22" s="340"/>
      <c r="TKU22" s="340"/>
      <c r="TKV22" s="340"/>
      <c r="TKW22" s="340"/>
      <c r="TKX22" s="340"/>
      <c r="TKY22" s="340"/>
      <c r="TKZ22" s="340"/>
      <c r="TLA22" s="340"/>
      <c r="TLB22" s="340"/>
      <c r="TLC22" s="340"/>
      <c r="TLD22" s="340"/>
      <c r="TLE22" s="340"/>
      <c r="TLF22" s="340"/>
      <c r="TLG22" s="340"/>
      <c r="TLH22" s="340"/>
      <c r="TLI22" s="340"/>
      <c r="TLJ22" s="340"/>
      <c r="TLK22" s="340"/>
      <c r="TLL22" s="340"/>
      <c r="TLM22" s="340"/>
      <c r="TLN22" s="340"/>
      <c r="TLO22" s="340"/>
      <c r="TLP22" s="340"/>
      <c r="TLQ22" s="340"/>
      <c r="TLR22" s="340"/>
      <c r="TLS22" s="340"/>
      <c r="TLT22" s="340"/>
      <c r="TLU22" s="340"/>
      <c r="TLV22" s="340"/>
      <c r="TLW22" s="340"/>
      <c r="TLX22" s="340"/>
      <c r="TLY22" s="340"/>
      <c r="TLZ22" s="340"/>
      <c r="TMA22" s="340"/>
      <c r="TMB22" s="340"/>
      <c r="TMC22" s="340"/>
      <c r="TMD22" s="340"/>
      <c r="TME22" s="340"/>
      <c r="TMF22" s="340"/>
      <c r="TMG22" s="340"/>
      <c r="TMH22" s="340"/>
      <c r="TMI22" s="340"/>
      <c r="TMJ22" s="340"/>
      <c r="TMK22" s="340"/>
      <c r="TML22" s="340"/>
      <c r="TMM22" s="340"/>
      <c r="TMN22" s="340"/>
      <c r="TMO22" s="340"/>
      <c r="TMP22" s="340"/>
      <c r="TMQ22" s="340"/>
      <c r="TMR22" s="340"/>
      <c r="TMS22" s="340"/>
      <c r="TMT22" s="340"/>
      <c r="TMU22" s="340"/>
      <c r="TMV22" s="340"/>
      <c r="TMW22" s="340"/>
      <c r="TMX22" s="340"/>
      <c r="TMY22" s="340"/>
      <c r="TMZ22" s="340"/>
      <c r="TNA22" s="340"/>
      <c r="TNB22" s="340"/>
      <c r="TNC22" s="340"/>
      <c r="TND22" s="340"/>
      <c r="TNE22" s="340"/>
      <c r="TNF22" s="340"/>
      <c r="TNG22" s="340"/>
      <c r="TNH22" s="340"/>
      <c r="TNI22" s="340"/>
      <c r="TNJ22" s="340"/>
      <c r="TNK22" s="340"/>
      <c r="TNL22" s="340"/>
      <c r="TNM22" s="340"/>
      <c r="TNN22" s="340"/>
      <c r="TNO22" s="340"/>
      <c r="TNP22" s="340"/>
      <c r="TNQ22" s="340"/>
      <c r="TNR22" s="340"/>
      <c r="TNS22" s="340"/>
      <c r="TNT22" s="340"/>
      <c r="TNU22" s="340"/>
      <c r="TNV22" s="340"/>
      <c r="TNW22" s="340"/>
      <c r="TNX22" s="340"/>
      <c r="TNY22" s="340"/>
      <c r="TNZ22" s="340"/>
      <c r="TOA22" s="340"/>
      <c r="TOB22" s="340"/>
      <c r="TOC22" s="340"/>
      <c r="TOD22" s="340"/>
      <c r="TOE22" s="340"/>
      <c r="TOF22" s="340"/>
      <c r="TOG22" s="340"/>
      <c r="TOH22" s="340"/>
      <c r="TOI22" s="340"/>
      <c r="TOJ22" s="340"/>
      <c r="TOK22" s="340"/>
      <c r="TOL22" s="340"/>
      <c r="TOM22" s="340"/>
      <c r="TON22" s="340"/>
      <c r="TOO22" s="340"/>
      <c r="TOP22" s="340"/>
      <c r="TOQ22" s="340"/>
      <c r="TOR22" s="340"/>
      <c r="TOS22" s="340"/>
      <c r="TOT22" s="340"/>
      <c r="TOU22" s="340"/>
      <c r="TOV22" s="340"/>
      <c r="TOW22" s="340"/>
      <c r="TOX22" s="340"/>
      <c r="TOY22" s="340"/>
      <c r="TOZ22" s="340"/>
      <c r="TPA22" s="340"/>
      <c r="TPB22" s="340"/>
      <c r="TPC22" s="340"/>
      <c r="TPD22" s="340"/>
      <c r="TPE22" s="340"/>
      <c r="TPF22" s="340"/>
      <c r="TPG22" s="340"/>
      <c r="TPH22" s="340"/>
      <c r="TPI22" s="340"/>
      <c r="TPJ22" s="340"/>
      <c r="TPK22" s="340"/>
      <c r="TPL22" s="340"/>
      <c r="TPM22" s="340"/>
      <c r="TPN22" s="340"/>
      <c r="TPO22" s="340"/>
      <c r="TPP22" s="340"/>
      <c r="TPQ22" s="340"/>
      <c r="TPR22" s="340"/>
      <c r="TPS22" s="340"/>
      <c r="TPT22" s="340"/>
      <c r="TPU22" s="340"/>
      <c r="TPV22" s="340"/>
      <c r="TPW22" s="340"/>
      <c r="TPX22" s="340"/>
      <c r="TPY22" s="340"/>
      <c r="TPZ22" s="340"/>
      <c r="TQA22" s="340"/>
      <c r="TQB22" s="340"/>
      <c r="TQC22" s="340"/>
      <c r="TQD22" s="340"/>
      <c r="TQE22" s="340"/>
      <c r="TQF22" s="340"/>
      <c r="TQG22" s="340"/>
      <c r="TQH22" s="340"/>
      <c r="TQI22" s="340"/>
      <c r="TQJ22" s="340"/>
      <c r="TQK22" s="340"/>
      <c r="TQL22" s="340"/>
      <c r="TQM22" s="340"/>
      <c r="TQN22" s="340"/>
      <c r="TQO22" s="340"/>
      <c r="TQP22" s="340"/>
      <c r="TQQ22" s="340"/>
      <c r="TQR22" s="340"/>
      <c r="TQS22" s="340"/>
      <c r="TQT22" s="340"/>
      <c r="TQU22" s="340"/>
      <c r="TQV22" s="340"/>
      <c r="TQW22" s="340"/>
      <c r="TQX22" s="340"/>
      <c r="TQY22" s="340"/>
      <c r="TQZ22" s="340"/>
      <c r="TRA22" s="340"/>
      <c r="TRB22" s="340"/>
      <c r="TRC22" s="340"/>
      <c r="TRD22" s="340"/>
      <c r="TRE22" s="340"/>
      <c r="TRF22" s="340"/>
      <c r="TRG22" s="340"/>
      <c r="TRH22" s="340"/>
      <c r="TRI22" s="340"/>
      <c r="TRJ22" s="340"/>
      <c r="TRK22" s="340"/>
      <c r="TRL22" s="340"/>
      <c r="TRM22" s="340"/>
      <c r="TRN22" s="340"/>
      <c r="TRO22" s="340"/>
      <c r="TRP22" s="340"/>
      <c r="TRQ22" s="340"/>
      <c r="TRR22" s="340"/>
      <c r="TRS22" s="340"/>
      <c r="TRT22" s="340"/>
      <c r="TRU22" s="340"/>
      <c r="TRV22" s="340"/>
      <c r="TRW22" s="340"/>
      <c r="TRX22" s="340"/>
      <c r="TRY22" s="340"/>
      <c r="TRZ22" s="340"/>
      <c r="TSA22" s="340"/>
      <c r="TSB22" s="340"/>
      <c r="TSC22" s="340"/>
      <c r="TSD22" s="340"/>
      <c r="TSE22" s="340"/>
      <c r="TSF22" s="340"/>
      <c r="TSG22" s="340"/>
      <c r="TSH22" s="340"/>
      <c r="TSI22" s="340"/>
      <c r="TSJ22" s="340"/>
      <c r="TSK22" s="340"/>
      <c r="TSL22" s="340"/>
      <c r="TSM22" s="340"/>
      <c r="TSN22" s="340"/>
      <c r="TSO22" s="340"/>
      <c r="TSP22" s="340"/>
      <c r="TSQ22" s="340"/>
      <c r="TSR22" s="340"/>
      <c r="TSS22" s="340"/>
      <c r="TST22" s="340"/>
      <c r="TSU22" s="340"/>
      <c r="TSV22" s="340"/>
      <c r="TSW22" s="340"/>
      <c r="TSX22" s="340"/>
      <c r="TSY22" s="340"/>
      <c r="TSZ22" s="340"/>
      <c r="TTA22" s="340"/>
      <c r="TTB22" s="340"/>
      <c r="TTC22" s="340"/>
      <c r="TTD22" s="340"/>
      <c r="TTE22" s="340"/>
      <c r="TTF22" s="340"/>
      <c r="TTG22" s="340"/>
      <c r="TTH22" s="340"/>
      <c r="TTI22" s="340"/>
      <c r="TTJ22" s="340"/>
      <c r="TTK22" s="340"/>
      <c r="TTL22" s="340"/>
      <c r="TTM22" s="340"/>
      <c r="TTN22" s="340"/>
      <c r="TTO22" s="340"/>
      <c r="TTP22" s="340"/>
      <c r="TTQ22" s="340"/>
      <c r="TTR22" s="340"/>
      <c r="TTS22" s="340"/>
      <c r="TTT22" s="340"/>
      <c r="TTU22" s="340"/>
      <c r="TTV22" s="340"/>
      <c r="TTW22" s="340"/>
      <c r="TTX22" s="340"/>
      <c r="TTY22" s="340"/>
      <c r="TTZ22" s="340"/>
      <c r="TUA22" s="340"/>
      <c r="TUB22" s="340"/>
      <c r="TUC22" s="340"/>
      <c r="TUD22" s="340"/>
      <c r="TUE22" s="340"/>
      <c r="TUF22" s="340"/>
      <c r="TUG22" s="340"/>
      <c r="TUH22" s="340"/>
      <c r="TUI22" s="340"/>
      <c r="TUJ22" s="340"/>
      <c r="TUK22" s="340"/>
      <c r="TUL22" s="340"/>
      <c r="TUM22" s="340"/>
      <c r="TUN22" s="340"/>
      <c r="TUO22" s="340"/>
      <c r="TUP22" s="340"/>
      <c r="TUQ22" s="340"/>
      <c r="TUR22" s="340"/>
      <c r="TUS22" s="340"/>
      <c r="TUT22" s="340"/>
      <c r="TUU22" s="340"/>
      <c r="TUV22" s="340"/>
      <c r="TUW22" s="340"/>
      <c r="TUX22" s="340"/>
      <c r="TUY22" s="340"/>
      <c r="TUZ22" s="340"/>
      <c r="TVA22" s="340"/>
      <c r="TVB22" s="340"/>
      <c r="TVC22" s="340"/>
      <c r="TVD22" s="340"/>
      <c r="TVE22" s="340"/>
      <c r="TVF22" s="340"/>
      <c r="TVG22" s="340"/>
      <c r="TVH22" s="340"/>
      <c r="TVI22" s="340"/>
      <c r="TVJ22" s="340"/>
      <c r="TVK22" s="340"/>
      <c r="TVL22" s="340"/>
      <c r="TVM22" s="340"/>
      <c r="TVN22" s="340"/>
      <c r="TVO22" s="340"/>
      <c r="TVP22" s="340"/>
      <c r="TVQ22" s="340"/>
      <c r="TVR22" s="340"/>
      <c r="TVS22" s="340"/>
      <c r="TVT22" s="340"/>
      <c r="TVU22" s="340"/>
      <c r="TVV22" s="340"/>
      <c r="TVW22" s="340"/>
      <c r="TVX22" s="340"/>
      <c r="TVY22" s="340"/>
      <c r="TVZ22" s="340"/>
      <c r="TWA22" s="340"/>
      <c r="TWB22" s="340"/>
      <c r="TWC22" s="340"/>
      <c r="TWD22" s="340"/>
      <c r="TWE22" s="340"/>
      <c r="TWF22" s="340"/>
      <c r="TWG22" s="340"/>
      <c r="TWH22" s="340"/>
      <c r="TWI22" s="340"/>
      <c r="TWJ22" s="340"/>
      <c r="TWK22" s="340"/>
      <c r="TWL22" s="340"/>
      <c r="TWM22" s="340"/>
      <c r="TWN22" s="340"/>
      <c r="TWO22" s="340"/>
      <c r="TWP22" s="340"/>
      <c r="TWQ22" s="340"/>
      <c r="TWR22" s="340"/>
      <c r="TWS22" s="340"/>
      <c r="TWT22" s="340"/>
      <c r="TWU22" s="340"/>
      <c r="TWV22" s="340"/>
      <c r="TWW22" s="340"/>
      <c r="TWX22" s="340"/>
      <c r="TWY22" s="340"/>
      <c r="TWZ22" s="340"/>
      <c r="TXA22" s="340"/>
      <c r="TXB22" s="340"/>
      <c r="TXC22" s="340"/>
      <c r="TXD22" s="340"/>
      <c r="TXE22" s="340"/>
      <c r="TXF22" s="340"/>
      <c r="TXG22" s="340"/>
      <c r="TXH22" s="340"/>
      <c r="TXI22" s="340"/>
      <c r="TXJ22" s="340"/>
      <c r="TXK22" s="340"/>
      <c r="TXL22" s="340"/>
      <c r="TXM22" s="340"/>
      <c r="TXN22" s="340"/>
      <c r="TXO22" s="340"/>
      <c r="TXP22" s="340"/>
      <c r="TXQ22" s="340"/>
      <c r="TXR22" s="340"/>
      <c r="TXS22" s="340"/>
      <c r="TXT22" s="340"/>
      <c r="TXU22" s="340"/>
      <c r="TXV22" s="340"/>
      <c r="TXW22" s="340"/>
      <c r="TXX22" s="340"/>
      <c r="TXY22" s="340"/>
      <c r="TXZ22" s="340"/>
      <c r="TYA22" s="340"/>
      <c r="TYB22" s="340"/>
      <c r="TYC22" s="340"/>
      <c r="TYD22" s="340"/>
      <c r="TYE22" s="340"/>
      <c r="TYF22" s="340"/>
      <c r="TYG22" s="340"/>
      <c r="TYH22" s="340"/>
      <c r="TYI22" s="340"/>
      <c r="TYJ22" s="340"/>
      <c r="TYK22" s="340"/>
      <c r="TYL22" s="340"/>
      <c r="TYM22" s="340"/>
      <c r="TYN22" s="340"/>
      <c r="TYO22" s="340"/>
      <c r="TYP22" s="340"/>
      <c r="TYQ22" s="340"/>
      <c r="TYR22" s="340"/>
      <c r="TYS22" s="340"/>
      <c r="TYT22" s="340"/>
      <c r="TYU22" s="340"/>
      <c r="TYV22" s="340"/>
      <c r="TYW22" s="340"/>
      <c r="TYX22" s="340"/>
      <c r="TYY22" s="340"/>
      <c r="TYZ22" s="340"/>
      <c r="TZA22" s="340"/>
      <c r="TZB22" s="340"/>
      <c r="TZC22" s="340"/>
      <c r="TZD22" s="340"/>
      <c r="TZE22" s="340"/>
      <c r="TZF22" s="340"/>
      <c r="TZG22" s="340"/>
      <c r="TZH22" s="340"/>
      <c r="TZI22" s="340"/>
      <c r="TZJ22" s="340"/>
      <c r="TZK22" s="340"/>
      <c r="TZL22" s="340"/>
      <c r="TZM22" s="340"/>
      <c r="TZN22" s="340"/>
      <c r="TZO22" s="340"/>
      <c r="TZP22" s="340"/>
      <c r="TZQ22" s="340"/>
      <c r="TZR22" s="340"/>
      <c r="TZS22" s="340"/>
      <c r="TZT22" s="340"/>
      <c r="TZU22" s="340"/>
      <c r="TZV22" s="340"/>
      <c r="TZW22" s="340"/>
      <c r="TZX22" s="340"/>
      <c r="TZY22" s="340"/>
      <c r="TZZ22" s="340"/>
      <c r="UAA22" s="340"/>
      <c r="UAB22" s="340"/>
      <c r="UAC22" s="340"/>
      <c r="UAD22" s="340"/>
      <c r="UAE22" s="340"/>
      <c r="UAF22" s="340"/>
      <c r="UAG22" s="340"/>
      <c r="UAH22" s="340"/>
      <c r="UAI22" s="340"/>
      <c r="UAJ22" s="340"/>
      <c r="UAK22" s="340"/>
      <c r="UAL22" s="340"/>
      <c r="UAM22" s="340"/>
      <c r="UAN22" s="340"/>
      <c r="UAO22" s="340"/>
      <c r="UAP22" s="340"/>
      <c r="UAQ22" s="340"/>
      <c r="UAR22" s="340"/>
      <c r="UAS22" s="340"/>
      <c r="UAT22" s="340"/>
      <c r="UAU22" s="340"/>
      <c r="UAV22" s="340"/>
      <c r="UAW22" s="340"/>
      <c r="UAX22" s="340"/>
      <c r="UAY22" s="340"/>
      <c r="UAZ22" s="340"/>
      <c r="UBA22" s="340"/>
      <c r="UBB22" s="340"/>
      <c r="UBC22" s="340"/>
      <c r="UBD22" s="340"/>
      <c r="UBE22" s="340"/>
      <c r="UBF22" s="340"/>
      <c r="UBG22" s="340"/>
      <c r="UBH22" s="340"/>
      <c r="UBI22" s="340"/>
      <c r="UBJ22" s="340"/>
      <c r="UBK22" s="340"/>
      <c r="UBL22" s="340"/>
      <c r="UBM22" s="340"/>
      <c r="UBN22" s="340"/>
      <c r="UBO22" s="340"/>
      <c r="UBP22" s="340"/>
      <c r="UBQ22" s="340"/>
      <c r="UBR22" s="340"/>
      <c r="UBS22" s="340"/>
      <c r="UBT22" s="340"/>
      <c r="UBU22" s="340"/>
      <c r="UBV22" s="340"/>
      <c r="UBW22" s="340"/>
      <c r="UBX22" s="340"/>
      <c r="UBY22" s="340"/>
      <c r="UBZ22" s="340"/>
      <c r="UCA22" s="340"/>
      <c r="UCB22" s="340"/>
      <c r="UCC22" s="340"/>
      <c r="UCD22" s="340"/>
      <c r="UCE22" s="340"/>
      <c r="UCF22" s="340"/>
      <c r="UCG22" s="340"/>
      <c r="UCH22" s="340"/>
      <c r="UCI22" s="340"/>
      <c r="UCJ22" s="340"/>
      <c r="UCK22" s="340"/>
      <c r="UCL22" s="340"/>
      <c r="UCM22" s="340"/>
      <c r="UCN22" s="340"/>
      <c r="UCO22" s="340"/>
      <c r="UCP22" s="340"/>
      <c r="UCQ22" s="340"/>
      <c r="UCR22" s="340"/>
      <c r="UCS22" s="340"/>
      <c r="UCT22" s="340"/>
      <c r="UCU22" s="340"/>
      <c r="UCV22" s="340"/>
      <c r="UCW22" s="340"/>
      <c r="UCX22" s="340"/>
      <c r="UCY22" s="340"/>
      <c r="UCZ22" s="340"/>
      <c r="UDA22" s="340"/>
      <c r="UDB22" s="340"/>
      <c r="UDC22" s="340"/>
      <c r="UDD22" s="340"/>
      <c r="UDE22" s="340"/>
      <c r="UDF22" s="340"/>
      <c r="UDG22" s="340"/>
      <c r="UDH22" s="340"/>
      <c r="UDI22" s="340"/>
      <c r="UDJ22" s="340"/>
      <c r="UDK22" s="340"/>
      <c r="UDL22" s="340"/>
      <c r="UDM22" s="340"/>
      <c r="UDN22" s="340"/>
      <c r="UDO22" s="340"/>
      <c r="UDP22" s="340"/>
      <c r="UDQ22" s="340"/>
      <c r="UDR22" s="340"/>
      <c r="UDS22" s="340"/>
      <c r="UDT22" s="340"/>
      <c r="UDU22" s="340"/>
      <c r="UDV22" s="340"/>
      <c r="UDW22" s="340"/>
      <c r="UDX22" s="340"/>
      <c r="UDY22" s="340"/>
      <c r="UDZ22" s="340"/>
      <c r="UEA22" s="340"/>
      <c r="UEB22" s="340"/>
      <c r="UEC22" s="340"/>
      <c r="UED22" s="340"/>
      <c r="UEE22" s="340"/>
      <c r="UEF22" s="340"/>
      <c r="UEG22" s="340"/>
      <c r="UEH22" s="340"/>
      <c r="UEI22" s="340"/>
      <c r="UEJ22" s="340"/>
      <c r="UEK22" s="340"/>
      <c r="UEL22" s="340"/>
      <c r="UEM22" s="340"/>
      <c r="UEN22" s="340"/>
      <c r="UEO22" s="340"/>
      <c r="UEP22" s="340"/>
      <c r="UEQ22" s="340"/>
      <c r="UER22" s="340"/>
      <c r="UES22" s="340"/>
      <c r="UET22" s="340"/>
      <c r="UEU22" s="340"/>
      <c r="UEV22" s="340"/>
      <c r="UEW22" s="340"/>
      <c r="UEX22" s="340"/>
      <c r="UEY22" s="340"/>
      <c r="UEZ22" s="340"/>
      <c r="UFA22" s="340"/>
      <c r="UFB22" s="340"/>
      <c r="UFC22" s="340"/>
      <c r="UFD22" s="340"/>
      <c r="UFE22" s="340"/>
      <c r="UFF22" s="340"/>
      <c r="UFG22" s="340"/>
      <c r="UFH22" s="340"/>
      <c r="UFI22" s="340"/>
      <c r="UFJ22" s="340"/>
      <c r="UFK22" s="340"/>
      <c r="UFL22" s="340"/>
      <c r="UFM22" s="340"/>
      <c r="UFN22" s="340"/>
      <c r="UFO22" s="340"/>
      <c r="UFP22" s="340"/>
      <c r="UFQ22" s="340"/>
      <c r="UFR22" s="340"/>
      <c r="UFS22" s="340"/>
      <c r="UFT22" s="340"/>
      <c r="UFU22" s="340"/>
      <c r="UFV22" s="340"/>
      <c r="UFW22" s="340"/>
      <c r="UFX22" s="340"/>
      <c r="UFY22" s="340"/>
      <c r="UFZ22" s="340"/>
      <c r="UGA22" s="340"/>
      <c r="UGB22" s="340"/>
      <c r="UGC22" s="340"/>
      <c r="UGD22" s="340"/>
      <c r="UGE22" s="340"/>
      <c r="UGF22" s="340"/>
      <c r="UGG22" s="340"/>
      <c r="UGH22" s="340"/>
      <c r="UGI22" s="340"/>
      <c r="UGJ22" s="340"/>
      <c r="UGK22" s="340"/>
      <c r="UGL22" s="340"/>
      <c r="UGM22" s="340"/>
      <c r="UGN22" s="340"/>
      <c r="UGO22" s="340"/>
      <c r="UGP22" s="340"/>
      <c r="UGQ22" s="340"/>
      <c r="UGR22" s="340"/>
      <c r="UGS22" s="340"/>
      <c r="UGT22" s="340"/>
      <c r="UGU22" s="340"/>
      <c r="UGV22" s="340"/>
      <c r="UGW22" s="340"/>
      <c r="UGX22" s="340"/>
      <c r="UGY22" s="340"/>
      <c r="UGZ22" s="340"/>
      <c r="UHA22" s="340"/>
      <c r="UHB22" s="340"/>
      <c r="UHC22" s="340"/>
      <c r="UHD22" s="340"/>
      <c r="UHE22" s="340"/>
      <c r="UHF22" s="340"/>
      <c r="UHG22" s="340"/>
      <c r="UHH22" s="340"/>
      <c r="UHI22" s="340"/>
      <c r="UHJ22" s="340"/>
      <c r="UHK22" s="340"/>
      <c r="UHL22" s="340"/>
      <c r="UHM22" s="340"/>
      <c r="UHN22" s="340"/>
      <c r="UHO22" s="340"/>
      <c r="UHP22" s="340"/>
      <c r="UHQ22" s="340"/>
      <c r="UHR22" s="340"/>
      <c r="UHS22" s="340"/>
      <c r="UHT22" s="340"/>
      <c r="UHU22" s="340"/>
      <c r="UHV22" s="340"/>
      <c r="UHW22" s="340"/>
      <c r="UHX22" s="340"/>
      <c r="UHY22" s="340"/>
      <c r="UHZ22" s="340"/>
      <c r="UIA22" s="340"/>
      <c r="UIB22" s="340"/>
      <c r="UIC22" s="340"/>
      <c r="UID22" s="340"/>
      <c r="UIE22" s="340"/>
      <c r="UIF22" s="340"/>
      <c r="UIG22" s="340"/>
      <c r="UIH22" s="340"/>
      <c r="UII22" s="340"/>
      <c r="UIJ22" s="340"/>
      <c r="UIK22" s="340"/>
      <c r="UIL22" s="340"/>
      <c r="UIM22" s="340"/>
      <c r="UIN22" s="340"/>
      <c r="UIO22" s="340"/>
      <c r="UIP22" s="340"/>
      <c r="UIQ22" s="340"/>
      <c r="UIR22" s="340"/>
      <c r="UIS22" s="340"/>
      <c r="UIT22" s="340"/>
      <c r="UIU22" s="340"/>
      <c r="UIV22" s="340"/>
      <c r="UIW22" s="340"/>
      <c r="UIX22" s="340"/>
      <c r="UIY22" s="340"/>
      <c r="UIZ22" s="340"/>
      <c r="UJA22" s="340"/>
      <c r="UJB22" s="340"/>
      <c r="UJC22" s="340"/>
      <c r="UJD22" s="340"/>
      <c r="UJE22" s="340"/>
      <c r="UJF22" s="340"/>
      <c r="UJG22" s="340"/>
      <c r="UJH22" s="340"/>
      <c r="UJI22" s="340"/>
      <c r="UJJ22" s="340"/>
      <c r="UJK22" s="340"/>
      <c r="UJL22" s="340"/>
      <c r="UJM22" s="340"/>
      <c r="UJN22" s="340"/>
      <c r="UJO22" s="340"/>
      <c r="UJP22" s="340"/>
      <c r="UJQ22" s="340"/>
      <c r="UJR22" s="340"/>
      <c r="UJS22" s="340"/>
      <c r="UJT22" s="340"/>
      <c r="UJU22" s="340"/>
      <c r="UJV22" s="340"/>
      <c r="UJW22" s="340"/>
      <c r="UJX22" s="340"/>
      <c r="UJY22" s="340"/>
      <c r="UJZ22" s="340"/>
      <c r="UKA22" s="340"/>
      <c r="UKB22" s="340"/>
      <c r="UKC22" s="340"/>
      <c r="UKD22" s="340"/>
      <c r="UKE22" s="340"/>
      <c r="UKF22" s="340"/>
      <c r="UKG22" s="340"/>
      <c r="UKH22" s="340"/>
      <c r="UKI22" s="340"/>
      <c r="UKJ22" s="340"/>
      <c r="UKK22" s="340"/>
      <c r="UKL22" s="340"/>
      <c r="UKM22" s="340"/>
      <c r="UKN22" s="340"/>
      <c r="UKO22" s="340"/>
      <c r="UKP22" s="340"/>
      <c r="UKQ22" s="340"/>
      <c r="UKR22" s="340"/>
      <c r="UKS22" s="340"/>
      <c r="UKT22" s="340"/>
      <c r="UKU22" s="340"/>
      <c r="UKV22" s="340"/>
      <c r="UKW22" s="340"/>
      <c r="UKX22" s="340"/>
      <c r="UKY22" s="340"/>
      <c r="UKZ22" s="340"/>
      <c r="ULA22" s="340"/>
      <c r="ULB22" s="340"/>
      <c r="ULC22" s="340"/>
      <c r="ULD22" s="340"/>
      <c r="ULE22" s="340"/>
      <c r="ULF22" s="340"/>
      <c r="ULG22" s="340"/>
      <c r="ULH22" s="340"/>
      <c r="ULI22" s="340"/>
      <c r="ULJ22" s="340"/>
      <c r="ULK22" s="340"/>
      <c r="ULL22" s="340"/>
      <c r="ULM22" s="340"/>
      <c r="ULN22" s="340"/>
      <c r="ULO22" s="340"/>
      <c r="ULP22" s="340"/>
      <c r="ULQ22" s="340"/>
      <c r="ULR22" s="340"/>
      <c r="ULS22" s="340"/>
      <c r="ULT22" s="340"/>
      <c r="ULU22" s="340"/>
      <c r="ULV22" s="340"/>
      <c r="ULW22" s="340"/>
      <c r="ULX22" s="340"/>
      <c r="ULY22" s="340"/>
      <c r="ULZ22" s="340"/>
      <c r="UMA22" s="340"/>
      <c r="UMB22" s="340"/>
      <c r="UMC22" s="340"/>
      <c r="UMD22" s="340"/>
      <c r="UME22" s="340"/>
      <c r="UMF22" s="340"/>
      <c r="UMG22" s="340"/>
      <c r="UMH22" s="340"/>
      <c r="UMI22" s="340"/>
      <c r="UMJ22" s="340"/>
      <c r="UMK22" s="340"/>
      <c r="UML22" s="340"/>
      <c r="UMM22" s="340"/>
      <c r="UMN22" s="340"/>
      <c r="UMO22" s="340"/>
      <c r="UMP22" s="340"/>
      <c r="UMQ22" s="340"/>
      <c r="UMR22" s="340"/>
      <c r="UMS22" s="340"/>
      <c r="UMT22" s="340"/>
      <c r="UMU22" s="340"/>
      <c r="UMV22" s="340"/>
      <c r="UMW22" s="340"/>
      <c r="UMX22" s="340"/>
      <c r="UMY22" s="340"/>
      <c r="UMZ22" s="340"/>
      <c r="UNA22" s="340"/>
      <c r="UNB22" s="340"/>
      <c r="UNC22" s="340"/>
      <c r="UND22" s="340"/>
      <c r="UNE22" s="340"/>
      <c r="UNF22" s="340"/>
      <c r="UNG22" s="340"/>
      <c r="UNH22" s="340"/>
      <c r="UNI22" s="340"/>
      <c r="UNJ22" s="340"/>
      <c r="UNK22" s="340"/>
      <c r="UNL22" s="340"/>
      <c r="UNM22" s="340"/>
      <c r="UNN22" s="340"/>
      <c r="UNO22" s="340"/>
      <c r="UNP22" s="340"/>
      <c r="UNQ22" s="340"/>
      <c r="UNR22" s="340"/>
      <c r="UNS22" s="340"/>
      <c r="UNT22" s="340"/>
      <c r="UNU22" s="340"/>
      <c r="UNV22" s="340"/>
      <c r="UNW22" s="340"/>
      <c r="UNX22" s="340"/>
      <c r="UNY22" s="340"/>
      <c r="UNZ22" s="340"/>
      <c r="UOA22" s="340"/>
      <c r="UOB22" s="340"/>
      <c r="UOC22" s="340"/>
      <c r="UOD22" s="340"/>
      <c r="UOE22" s="340"/>
      <c r="UOF22" s="340"/>
      <c r="UOG22" s="340"/>
      <c r="UOH22" s="340"/>
      <c r="UOI22" s="340"/>
      <c r="UOJ22" s="340"/>
      <c r="UOK22" s="340"/>
      <c r="UOL22" s="340"/>
      <c r="UOM22" s="340"/>
      <c r="UON22" s="340"/>
      <c r="UOO22" s="340"/>
      <c r="UOP22" s="340"/>
      <c r="UOQ22" s="340"/>
      <c r="UOR22" s="340"/>
      <c r="UOS22" s="340"/>
      <c r="UOT22" s="340"/>
      <c r="UOU22" s="340"/>
      <c r="UOV22" s="340"/>
      <c r="UOW22" s="340"/>
      <c r="UOX22" s="340"/>
      <c r="UOY22" s="340"/>
      <c r="UOZ22" s="340"/>
      <c r="UPA22" s="340"/>
      <c r="UPB22" s="340"/>
      <c r="UPC22" s="340"/>
      <c r="UPD22" s="340"/>
      <c r="UPE22" s="340"/>
      <c r="UPF22" s="340"/>
      <c r="UPG22" s="340"/>
      <c r="UPH22" s="340"/>
      <c r="UPI22" s="340"/>
      <c r="UPJ22" s="340"/>
      <c r="UPK22" s="340"/>
      <c r="UPL22" s="340"/>
      <c r="UPM22" s="340"/>
      <c r="UPN22" s="340"/>
      <c r="UPO22" s="340"/>
      <c r="UPP22" s="340"/>
      <c r="UPQ22" s="340"/>
      <c r="UPR22" s="340"/>
      <c r="UPS22" s="340"/>
      <c r="UPT22" s="340"/>
      <c r="UPU22" s="340"/>
      <c r="UPV22" s="340"/>
      <c r="UPW22" s="340"/>
      <c r="UPX22" s="340"/>
      <c r="UPY22" s="340"/>
      <c r="UPZ22" s="340"/>
      <c r="UQA22" s="340"/>
      <c r="UQB22" s="340"/>
      <c r="UQC22" s="340"/>
      <c r="UQD22" s="340"/>
      <c r="UQE22" s="340"/>
      <c r="UQF22" s="340"/>
      <c r="UQG22" s="340"/>
      <c r="UQH22" s="340"/>
      <c r="UQI22" s="340"/>
      <c r="UQJ22" s="340"/>
      <c r="UQK22" s="340"/>
      <c r="UQL22" s="340"/>
      <c r="UQM22" s="340"/>
      <c r="UQN22" s="340"/>
      <c r="UQO22" s="340"/>
      <c r="UQP22" s="340"/>
      <c r="UQQ22" s="340"/>
      <c r="UQR22" s="340"/>
      <c r="UQS22" s="340"/>
      <c r="UQT22" s="340"/>
      <c r="UQU22" s="340"/>
      <c r="UQV22" s="340"/>
      <c r="UQW22" s="340"/>
      <c r="UQX22" s="340"/>
      <c r="UQY22" s="340"/>
      <c r="UQZ22" s="340"/>
      <c r="URA22" s="340"/>
      <c r="URB22" s="340"/>
      <c r="URC22" s="340"/>
      <c r="URD22" s="340"/>
      <c r="URE22" s="340"/>
      <c r="URF22" s="340"/>
      <c r="URG22" s="340"/>
      <c r="URH22" s="340"/>
      <c r="URI22" s="340"/>
      <c r="URJ22" s="340"/>
      <c r="URK22" s="340"/>
      <c r="URL22" s="340"/>
      <c r="URM22" s="340"/>
      <c r="URN22" s="340"/>
      <c r="URO22" s="340"/>
      <c r="URP22" s="340"/>
      <c r="URQ22" s="340"/>
      <c r="URR22" s="340"/>
      <c r="URS22" s="340"/>
      <c r="URT22" s="340"/>
      <c r="URU22" s="340"/>
      <c r="URV22" s="340"/>
      <c r="URW22" s="340"/>
      <c r="URX22" s="340"/>
      <c r="URY22" s="340"/>
      <c r="URZ22" s="340"/>
      <c r="USA22" s="340"/>
      <c r="USB22" s="340"/>
      <c r="USC22" s="340"/>
      <c r="USD22" s="340"/>
      <c r="USE22" s="340"/>
      <c r="USF22" s="340"/>
      <c r="USG22" s="340"/>
      <c r="USH22" s="340"/>
      <c r="USI22" s="340"/>
      <c r="USJ22" s="340"/>
      <c r="USK22" s="340"/>
      <c r="USL22" s="340"/>
      <c r="USM22" s="340"/>
      <c r="USN22" s="340"/>
      <c r="USO22" s="340"/>
      <c r="USP22" s="340"/>
      <c r="USQ22" s="340"/>
      <c r="USR22" s="340"/>
      <c r="USS22" s="340"/>
      <c r="UST22" s="340"/>
      <c r="USU22" s="340"/>
      <c r="USV22" s="340"/>
      <c r="USW22" s="340"/>
      <c r="USX22" s="340"/>
      <c r="USY22" s="340"/>
      <c r="USZ22" s="340"/>
      <c r="UTA22" s="340"/>
      <c r="UTB22" s="340"/>
      <c r="UTC22" s="340"/>
      <c r="UTD22" s="340"/>
      <c r="UTE22" s="340"/>
      <c r="UTF22" s="340"/>
      <c r="UTG22" s="340"/>
      <c r="UTH22" s="340"/>
      <c r="UTI22" s="340"/>
      <c r="UTJ22" s="340"/>
      <c r="UTK22" s="340"/>
      <c r="UTL22" s="340"/>
      <c r="UTM22" s="340"/>
      <c r="UTN22" s="340"/>
      <c r="UTO22" s="340"/>
      <c r="UTP22" s="340"/>
      <c r="UTQ22" s="340"/>
      <c r="UTR22" s="340"/>
      <c r="UTS22" s="340"/>
      <c r="UTT22" s="340"/>
      <c r="UTU22" s="340"/>
      <c r="UTV22" s="340"/>
      <c r="UTW22" s="340"/>
      <c r="UTX22" s="340"/>
      <c r="UTY22" s="340"/>
      <c r="UTZ22" s="340"/>
      <c r="UUA22" s="340"/>
      <c r="UUB22" s="340"/>
      <c r="UUC22" s="340"/>
      <c r="UUD22" s="340"/>
      <c r="UUE22" s="340"/>
      <c r="UUF22" s="340"/>
      <c r="UUG22" s="340"/>
      <c r="UUH22" s="340"/>
      <c r="UUI22" s="340"/>
      <c r="UUJ22" s="340"/>
      <c r="UUK22" s="340"/>
      <c r="UUL22" s="340"/>
      <c r="UUM22" s="340"/>
      <c r="UUN22" s="340"/>
      <c r="UUO22" s="340"/>
      <c r="UUP22" s="340"/>
      <c r="UUQ22" s="340"/>
      <c r="UUR22" s="340"/>
      <c r="UUS22" s="340"/>
      <c r="UUT22" s="340"/>
      <c r="UUU22" s="340"/>
      <c r="UUV22" s="340"/>
      <c r="UUW22" s="340"/>
      <c r="UUX22" s="340"/>
      <c r="UUY22" s="340"/>
      <c r="UUZ22" s="340"/>
      <c r="UVA22" s="340"/>
      <c r="UVB22" s="340"/>
      <c r="UVC22" s="340"/>
      <c r="UVD22" s="340"/>
      <c r="UVE22" s="340"/>
      <c r="UVF22" s="340"/>
      <c r="UVG22" s="340"/>
      <c r="UVH22" s="340"/>
      <c r="UVI22" s="340"/>
      <c r="UVJ22" s="340"/>
      <c r="UVK22" s="340"/>
      <c r="UVL22" s="340"/>
      <c r="UVM22" s="340"/>
      <c r="UVN22" s="340"/>
      <c r="UVO22" s="340"/>
      <c r="UVP22" s="340"/>
      <c r="UVQ22" s="340"/>
      <c r="UVR22" s="340"/>
      <c r="UVS22" s="340"/>
      <c r="UVT22" s="340"/>
      <c r="UVU22" s="340"/>
      <c r="UVV22" s="340"/>
      <c r="UVW22" s="340"/>
      <c r="UVX22" s="340"/>
      <c r="UVY22" s="340"/>
      <c r="UVZ22" s="340"/>
      <c r="UWA22" s="340"/>
      <c r="UWB22" s="340"/>
      <c r="UWC22" s="340"/>
      <c r="UWD22" s="340"/>
      <c r="UWE22" s="340"/>
      <c r="UWF22" s="340"/>
      <c r="UWG22" s="340"/>
      <c r="UWH22" s="340"/>
      <c r="UWI22" s="340"/>
      <c r="UWJ22" s="340"/>
      <c r="UWK22" s="340"/>
      <c r="UWL22" s="340"/>
      <c r="UWM22" s="340"/>
      <c r="UWN22" s="340"/>
      <c r="UWO22" s="340"/>
      <c r="UWP22" s="340"/>
      <c r="UWQ22" s="340"/>
      <c r="UWR22" s="340"/>
      <c r="UWS22" s="340"/>
      <c r="UWT22" s="340"/>
      <c r="UWU22" s="340"/>
      <c r="UWV22" s="340"/>
      <c r="UWW22" s="340"/>
      <c r="UWX22" s="340"/>
      <c r="UWY22" s="340"/>
      <c r="UWZ22" s="340"/>
      <c r="UXA22" s="340"/>
      <c r="UXB22" s="340"/>
      <c r="UXC22" s="340"/>
      <c r="UXD22" s="340"/>
      <c r="UXE22" s="340"/>
      <c r="UXF22" s="340"/>
      <c r="UXG22" s="340"/>
      <c r="UXH22" s="340"/>
      <c r="UXI22" s="340"/>
      <c r="UXJ22" s="340"/>
      <c r="UXK22" s="340"/>
      <c r="UXL22" s="340"/>
      <c r="UXM22" s="340"/>
      <c r="UXN22" s="340"/>
      <c r="UXO22" s="340"/>
      <c r="UXP22" s="340"/>
      <c r="UXQ22" s="340"/>
      <c r="UXR22" s="340"/>
      <c r="UXS22" s="340"/>
      <c r="UXT22" s="340"/>
      <c r="UXU22" s="340"/>
      <c r="UXV22" s="340"/>
      <c r="UXW22" s="340"/>
      <c r="UXX22" s="340"/>
      <c r="UXY22" s="340"/>
      <c r="UXZ22" s="340"/>
      <c r="UYA22" s="340"/>
      <c r="UYB22" s="340"/>
      <c r="UYC22" s="340"/>
      <c r="UYD22" s="340"/>
      <c r="UYE22" s="340"/>
      <c r="UYF22" s="340"/>
      <c r="UYG22" s="340"/>
      <c r="UYH22" s="340"/>
      <c r="UYI22" s="340"/>
      <c r="UYJ22" s="340"/>
      <c r="UYK22" s="340"/>
      <c r="UYL22" s="340"/>
      <c r="UYM22" s="340"/>
      <c r="UYN22" s="340"/>
      <c r="UYO22" s="340"/>
      <c r="UYP22" s="340"/>
      <c r="UYQ22" s="340"/>
      <c r="UYR22" s="340"/>
      <c r="UYS22" s="340"/>
      <c r="UYT22" s="340"/>
      <c r="UYU22" s="340"/>
      <c r="UYV22" s="340"/>
      <c r="UYW22" s="340"/>
      <c r="UYX22" s="340"/>
      <c r="UYY22" s="340"/>
      <c r="UYZ22" s="340"/>
      <c r="UZA22" s="340"/>
      <c r="UZB22" s="340"/>
      <c r="UZC22" s="340"/>
      <c r="UZD22" s="340"/>
      <c r="UZE22" s="340"/>
      <c r="UZF22" s="340"/>
      <c r="UZG22" s="340"/>
      <c r="UZH22" s="340"/>
      <c r="UZI22" s="340"/>
      <c r="UZJ22" s="340"/>
      <c r="UZK22" s="340"/>
      <c r="UZL22" s="340"/>
      <c r="UZM22" s="340"/>
      <c r="UZN22" s="340"/>
      <c r="UZO22" s="340"/>
      <c r="UZP22" s="340"/>
      <c r="UZQ22" s="340"/>
      <c r="UZR22" s="340"/>
      <c r="UZS22" s="340"/>
      <c r="UZT22" s="340"/>
      <c r="UZU22" s="340"/>
      <c r="UZV22" s="340"/>
      <c r="UZW22" s="340"/>
      <c r="UZX22" s="340"/>
      <c r="UZY22" s="340"/>
      <c r="UZZ22" s="340"/>
      <c r="VAA22" s="340"/>
      <c r="VAB22" s="340"/>
      <c r="VAC22" s="340"/>
      <c r="VAD22" s="340"/>
      <c r="VAE22" s="340"/>
      <c r="VAF22" s="340"/>
      <c r="VAG22" s="340"/>
      <c r="VAH22" s="340"/>
      <c r="VAI22" s="340"/>
      <c r="VAJ22" s="340"/>
      <c r="VAK22" s="340"/>
      <c r="VAL22" s="340"/>
      <c r="VAM22" s="340"/>
      <c r="VAN22" s="340"/>
      <c r="VAO22" s="340"/>
      <c r="VAP22" s="340"/>
      <c r="VAQ22" s="340"/>
      <c r="VAR22" s="340"/>
      <c r="VAS22" s="340"/>
      <c r="VAT22" s="340"/>
      <c r="VAU22" s="340"/>
      <c r="VAV22" s="340"/>
      <c r="VAW22" s="340"/>
      <c r="VAX22" s="340"/>
      <c r="VAY22" s="340"/>
      <c r="VAZ22" s="340"/>
      <c r="VBA22" s="340"/>
      <c r="VBB22" s="340"/>
      <c r="VBC22" s="340"/>
      <c r="VBD22" s="340"/>
      <c r="VBE22" s="340"/>
      <c r="VBF22" s="340"/>
      <c r="VBG22" s="340"/>
      <c r="VBH22" s="340"/>
      <c r="VBI22" s="340"/>
      <c r="VBJ22" s="340"/>
      <c r="VBK22" s="340"/>
      <c r="VBL22" s="340"/>
      <c r="VBM22" s="340"/>
      <c r="VBN22" s="340"/>
      <c r="VBO22" s="340"/>
      <c r="VBP22" s="340"/>
      <c r="VBQ22" s="340"/>
      <c r="VBR22" s="340"/>
      <c r="VBS22" s="340"/>
      <c r="VBT22" s="340"/>
      <c r="VBU22" s="340"/>
      <c r="VBV22" s="340"/>
      <c r="VBW22" s="340"/>
      <c r="VBX22" s="340"/>
      <c r="VBY22" s="340"/>
      <c r="VBZ22" s="340"/>
      <c r="VCA22" s="340"/>
      <c r="VCB22" s="340"/>
      <c r="VCC22" s="340"/>
      <c r="VCD22" s="340"/>
      <c r="VCE22" s="340"/>
      <c r="VCF22" s="340"/>
      <c r="VCG22" s="340"/>
      <c r="VCH22" s="340"/>
      <c r="VCI22" s="340"/>
      <c r="VCJ22" s="340"/>
      <c r="VCK22" s="340"/>
      <c r="VCL22" s="340"/>
      <c r="VCM22" s="340"/>
      <c r="VCN22" s="340"/>
      <c r="VCO22" s="340"/>
      <c r="VCP22" s="340"/>
      <c r="VCQ22" s="340"/>
      <c r="VCR22" s="340"/>
      <c r="VCS22" s="340"/>
      <c r="VCT22" s="340"/>
      <c r="VCU22" s="340"/>
      <c r="VCV22" s="340"/>
      <c r="VCW22" s="340"/>
      <c r="VCX22" s="340"/>
      <c r="VCY22" s="340"/>
      <c r="VCZ22" s="340"/>
      <c r="VDA22" s="340"/>
      <c r="VDB22" s="340"/>
      <c r="VDC22" s="340"/>
      <c r="VDD22" s="340"/>
      <c r="VDE22" s="340"/>
      <c r="VDF22" s="340"/>
      <c r="VDG22" s="340"/>
      <c r="VDH22" s="340"/>
      <c r="VDI22" s="340"/>
      <c r="VDJ22" s="340"/>
      <c r="VDK22" s="340"/>
      <c r="VDL22" s="340"/>
      <c r="VDM22" s="340"/>
      <c r="VDN22" s="340"/>
      <c r="VDO22" s="340"/>
      <c r="VDP22" s="340"/>
      <c r="VDQ22" s="340"/>
      <c r="VDR22" s="340"/>
      <c r="VDS22" s="340"/>
      <c r="VDT22" s="340"/>
      <c r="VDU22" s="340"/>
      <c r="VDV22" s="340"/>
      <c r="VDW22" s="340"/>
      <c r="VDX22" s="340"/>
      <c r="VDY22" s="340"/>
      <c r="VDZ22" s="340"/>
      <c r="VEA22" s="340"/>
      <c r="VEB22" s="340"/>
      <c r="VEC22" s="340"/>
      <c r="VED22" s="340"/>
      <c r="VEE22" s="340"/>
      <c r="VEF22" s="340"/>
      <c r="VEG22" s="340"/>
      <c r="VEH22" s="340"/>
      <c r="VEI22" s="340"/>
      <c r="VEJ22" s="340"/>
      <c r="VEK22" s="340"/>
      <c r="VEL22" s="340"/>
      <c r="VEM22" s="340"/>
      <c r="VEN22" s="340"/>
      <c r="VEO22" s="340"/>
      <c r="VEP22" s="340"/>
      <c r="VEQ22" s="340"/>
      <c r="VER22" s="340"/>
      <c r="VES22" s="340"/>
      <c r="VET22" s="340"/>
      <c r="VEU22" s="340"/>
      <c r="VEV22" s="340"/>
      <c r="VEW22" s="340"/>
      <c r="VEX22" s="340"/>
      <c r="VEY22" s="340"/>
      <c r="VEZ22" s="340"/>
      <c r="VFA22" s="340"/>
      <c r="VFB22" s="340"/>
      <c r="VFC22" s="340"/>
      <c r="VFD22" s="340"/>
      <c r="VFE22" s="340"/>
      <c r="VFF22" s="340"/>
      <c r="VFG22" s="340"/>
      <c r="VFH22" s="340"/>
      <c r="VFI22" s="340"/>
      <c r="VFJ22" s="340"/>
      <c r="VFK22" s="340"/>
      <c r="VFL22" s="340"/>
      <c r="VFM22" s="340"/>
      <c r="VFN22" s="340"/>
      <c r="VFO22" s="340"/>
      <c r="VFP22" s="340"/>
      <c r="VFQ22" s="340"/>
      <c r="VFR22" s="340"/>
      <c r="VFS22" s="340"/>
      <c r="VFT22" s="340"/>
      <c r="VFU22" s="340"/>
      <c r="VFV22" s="340"/>
      <c r="VFW22" s="340"/>
      <c r="VFX22" s="340"/>
      <c r="VFY22" s="340"/>
      <c r="VFZ22" s="340"/>
      <c r="VGA22" s="340"/>
      <c r="VGB22" s="340"/>
      <c r="VGC22" s="340"/>
      <c r="VGD22" s="340"/>
      <c r="VGE22" s="340"/>
      <c r="VGF22" s="340"/>
      <c r="VGG22" s="340"/>
      <c r="VGH22" s="340"/>
      <c r="VGI22" s="340"/>
      <c r="VGJ22" s="340"/>
      <c r="VGK22" s="340"/>
      <c r="VGL22" s="340"/>
      <c r="VGM22" s="340"/>
      <c r="VGN22" s="340"/>
      <c r="VGO22" s="340"/>
      <c r="VGP22" s="340"/>
      <c r="VGQ22" s="340"/>
      <c r="VGR22" s="340"/>
      <c r="VGS22" s="340"/>
      <c r="VGT22" s="340"/>
      <c r="VGU22" s="340"/>
      <c r="VGV22" s="340"/>
      <c r="VGW22" s="340"/>
      <c r="VGX22" s="340"/>
      <c r="VGY22" s="340"/>
      <c r="VGZ22" s="340"/>
      <c r="VHA22" s="340"/>
      <c r="VHB22" s="340"/>
      <c r="VHC22" s="340"/>
      <c r="VHD22" s="340"/>
      <c r="VHE22" s="340"/>
      <c r="VHF22" s="340"/>
      <c r="VHG22" s="340"/>
      <c r="VHH22" s="340"/>
      <c r="VHI22" s="340"/>
      <c r="VHJ22" s="340"/>
      <c r="VHK22" s="340"/>
      <c r="VHL22" s="340"/>
      <c r="VHM22" s="340"/>
      <c r="VHN22" s="340"/>
      <c r="VHO22" s="340"/>
      <c r="VHP22" s="340"/>
      <c r="VHQ22" s="340"/>
      <c r="VHR22" s="340"/>
      <c r="VHS22" s="340"/>
      <c r="VHT22" s="340"/>
      <c r="VHU22" s="340"/>
      <c r="VHV22" s="340"/>
      <c r="VHW22" s="340"/>
      <c r="VHX22" s="340"/>
      <c r="VHY22" s="340"/>
      <c r="VHZ22" s="340"/>
      <c r="VIA22" s="340"/>
      <c r="VIB22" s="340"/>
      <c r="VIC22" s="340"/>
      <c r="VID22" s="340"/>
      <c r="VIE22" s="340"/>
      <c r="VIF22" s="340"/>
      <c r="VIG22" s="340"/>
      <c r="VIH22" s="340"/>
      <c r="VII22" s="340"/>
      <c r="VIJ22" s="340"/>
      <c r="VIK22" s="340"/>
      <c r="VIL22" s="340"/>
      <c r="VIM22" s="340"/>
      <c r="VIN22" s="340"/>
      <c r="VIO22" s="340"/>
      <c r="VIP22" s="340"/>
      <c r="VIQ22" s="340"/>
      <c r="VIR22" s="340"/>
      <c r="VIS22" s="340"/>
      <c r="VIT22" s="340"/>
      <c r="VIU22" s="340"/>
      <c r="VIV22" s="340"/>
      <c r="VIW22" s="340"/>
      <c r="VIX22" s="340"/>
      <c r="VIY22" s="340"/>
      <c r="VIZ22" s="340"/>
      <c r="VJA22" s="340"/>
      <c r="VJB22" s="340"/>
      <c r="VJC22" s="340"/>
      <c r="VJD22" s="340"/>
      <c r="VJE22" s="340"/>
      <c r="VJF22" s="340"/>
      <c r="VJG22" s="340"/>
      <c r="VJH22" s="340"/>
      <c r="VJI22" s="340"/>
      <c r="VJJ22" s="340"/>
      <c r="VJK22" s="340"/>
      <c r="VJL22" s="340"/>
      <c r="VJM22" s="340"/>
      <c r="VJN22" s="340"/>
      <c r="VJO22" s="340"/>
      <c r="VJP22" s="340"/>
      <c r="VJQ22" s="340"/>
      <c r="VJR22" s="340"/>
      <c r="VJS22" s="340"/>
      <c r="VJT22" s="340"/>
      <c r="VJU22" s="340"/>
      <c r="VJV22" s="340"/>
      <c r="VJW22" s="340"/>
      <c r="VJX22" s="340"/>
      <c r="VJY22" s="340"/>
      <c r="VJZ22" s="340"/>
      <c r="VKA22" s="340"/>
      <c r="VKB22" s="340"/>
      <c r="VKC22" s="340"/>
      <c r="VKD22" s="340"/>
      <c r="VKE22" s="340"/>
      <c r="VKF22" s="340"/>
      <c r="VKG22" s="340"/>
      <c r="VKH22" s="340"/>
      <c r="VKI22" s="340"/>
      <c r="VKJ22" s="340"/>
      <c r="VKK22" s="340"/>
      <c r="VKL22" s="340"/>
      <c r="VKM22" s="340"/>
      <c r="VKN22" s="340"/>
      <c r="VKO22" s="340"/>
      <c r="VKP22" s="340"/>
      <c r="VKQ22" s="340"/>
      <c r="VKR22" s="340"/>
      <c r="VKS22" s="340"/>
      <c r="VKT22" s="340"/>
      <c r="VKU22" s="340"/>
      <c r="VKV22" s="340"/>
      <c r="VKW22" s="340"/>
      <c r="VKX22" s="340"/>
      <c r="VKY22" s="340"/>
      <c r="VKZ22" s="340"/>
      <c r="VLA22" s="340"/>
      <c r="VLB22" s="340"/>
      <c r="VLC22" s="340"/>
      <c r="VLD22" s="340"/>
      <c r="VLE22" s="340"/>
      <c r="VLF22" s="340"/>
      <c r="VLG22" s="340"/>
      <c r="VLH22" s="340"/>
      <c r="VLI22" s="340"/>
      <c r="VLJ22" s="340"/>
      <c r="VLK22" s="340"/>
      <c r="VLL22" s="340"/>
      <c r="VLM22" s="340"/>
      <c r="VLN22" s="340"/>
      <c r="VLO22" s="340"/>
      <c r="VLP22" s="340"/>
      <c r="VLQ22" s="340"/>
      <c r="VLR22" s="340"/>
      <c r="VLS22" s="340"/>
      <c r="VLT22" s="340"/>
      <c r="VLU22" s="340"/>
      <c r="VLV22" s="340"/>
      <c r="VLW22" s="340"/>
      <c r="VLX22" s="340"/>
      <c r="VLY22" s="340"/>
      <c r="VLZ22" s="340"/>
      <c r="VMA22" s="340"/>
      <c r="VMB22" s="340"/>
      <c r="VMC22" s="340"/>
      <c r="VMD22" s="340"/>
      <c r="VME22" s="340"/>
      <c r="VMF22" s="340"/>
      <c r="VMG22" s="340"/>
      <c r="VMH22" s="340"/>
      <c r="VMI22" s="340"/>
      <c r="VMJ22" s="340"/>
      <c r="VMK22" s="340"/>
      <c r="VML22" s="340"/>
      <c r="VMM22" s="340"/>
      <c r="VMN22" s="340"/>
      <c r="VMO22" s="340"/>
      <c r="VMP22" s="340"/>
      <c r="VMQ22" s="340"/>
      <c r="VMR22" s="340"/>
      <c r="VMS22" s="340"/>
      <c r="VMT22" s="340"/>
      <c r="VMU22" s="340"/>
      <c r="VMV22" s="340"/>
      <c r="VMW22" s="340"/>
      <c r="VMX22" s="340"/>
      <c r="VMY22" s="340"/>
      <c r="VMZ22" s="340"/>
      <c r="VNA22" s="340"/>
      <c r="VNB22" s="340"/>
      <c r="VNC22" s="340"/>
      <c r="VND22" s="340"/>
      <c r="VNE22" s="340"/>
      <c r="VNF22" s="340"/>
      <c r="VNG22" s="340"/>
      <c r="VNH22" s="340"/>
      <c r="VNI22" s="340"/>
      <c r="VNJ22" s="340"/>
      <c r="VNK22" s="340"/>
      <c r="VNL22" s="340"/>
      <c r="VNM22" s="340"/>
      <c r="VNN22" s="340"/>
      <c r="VNO22" s="340"/>
      <c r="VNP22" s="340"/>
      <c r="VNQ22" s="340"/>
      <c r="VNR22" s="340"/>
      <c r="VNS22" s="340"/>
      <c r="VNT22" s="340"/>
      <c r="VNU22" s="340"/>
      <c r="VNV22" s="340"/>
      <c r="VNW22" s="340"/>
      <c r="VNX22" s="340"/>
      <c r="VNY22" s="340"/>
      <c r="VNZ22" s="340"/>
      <c r="VOA22" s="340"/>
      <c r="VOB22" s="340"/>
      <c r="VOC22" s="340"/>
      <c r="VOD22" s="340"/>
      <c r="VOE22" s="340"/>
      <c r="VOF22" s="340"/>
      <c r="VOG22" s="340"/>
      <c r="VOH22" s="340"/>
      <c r="VOI22" s="340"/>
      <c r="VOJ22" s="340"/>
      <c r="VOK22" s="340"/>
      <c r="VOL22" s="340"/>
      <c r="VOM22" s="340"/>
      <c r="VON22" s="340"/>
      <c r="VOO22" s="340"/>
      <c r="VOP22" s="340"/>
      <c r="VOQ22" s="340"/>
      <c r="VOR22" s="340"/>
      <c r="VOS22" s="340"/>
      <c r="VOT22" s="340"/>
      <c r="VOU22" s="340"/>
      <c r="VOV22" s="340"/>
      <c r="VOW22" s="340"/>
      <c r="VOX22" s="340"/>
      <c r="VOY22" s="340"/>
      <c r="VOZ22" s="340"/>
      <c r="VPA22" s="340"/>
      <c r="VPB22" s="340"/>
      <c r="VPC22" s="340"/>
      <c r="VPD22" s="340"/>
      <c r="VPE22" s="340"/>
      <c r="VPF22" s="340"/>
      <c r="VPG22" s="340"/>
      <c r="VPH22" s="340"/>
      <c r="VPI22" s="340"/>
      <c r="VPJ22" s="340"/>
      <c r="VPK22" s="340"/>
      <c r="VPL22" s="340"/>
      <c r="VPM22" s="340"/>
      <c r="VPN22" s="340"/>
      <c r="VPO22" s="340"/>
      <c r="VPP22" s="340"/>
      <c r="VPQ22" s="340"/>
      <c r="VPR22" s="340"/>
      <c r="VPS22" s="340"/>
      <c r="VPT22" s="340"/>
      <c r="VPU22" s="340"/>
      <c r="VPV22" s="340"/>
      <c r="VPW22" s="340"/>
      <c r="VPX22" s="340"/>
      <c r="VPY22" s="340"/>
      <c r="VPZ22" s="340"/>
      <c r="VQA22" s="340"/>
      <c r="VQB22" s="340"/>
      <c r="VQC22" s="340"/>
      <c r="VQD22" s="340"/>
      <c r="VQE22" s="340"/>
      <c r="VQF22" s="340"/>
      <c r="VQG22" s="340"/>
      <c r="VQH22" s="340"/>
      <c r="VQI22" s="340"/>
      <c r="VQJ22" s="340"/>
      <c r="VQK22" s="340"/>
      <c r="VQL22" s="340"/>
      <c r="VQM22" s="340"/>
      <c r="VQN22" s="340"/>
      <c r="VQO22" s="340"/>
      <c r="VQP22" s="340"/>
      <c r="VQQ22" s="340"/>
      <c r="VQR22" s="340"/>
      <c r="VQS22" s="340"/>
      <c r="VQT22" s="340"/>
      <c r="VQU22" s="340"/>
      <c r="VQV22" s="340"/>
      <c r="VQW22" s="340"/>
      <c r="VQX22" s="340"/>
      <c r="VQY22" s="340"/>
      <c r="VQZ22" s="340"/>
      <c r="VRA22" s="340"/>
      <c r="VRB22" s="340"/>
      <c r="VRC22" s="340"/>
      <c r="VRD22" s="340"/>
      <c r="VRE22" s="340"/>
      <c r="VRF22" s="340"/>
      <c r="VRG22" s="340"/>
      <c r="VRH22" s="340"/>
      <c r="VRI22" s="340"/>
      <c r="VRJ22" s="340"/>
      <c r="VRK22" s="340"/>
      <c r="VRL22" s="340"/>
      <c r="VRM22" s="340"/>
      <c r="VRN22" s="340"/>
      <c r="VRO22" s="340"/>
      <c r="VRP22" s="340"/>
      <c r="VRQ22" s="340"/>
      <c r="VRR22" s="340"/>
      <c r="VRS22" s="340"/>
      <c r="VRT22" s="340"/>
      <c r="VRU22" s="340"/>
      <c r="VRV22" s="340"/>
      <c r="VRW22" s="340"/>
      <c r="VRX22" s="340"/>
      <c r="VRY22" s="340"/>
      <c r="VRZ22" s="340"/>
      <c r="VSA22" s="340"/>
      <c r="VSB22" s="340"/>
      <c r="VSC22" s="340"/>
      <c r="VSD22" s="340"/>
      <c r="VSE22" s="340"/>
      <c r="VSF22" s="340"/>
      <c r="VSG22" s="340"/>
      <c r="VSH22" s="340"/>
      <c r="VSI22" s="340"/>
      <c r="VSJ22" s="340"/>
      <c r="VSK22" s="340"/>
      <c r="VSL22" s="340"/>
      <c r="VSM22" s="340"/>
      <c r="VSN22" s="340"/>
      <c r="VSO22" s="340"/>
      <c r="VSP22" s="340"/>
      <c r="VSQ22" s="340"/>
      <c r="VSR22" s="340"/>
      <c r="VSS22" s="340"/>
      <c r="VST22" s="340"/>
      <c r="VSU22" s="340"/>
      <c r="VSV22" s="340"/>
      <c r="VSW22" s="340"/>
      <c r="VSX22" s="340"/>
      <c r="VSY22" s="340"/>
      <c r="VSZ22" s="340"/>
      <c r="VTA22" s="340"/>
      <c r="VTB22" s="340"/>
      <c r="VTC22" s="340"/>
      <c r="VTD22" s="340"/>
      <c r="VTE22" s="340"/>
      <c r="VTF22" s="340"/>
      <c r="VTG22" s="340"/>
      <c r="VTH22" s="340"/>
      <c r="VTI22" s="340"/>
      <c r="VTJ22" s="340"/>
      <c r="VTK22" s="340"/>
      <c r="VTL22" s="340"/>
      <c r="VTM22" s="340"/>
      <c r="VTN22" s="340"/>
      <c r="VTO22" s="340"/>
      <c r="VTP22" s="340"/>
      <c r="VTQ22" s="340"/>
      <c r="VTR22" s="340"/>
      <c r="VTS22" s="340"/>
      <c r="VTT22" s="340"/>
      <c r="VTU22" s="340"/>
      <c r="VTV22" s="340"/>
      <c r="VTW22" s="340"/>
      <c r="VTX22" s="340"/>
      <c r="VTY22" s="340"/>
      <c r="VTZ22" s="340"/>
      <c r="VUA22" s="340"/>
      <c r="VUB22" s="340"/>
      <c r="VUC22" s="340"/>
      <c r="VUD22" s="340"/>
      <c r="VUE22" s="340"/>
      <c r="VUF22" s="340"/>
      <c r="VUG22" s="340"/>
      <c r="VUH22" s="340"/>
      <c r="VUI22" s="340"/>
      <c r="VUJ22" s="340"/>
      <c r="VUK22" s="340"/>
      <c r="VUL22" s="340"/>
      <c r="VUM22" s="340"/>
      <c r="VUN22" s="340"/>
      <c r="VUO22" s="340"/>
      <c r="VUP22" s="340"/>
      <c r="VUQ22" s="340"/>
      <c r="VUR22" s="340"/>
      <c r="VUS22" s="340"/>
      <c r="VUT22" s="340"/>
      <c r="VUU22" s="340"/>
      <c r="VUV22" s="340"/>
      <c r="VUW22" s="340"/>
      <c r="VUX22" s="340"/>
      <c r="VUY22" s="340"/>
      <c r="VUZ22" s="340"/>
      <c r="VVA22" s="340"/>
      <c r="VVB22" s="340"/>
      <c r="VVC22" s="340"/>
      <c r="VVD22" s="340"/>
      <c r="VVE22" s="340"/>
      <c r="VVF22" s="340"/>
      <c r="VVG22" s="340"/>
      <c r="VVH22" s="340"/>
      <c r="VVI22" s="340"/>
      <c r="VVJ22" s="340"/>
      <c r="VVK22" s="340"/>
      <c r="VVL22" s="340"/>
      <c r="VVM22" s="340"/>
      <c r="VVN22" s="340"/>
      <c r="VVO22" s="340"/>
      <c r="VVP22" s="340"/>
      <c r="VVQ22" s="340"/>
      <c r="VVR22" s="340"/>
      <c r="VVS22" s="340"/>
      <c r="VVT22" s="340"/>
      <c r="VVU22" s="340"/>
      <c r="VVV22" s="340"/>
      <c r="VVW22" s="340"/>
      <c r="VVX22" s="340"/>
      <c r="VVY22" s="340"/>
      <c r="VVZ22" s="340"/>
      <c r="VWA22" s="340"/>
      <c r="VWB22" s="340"/>
      <c r="VWC22" s="340"/>
      <c r="VWD22" s="340"/>
      <c r="VWE22" s="340"/>
      <c r="VWF22" s="340"/>
      <c r="VWG22" s="340"/>
      <c r="VWH22" s="340"/>
      <c r="VWI22" s="340"/>
      <c r="VWJ22" s="340"/>
      <c r="VWK22" s="340"/>
      <c r="VWL22" s="340"/>
      <c r="VWM22" s="340"/>
      <c r="VWN22" s="340"/>
      <c r="VWO22" s="340"/>
      <c r="VWP22" s="340"/>
      <c r="VWQ22" s="340"/>
      <c r="VWR22" s="340"/>
      <c r="VWS22" s="340"/>
      <c r="VWT22" s="340"/>
      <c r="VWU22" s="340"/>
      <c r="VWV22" s="340"/>
      <c r="VWW22" s="340"/>
      <c r="VWX22" s="340"/>
      <c r="VWY22" s="340"/>
      <c r="VWZ22" s="340"/>
      <c r="VXA22" s="340"/>
      <c r="VXB22" s="340"/>
      <c r="VXC22" s="340"/>
      <c r="VXD22" s="340"/>
      <c r="VXE22" s="340"/>
      <c r="VXF22" s="340"/>
      <c r="VXG22" s="340"/>
      <c r="VXH22" s="340"/>
      <c r="VXI22" s="340"/>
      <c r="VXJ22" s="340"/>
      <c r="VXK22" s="340"/>
      <c r="VXL22" s="340"/>
      <c r="VXM22" s="340"/>
      <c r="VXN22" s="340"/>
      <c r="VXO22" s="340"/>
      <c r="VXP22" s="340"/>
      <c r="VXQ22" s="340"/>
      <c r="VXR22" s="340"/>
      <c r="VXS22" s="340"/>
      <c r="VXT22" s="340"/>
      <c r="VXU22" s="340"/>
      <c r="VXV22" s="340"/>
      <c r="VXW22" s="340"/>
      <c r="VXX22" s="340"/>
      <c r="VXY22" s="340"/>
      <c r="VXZ22" s="340"/>
      <c r="VYA22" s="340"/>
      <c r="VYB22" s="340"/>
      <c r="VYC22" s="340"/>
      <c r="VYD22" s="340"/>
      <c r="VYE22" s="340"/>
      <c r="VYF22" s="340"/>
      <c r="VYG22" s="340"/>
      <c r="VYH22" s="340"/>
      <c r="VYI22" s="340"/>
      <c r="VYJ22" s="340"/>
      <c r="VYK22" s="340"/>
      <c r="VYL22" s="340"/>
      <c r="VYM22" s="340"/>
      <c r="VYN22" s="340"/>
      <c r="VYO22" s="340"/>
      <c r="VYP22" s="340"/>
      <c r="VYQ22" s="340"/>
      <c r="VYR22" s="340"/>
      <c r="VYS22" s="340"/>
      <c r="VYT22" s="340"/>
      <c r="VYU22" s="340"/>
      <c r="VYV22" s="340"/>
      <c r="VYW22" s="340"/>
      <c r="VYX22" s="340"/>
      <c r="VYY22" s="340"/>
      <c r="VYZ22" s="340"/>
      <c r="VZA22" s="340"/>
      <c r="VZB22" s="340"/>
      <c r="VZC22" s="340"/>
      <c r="VZD22" s="340"/>
      <c r="VZE22" s="340"/>
      <c r="VZF22" s="340"/>
      <c r="VZG22" s="340"/>
      <c r="VZH22" s="340"/>
      <c r="VZI22" s="340"/>
      <c r="VZJ22" s="340"/>
      <c r="VZK22" s="340"/>
      <c r="VZL22" s="340"/>
      <c r="VZM22" s="340"/>
      <c r="VZN22" s="340"/>
      <c r="VZO22" s="340"/>
      <c r="VZP22" s="340"/>
      <c r="VZQ22" s="340"/>
      <c r="VZR22" s="340"/>
      <c r="VZS22" s="340"/>
      <c r="VZT22" s="340"/>
      <c r="VZU22" s="340"/>
      <c r="VZV22" s="340"/>
      <c r="VZW22" s="340"/>
      <c r="VZX22" s="340"/>
      <c r="VZY22" s="340"/>
      <c r="VZZ22" s="340"/>
      <c r="WAA22" s="340"/>
      <c r="WAB22" s="340"/>
      <c r="WAC22" s="340"/>
      <c r="WAD22" s="340"/>
      <c r="WAE22" s="340"/>
      <c r="WAF22" s="340"/>
      <c r="WAG22" s="340"/>
      <c r="WAH22" s="340"/>
      <c r="WAI22" s="340"/>
      <c r="WAJ22" s="340"/>
      <c r="WAK22" s="340"/>
      <c r="WAL22" s="340"/>
      <c r="WAM22" s="340"/>
      <c r="WAN22" s="340"/>
      <c r="WAO22" s="340"/>
      <c r="WAP22" s="340"/>
      <c r="WAQ22" s="340"/>
      <c r="WAR22" s="340"/>
      <c r="WAS22" s="340"/>
      <c r="WAT22" s="340"/>
      <c r="WAU22" s="340"/>
      <c r="WAV22" s="340"/>
      <c r="WAW22" s="340"/>
      <c r="WAX22" s="340"/>
      <c r="WAY22" s="340"/>
      <c r="WAZ22" s="340"/>
      <c r="WBA22" s="340"/>
      <c r="WBB22" s="340"/>
      <c r="WBC22" s="340"/>
      <c r="WBD22" s="340"/>
      <c r="WBE22" s="340"/>
      <c r="WBF22" s="340"/>
      <c r="WBG22" s="340"/>
      <c r="WBH22" s="340"/>
      <c r="WBI22" s="340"/>
      <c r="WBJ22" s="340"/>
      <c r="WBK22" s="340"/>
      <c r="WBL22" s="340"/>
      <c r="WBM22" s="340"/>
      <c r="WBN22" s="340"/>
      <c r="WBO22" s="340"/>
      <c r="WBP22" s="340"/>
      <c r="WBQ22" s="340"/>
      <c r="WBR22" s="340"/>
      <c r="WBS22" s="340"/>
      <c r="WBT22" s="340"/>
      <c r="WBU22" s="340"/>
      <c r="WBV22" s="340"/>
      <c r="WBW22" s="340"/>
      <c r="WBX22" s="340"/>
      <c r="WBY22" s="340"/>
      <c r="WBZ22" s="340"/>
      <c r="WCA22" s="340"/>
      <c r="WCB22" s="340"/>
      <c r="WCC22" s="340"/>
      <c r="WCD22" s="340"/>
      <c r="WCE22" s="340"/>
      <c r="WCF22" s="340"/>
      <c r="WCG22" s="340"/>
      <c r="WCH22" s="340"/>
      <c r="WCI22" s="340"/>
      <c r="WCJ22" s="340"/>
      <c r="WCK22" s="340"/>
      <c r="WCL22" s="340"/>
      <c r="WCM22" s="340"/>
      <c r="WCN22" s="340"/>
      <c r="WCO22" s="340"/>
      <c r="WCP22" s="340"/>
      <c r="WCQ22" s="340"/>
      <c r="WCR22" s="340"/>
      <c r="WCS22" s="340"/>
      <c r="WCT22" s="340"/>
      <c r="WCU22" s="340"/>
      <c r="WCV22" s="340"/>
      <c r="WCW22" s="340"/>
      <c r="WCX22" s="340"/>
      <c r="WCY22" s="340"/>
      <c r="WCZ22" s="340"/>
      <c r="WDA22" s="340"/>
      <c r="WDB22" s="340"/>
      <c r="WDC22" s="340"/>
      <c r="WDD22" s="340"/>
      <c r="WDE22" s="340"/>
      <c r="WDF22" s="340"/>
      <c r="WDG22" s="340"/>
      <c r="WDH22" s="340"/>
      <c r="WDI22" s="340"/>
      <c r="WDJ22" s="340"/>
      <c r="WDK22" s="340"/>
      <c r="WDL22" s="340"/>
      <c r="WDM22" s="340"/>
      <c r="WDN22" s="340"/>
      <c r="WDO22" s="340"/>
      <c r="WDP22" s="340"/>
      <c r="WDQ22" s="340"/>
      <c r="WDR22" s="340"/>
      <c r="WDS22" s="340"/>
      <c r="WDT22" s="340"/>
      <c r="WDU22" s="340"/>
      <c r="WDV22" s="340"/>
      <c r="WDW22" s="340"/>
      <c r="WDX22" s="340"/>
      <c r="WDY22" s="340"/>
      <c r="WDZ22" s="340"/>
      <c r="WEA22" s="340"/>
      <c r="WEB22" s="340"/>
      <c r="WEC22" s="340"/>
      <c r="WED22" s="340"/>
      <c r="WEE22" s="340"/>
      <c r="WEF22" s="340"/>
      <c r="WEG22" s="340"/>
      <c r="WEH22" s="340"/>
      <c r="WEI22" s="340"/>
      <c r="WEJ22" s="340"/>
      <c r="WEK22" s="340"/>
      <c r="WEL22" s="340"/>
      <c r="WEM22" s="340"/>
      <c r="WEN22" s="340"/>
      <c r="WEO22" s="340"/>
      <c r="WEP22" s="340"/>
      <c r="WEQ22" s="340"/>
      <c r="WER22" s="340"/>
      <c r="WES22" s="340"/>
      <c r="WET22" s="340"/>
      <c r="WEU22" s="340"/>
      <c r="WEV22" s="340"/>
      <c r="WEW22" s="340"/>
      <c r="WEX22" s="340"/>
      <c r="WEY22" s="340"/>
      <c r="WEZ22" s="340"/>
      <c r="WFA22" s="340"/>
      <c r="WFB22" s="340"/>
      <c r="WFC22" s="340"/>
      <c r="WFD22" s="340"/>
      <c r="WFE22" s="340"/>
      <c r="WFF22" s="340"/>
      <c r="WFG22" s="340"/>
      <c r="WFH22" s="340"/>
      <c r="WFI22" s="340"/>
      <c r="WFJ22" s="340"/>
      <c r="WFK22" s="340"/>
      <c r="WFL22" s="340"/>
      <c r="WFM22" s="340"/>
      <c r="WFN22" s="340"/>
      <c r="WFO22" s="340"/>
      <c r="WFP22" s="340"/>
      <c r="WFQ22" s="340"/>
      <c r="WFR22" s="340"/>
      <c r="WFS22" s="340"/>
      <c r="WFT22" s="340"/>
      <c r="WFU22" s="340"/>
      <c r="WFV22" s="340"/>
      <c r="WFW22" s="340"/>
      <c r="WFX22" s="340"/>
      <c r="WFY22" s="340"/>
      <c r="WFZ22" s="340"/>
      <c r="WGA22" s="340"/>
      <c r="WGB22" s="340"/>
      <c r="WGC22" s="340"/>
      <c r="WGD22" s="340"/>
      <c r="WGE22" s="340"/>
      <c r="WGF22" s="340"/>
      <c r="WGG22" s="340"/>
      <c r="WGH22" s="340"/>
      <c r="WGI22" s="340"/>
      <c r="WGJ22" s="340"/>
      <c r="WGK22" s="340"/>
      <c r="WGL22" s="340"/>
      <c r="WGM22" s="340"/>
      <c r="WGN22" s="340"/>
      <c r="WGO22" s="340"/>
      <c r="WGP22" s="340"/>
      <c r="WGQ22" s="340"/>
      <c r="WGR22" s="340"/>
      <c r="WGS22" s="340"/>
      <c r="WGT22" s="340"/>
      <c r="WGU22" s="340"/>
      <c r="WGV22" s="340"/>
      <c r="WGW22" s="340"/>
      <c r="WGX22" s="340"/>
      <c r="WGY22" s="340"/>
      <c r="WGZ22" s="340"/>
      <c r="WHA22" s="340"/>
      <c r="WHB22" s="340"/>
      <c r="WHC22" s="340"/>
      <c r="WHD22" s="340"/>
      <c r="WHE22" s="340"/>
      <c r="WHF22" s="340"/>
      <c r="WHG22" s="340"/>
      <c r="WHH22" s="340"/>
      <c r="WHI22" s="340"/>
      <c r="WHJ22" s="340"/>
      <c r="WHK22" s="340"/>
      <c r="WHL22" s="340"/>
      <c r="WHM22" s="340"/>
      <c r="WHN22" s="340"/>
      <c r="WHO22" s="340"/>
      <c r="WHP22" s="340"/>
      <c r="WHQ22" s="340"/>
      <c r="WHR22" s="340"/>
      <c r="WHS22" s="340"/>
      <c r="WHT22" s="340"/>
      <c r="WHU22" s="340"/>
      <c r="WHV22" s="340"/>
      <c r="WHW22" s="340"/>
      <c r="WHX22" s="340"/>
      <c r="WHY22" s="340"/>
      <c r="WHZ22" s="340"/>
      <c r="WIA22" s="340"/>
      <c r="WIB22" s="340"/>
      <c r="WIC22" s="340"/>
      <c r="WID22" s="340"/>
      <c r="WIE22" s="340"/>
      <c r="WIF22" s="340"/>
      <c r="WIG22" s="340"/>
      <c r="WIH22" s="340"/>
      <c r="WII22" s="340"/>
      <c r="WIJ22" s="340"/>
      <c r="WIK22" s="340"/>
      <c r="WIL22" s="340"/>
      <c r="WIM22" s="340"/>
      <c r="WIN22" s="340"/>
      <c r="WIO22" s="340"/>
      <c r="WIP22" s="340"/>
      <c r="WIQ22" s="340"/>
      <c r="WIR22" s="340"/>
      <c r="WIS22" s="340"/>
      <c r="WIT22" s="340"/>
      <c r="WIU22" s="340"/>
      <c r="WIV22" s="340"/>
      <c r="WIW22" s="340"/>
      <c r="WIX22" s="340"/>
      <c r="WIY22" s="340"/>
      <c r="WIZ22" s="340"/>
      <c r="WJA22" s="340"/>
      <c r="WJB22" s="340"/>
      <c r="WJC22" s="340"/>
      <c r="WJD22" s="340"/>
      <c r="WJE22" s="340"/>
      <c r="WJF22" s="340"/>
      <c r="WJG22" s="340"/>
      <c r="WJH22" s="340"/>
      <c r="WJI22" s="340"/>
      <c r="WJJ22" s="340"/>
      <c r="WJK22" s="340"/>
      <c r="WJL22" s="340"/>
      <c r="WJM22" s="340"/>
      <c r="WJN22" s="340"/>
      <c r="WJO22" s="340"/>
      <c r="WJP22" s="340"/>
      <c r="WJQ22" s="340"/>
      <c r="WJR22" s="340"/>
      <c r="WJS22" s="340"/>
      <c r="WJT22" s="340"/>
      <c r="WJU22" s="340"/>
      <c r="WJV22" s="340"/>
      <c r="WJW22" s="340"/>
      <c r="WJX22" s="340"/>
      <c r="WJY22" s="340"/>
      <c r="WJZ22" s="340"/>
      <c r="WKA22" s="340"/>
      <c r="WKB22" s="340"/>
      <c r="WKC22" s="340"/>
      <c r="WKD22" s="340"/>
      <c r="WKE22" s="340"/>
      <c r="WKF22" s="340"/>
      <c r="WKG22" s="340"/>
      <c r="WKH22" s="340"/>
      <c r="WKI22" s="340"/>
      <c r="WKJ22" s="340"/>
      <c r="WKK22" s="340"/>
      <c r="WKL22" s="340"/>
      <c r="WKM22" s="340"/>
      <c r="WKN22" s="340"/>
      <c r="WKO22" s="340"/>
      <c r="WKP22" s="340"/>
      <c r="WKQ22" s="340"/>
      <c r="WKR22" s="340"/>
      <c r="WKS22" s="340"/>
      <c r="WKT22" s="340"/>
      <c r="WKU22" s="340"/>
      <c r="WKV22" s="340"/>
      <c r="WKW22" s="340"/>
      <c r="WKX22" s="340"/>
      <c r="WKY22" s="340"/>
      <c r="WKZ22" s="340"/>
      <c r="WLA22" s="340"/>
      <c r="WLB22" s="340"/>
      <c r="WLC22" s="340"/>
      <c r="WLD22" s="340"/>
      <c r="WLE22" s="340"/>
      <c r="WLF22" s="340"/>
      <c r="WLG22" s="340"/>
      <c r="WLH22" s="340"/>
      <c r="WLI22" s="340"/>
      <c r="WLJ22" s="340"/>
      <c r="WLK22" s="340"/>
      <c r="WLL22" s="340"/>
      <c r="WLM22" s="340"/>
      <c r="WLN22" s="340"/>
      <c r="WLO22" s="340"/>
      <c r="WLP22" s="340"/>
      <c r="WLQ22" s="340"/>
      <c r="WLR22" s="340"/>
      <c r="WLS22" s="340"/>
      <c r="WLT22" s="340"/>
      <c r="WLU22" s="340"/>
      <c r="WLV22" s="340"/>
      <c r="WLW22" s="340"/>
      <c r="WLX22" s="340"/>
      <c r="WLY22" s="340"/>
      <c r="WLZ22" s="340"/>
      <c r="WMA22" s="340"/>
      <c r="WMB22" s="340"/>
      <c r="WMC22" s="340"/>
      <c r="WMD22" s="340"/>
      <c r="WME22" s="340"/>
      <c r="WMF22" s="340"/>
      <c r="WMG22" s="340"/>
      <c r="WMH22" s="340"/>
      <c r="WMI22" s="340"/>
      <c r="WMJ22" s="340"/>
      <c r="WMK22" s="340"/>
      <c r="WML22" s="340"/>
      <c r="WMM22" s="340"/>
      <c r="WMN22" s="340"/>
      <c r="WMO22" s="340"/>
      <c r="WMP22" s="340"/>
      <c r="WMQ22" s="340"/>
      <c r="WMR22" s="340"/>
      <c r="WMS22" s="340"/>
      <c r="WMT22" s="340"/>
      <c r="WMU22" s="340"/>
      <c r="WMV22" s="340"/>
      <c r="WMW22" s="340"/>
      <c r="WMX22" s="340"/>
      <c r="WMY22" s="340"/>
      <c r="WMZ22" s="340"/>
      <c r="WNA22" s="340"/>
      <c r="WNB22" s="340"/>
      <c r="WNC22" s="340"/>
      <c r="WND22" s="340"/>
      <c r="WNE22" s="340"/>
      <c r="WNF22" s="340"/>
      <c r="WNG22" s="340"/>
      <c r="WNH22" s="340"/>
      <c r="WNI22" s="340"/>
      <c r="WNJ22" s="340"/>
      <c r="WNK22" s="340"/>
      <c r="WNL22" s="340"/>
      <c r="WNM22" s="340"/>
      <c r="WNN22" s="340"/>
      <c r="WNO22" s="340"/>
      <c r="WNP22" s="340"/>
      <c r="WNQ22" s="340"/>
      <c r="WNR22" s="340"/>
      <c r="WNS22" s="340"/>
      <c r="WNT22" s="340"/>
      <c r="WNU22" s="340"/>
      <c r="WNV22" s="340"/>
      <c r="WNW22" s="340"/>
      <c r="WNX22" s="340"/>
      <c r="WNY22" s="340"/>
      <c r="WNZ22" s="340"/>
      <c r="WOA22" s="340"/>
      <c r="WOB22" s="340"/>
      <c r="WOC22" s="340"/>
      <c r="WOD22" s="340"/>
      <c r="WOE22" s="340"/>
      <c r="WOF22" s="340"/>
      <c r="WOG22" s="340"/>
      <c r="WOH22" s="340"/>
      <c r="WOI22" s="340"/>
      <c r="WOJ22" s="340"/>
      <c r="WOK22" s="340"/>
      <c r="WOL22" s="340"/>
      <c r="WOM22" s="340"/>
      <c r="WON22" s="340"/>
      <c r="WOO22" s="340"/>
      <c r="WOP22" s="340"/>
      <c r="WOQ22" s="340"/>
      <c r="WOR22" s="340"/>
      <c r="WOS22" s="340"/>
      <c r="WOT22" s="340"/>
      <c r="WOU22" s="340"/>
      <c r="WOV22" s="340"/>
      <c r="WOW22" s="340"/>
      <c r="WOX22" s="340"/>
      <c r="WOY22" s="340"/>
      <c r="WOZ22" s="340"/>
      <c r="WPA22" s="340"/>
      <c r="WPB22" s="340"/>
      <c r="WPC22" s="340"/>
      <c r="WPD22" s="340"/>
      <c r="WPE22" s="340"/>
      <c r="WPF22" s="340"/>
      <c r="WPG22" s="340"/>
      <c r="WPH22" s="340"/>
      <c r="WPI22" s="340"/>
      <c r="WPJ22" s="340"/>
      <c r="WPK22" s="340"/>
      <c r="WPL22" s="340"/>
      <c r="WPM22" s="340"/>
      <c r="WPN22" s="340"/>
      <c r="WPO22" s="340"/>
      <c r="WPP22" s="340"/>
      <c r="WPQ22" s="340"/>
      <c r="WPR22" s="340"/>
      <c r="WPS22" s="340"/>
      <c r="WPT22" s="340"/>
      <c r="WPU22" s="340"/>
      <c r="WPV22" s="340"/>
      <c r="WPW22" s="340"/>
      <c r="WPX22" s="340"/>
      <c r="WPY22" s="340"/>
      <c r="WPZ22" s="340"/>
      <c r="WQA22" s="340"/>
      <c r="WQB22" s="340"/>
      <c r="WQC22" s="340"/>
      <c r="WQD22" s="340"/>
      <c r="WQE22" s="340"/>
      <c r="WQF22" s="340"/>
      <c r="WQG22" s="340"/>
      <c r="WQH22" s="340"/>
      <c r="WQI22" s="340"/>
      <c r="WQJ22" s="340"/>
      <c r="WQK22" s="340"/>
      <c r="WQL22" s="340"/>
      <c r="WQM22" s="340"/>
      <c r="WQN22" s="340"/>
      <c r="WQO22" s="340"/>
      <c r="WQP22" s="340"/>
      <c r="WQQ22" s="340"/>
      <c r="WQR22" s="340"/>
      <c r="WQS22" s="340"/>
      <c r="WQT22" s="340"/>
      <c r="WQU22" s="340"/>
      <c r="WQV22" s="340"/>
      <c r="WQW22" s="340"/>
      <c r="WQX22" s="340"/>
      <c r="WQY22" s="340"/>
      <c r="WQZ22" s="340"/>
      <c r="WRA22" s="340"/>
      <c r="WRB22" s="340"/>
      <c r="WRC22" s="340"/>
      <c r="WRD22" s="340"/>
      <c r="WRE22" s="340"/>
      <c r="WRF22" s="340"/>
      <c r="WRG22" s="340"/>
      <c r="WRH22" s="340"/>
      <c r="WRI22" s="340"/>
      <c r="WRJ22" s="340"/>
      <c r="WRK22" s="340"/>
      <c r="WRL22" s="340"/>
      <c r="WRM22" s="340"/>
      <c r="WRN22" s="340"/>
      <c r="WRO22" s="340"/>
      <c r="WRP22" s="340"/>
      <c r="WRQ22" s="340"/>
      <c r="WRR22" s="340"/>
      <c r="WRS22" s="340"/>
      <c r="WRT22" s="340"/>
      <c r="WRU22" s="340"/>
      <c r="WRV22" s="340"/>
      <c r="WRW22" s="340"/>
      <c r="WRX22" s="340"/>
      <c r="WRY22" s="340"/>
      <c r="WRZ22" s="340"/>
      <c r="WSA22" s="340"/>
      <c r="WSB22" s="340"/>
      <c r="WSC22" s="340"/>
      <c r="WSD22" s="340"/>
      <c r="WSE22" s="340"/>
      <c r="WSF22" s="340"/>
      <c r="WSG22" s="340"/>
      <c r="WSH22" s="340"/>
      <c r="WSI22" s="340"/>
      <c r="WSJ22" s="340"/>
      <c r="WSK22" s="340"/>
      <c r="WSL22" s="340"/>
      <c r="WSM22" s="340"/>
      <c r="WSN22" s="340"/>
      <c r="WSO22" s="340"/>
      <c r="WSP22" s="340"/>
      <c r="WSQ22" s="340"/>
      <c r="WSR22" s="340"/>
      <c r="WSS22" s="340"/>
      <c r="WST22" s="340"/>
      <c r="WSU22" s="340"/>
      <c r="WSV22" s="340"/>
      <c r="WSW22" s="340"/>
      <c r="WSX22" s="340"/>
      <c r="WSY22" s="340"/>
      <c r="WSZ22" s="340"/>
      <c r="WTA22" s="340"/>
      <c r="WTB22" s="340"/>
      <c r="WTC22" s="340"/>
      <c r="WTD22" s="340"/>
      <c r="WTE22" s="340"/>
      <c r="WTF22" s="340"/>
      <c r="WTG22" s="340"/>
      <c r="WTH22" s="340"/>
      <c r="WTI22" s="340"/>
      <c r="WTJ22" s="340"/>
      <c r="WTK22" s="340"/>
      <c r="WTL22" s="340"/>
      <c r="WTM22" s="340"/>
      <c r="WTN22" s="340"/>
      <c r="WTO22" s="340"/>
      <c r="WTP22" s="340"/>
      <c r="WTQ22" s="340"/>
      <c r="WTR22" s="340"/>
      <c r="WTS22" s="340"/>
      <c r="WTT22" s="340"/>
      <c r="WTU22" s="340"/>
      <c r="WTV22" s="340"/>
      <c r="WTW22" s="340"/>
      <c r="WTX22" s="340"/>
      <c r="WTY22" s="340"/>
      <c r="WTZ22" s="340"/>
      <c r="WUA22" s="340"/>
      <c r="WUB22" s="340"/>
      <c r="WUC22" s="340"/>
      <c r="WUD22" s="340"/>
      <c r="WUE22" s="340"/>
      <c r="WUF22" s="340"/>
      <c r="WUG22" s="340"/>
      <c r="WUH22" s="340"/>
      <c r="WUI22" s="340"/>
      <c r="WUJ22" s="340"/>
      <c r="WUK22" s="340"/>
      <c r="WUL22" s="340"/>
      <c r="WUM22" s="340"/>
      <c r="WUN22" s="340"/>
      <c r="WUO22" s="340"/>
      <c r="WUP22" s="340"/>
      <c r="WUQ22" s="340"/>
      <c r="WUR22" s="340"/>
      <c r="WUS22" s="340"/>
      <c r="WUT22" s="340"/>
      <c r="WUU22" s="340"/>
      <c r="WUV22" s="340"/>
      <c r="WUW22" s="340"/>
      <c r="WUX22" s="340"/>
      <c r="WUY22" s="340"/>
      <c r="WUZ22" s="340"/>
      <c r="WVA22" s="340"/>
      <c r="WVB22" s="340"/>
      <c r="WVC22" s="340"/>
      <c r="WVD22" s="340"/>
      <c r="WVE22" s="340"/>
      <c r="WVF22" s="340"/>
      <c r="WVG22" s="340"/>
      <c r="WVH22" s="340"/>
      <c r="WVI22" s="340"/>
      <c r="WVJ22" s="340"/>
      <c r="WVK22" s="340"/>
      <c r="WVL22" s="340"/>
      <c r="WVM22" s="340"/>
      <c r="WVN22" s="340"/>
      <c r="WVO22" s="340"/>
      <c r="WVP22" s="340"/>
      <c r="WVQ22" s="340"/>
      <c r="WVR22" s="340"/>
      <c r="WVS22" s="340"/>
      <c r="WVT22" s="340"/>
      <c r="WVU22" s="340"/>
      <c r="WVV22" s="340"/>
      <c r="WVW22" s="340"/>
      <c r="WVX22" s="340"/>
      <c r="WVY22" s="340"/>
      <c r="WVZ22" s="340"/>
      <c r="WWA22" s="340"/>
      <c r="WWB22" s="340"/>
      <c r="WWC22" s="340"/>
      <c r="WWD22" s="340"/>
      <c r="WWE22" s="340"/>
      <c r="WWF22" s="340"/>
      <c r="WWG22" s="340"/>
      <c r="WWH22" s="340"/>
      <c r="WWI22" s="340"/>
      <c r="WWJ22" s="340"/>
      <c r="WWK22" s="340"/>
      <c r="WWL22" s="340"/>
      <c r="WWM22" s="340"/>
      <c r="WWN22" s="340"/>
      <c r="WWO22" s="340"/>
      <c r="WWP22" s="340"/>
      <c r="WWQ22" s="340"/>
      <c r="WWR22" s="340"/>
      <c r="WWS22" s="340"/>
      <c r="WWT22" s="340"/>
      <c r="WWU22" s="340"/>
      <c r="WWV22" s="340"/>
      <c r="WWW22" s="340"/>
      <c r="WWX22" s="340"/>
      <c r="WWY22" s="340"/>
      <c r="WWZ22" s="340"/>
      <c r="WXA22" s="340"/>
      <c r="WXB22" s="340"/>
      <c r="WXC22" s="340"/>
      <c r="WXD22" s="340"/>
      <c r="WXE22" s="340"/>
      <c r="WXF22" s="340"/>
      <c r="WXG22" s="340"/>
      <c r="WXH22" s="340"/>
      <c r="WXI22" s="340"/>
      <c r="WXJ22" s="340"/>
      <c r="WXK22" s="340"/>
      <c r="WXL22" s="340"/>
      <c r="WXM22" s="340"/>
      <c r="WXN22" s="340"/>
      <c r="WXO22" s="340"/>
      <c r="WXP22" s="340"/>
      <c r="WXQ22" s="340"/>
      <c r="WXR22" s="340"/>
      <c r="WXS22" s="340"/>
      <c r="WXT22" s="340"/>
      <c r="WXU22" s="340"/>
      <c r="WXV22" s="340"/>
      <c r="WXW22" s="340"/>
      <c r="WXX22" s="340"/>
      <c r="WXY22" s="340"/>
      <c r="WXZ22" s="340"/>
      <c r="WYA22" s="340"/>
      <c r="WYB22" s="340"/>
      <c r="WYC22" s="340"/>
      <c r="WYD22" s="340"/>
      <c r="WYE22" s="340"/>
      <c r="WYF22" s="340"/>
      <c r="WYG22" s="340"/>
      <c r="WYH22" s="340"/>
      <c r="WYI22" s="340"/>
      <c r="WYJ22" s="340"/>
      <c r="WYK22" s="340"/>
      <c r="WYL22" s="340"/>
      <c r="WYM22" s="340"/>
      <c r="WYN22" s="340"/>
      <c r="WYO22" s="340"/>
      <c r="WYP22" s="340"/>
      <c r="WYQ22" s="340"/>
      <c r="WYR22" s="340"/>
      <c r="WYS22" s="340"/>
      <c r="WYT22" s="340"/>
      <c r="WYU22" s="340"/>
      <c r="WYV22" s="340"/>
      <c r="WYW22" s="340"/>
      <c r="WYX22" s="340"/>
      <c r="WYY22" s="340"/>
      <c r="WYZ22" s="340"/>
      <c r="WZA22" s="340"/>
      <c r="WZB22" s="340"/>
      <c r="WZC22" s="340"/>
      <c r="WZD22" s="340"/>
      <c r="WZE22" s="340"/>
      <c r="WZF22" s="340"/>
      <c r="WZG22" s="340"/>
      <c r="WZH22" s="340"/>
      <c r="WZI22" s="340"/>
      <c r="WZJ22" s="340"/>
      <c r="WZK22" s="340"/>
      <c r="WZL22" s="340"/>
      <c r="WZM22" s="340"/>
      <c r="WZN22" s="340"/>
      <c r="WZO22" s="340"/>
      <c r="WZP22" s="340"/>
      <c r="WZQ22" s="340"/>
      <c r="WZR22" s="340"/>
      <c r="WZS22" s="340"/>
      <c r="WZT22" s="340"/>
      <c r="WZU22" s="340"/>
      <c r="WZV22" s="340"/>
      <c r="WZW22" s="340"/>
      <c r="WZX22" s="340"/>
      <c r="WZY22" s="340"/>
      <c r="WZZ22" s="340"/>
      <c r="XAA22" s="340"/>
      <c r="XAB22" s="340"/>
      <c r="XAC22" s="340"/>
      <c r="XAD22" s="340"/>
      <c r="XAE22" s="340"/>
      <c r="XAF22" s="340"/>
      <c r="XAG22" s="340"/>
      <c r="XAH22" s="340"/>
      <c r="XAI22" s="340"/>
      <c r="XAJ22" s="340"/>
      <c r="XAK22" s="340"/>
      <c r="XAL22" s="340"/>
      <c r="XAM22" s="340"/>
      <c r="XAN22" s="340"/>
      <c r="XAO22" s="340"/>
      <c r="XAP22" s="340"/>
      <c r="XAQ22" s="340"/>
      <c r="XAR22" s="340"/>
      <c r="XAS22" s="340"/>
      <c r="XAT22" s="340"/>
      <c r="XAU22" s="340"/>
      <c r="XAV22" s="340"/>
      <c r="XAW22" s="340"/>
      <c r="XAX22" s="340"/>
      <c r="XAY22" s="340"/>
      <c r="XAZ22" s="340"/>
      <c r="XBA22" s="340"/>
      <c r="XBB22" s="340"/>
      <c r="XBC22" s="340"/>
      <c r="XBD22" s="340"/>
      <c r="XBE22" s="340"/>
      <c r="XBF22" s="340"/>
      <c r="XBG22" s="340"/>
      <c r="XBH22" s="340"/>
      <c r="XBI22" s="340"/>
      <c r="XBJ22" s="340"/>
      <c r="XBK22" s="340"/>
      <c r="XBL22" s="340"/>
      <c r="XBM22" s="340"/>
      <c r="XBN22" s="340"/>
      <c r="XBO22" s="340"/>
      <c r="XBP22" s="340"/>
      <c r="XBQ22" s="340"/>
      <c r="XBR22" s="340"/>
      <c r="XBS22" s="340"/>
      <c r="XBT22" s="340"/>
      <c r="XBU22" s="340"/>
      <c r="XBV22" s="340"/>
      <c r="XBW22" s="340"/>
      <c r="XBX22" s="340"/>
      <c r="XBY22" s="340"/>
      <c r="XBZ22" s="340"/>
      <c r="XCA22" s="340"/>
      <c r="XCB22" s="340"/>
      <c r="XCC22" s="340"/>
      <c r="XCD22" s="340"/>
      <c r="XCE22" s="340"/>
      <c r="XCF22" s="340"/>
      <c r="XCG22" s="340"/>
      <c r="XCH22" s="340"/>
      <c r="XCI22" s="340"/>
      <c r="XCJ22" s="340"/>
      <c r="XCK22" s="340"/>
      <c r="XCL22" s="340"/>
      <c r="XCM22" s="340"/>
      <c r="XCN22" s="340"/>
      <c r="XCO22" s="340"/>
      <c r="XCP22" s="340"/>
      <c r="XCQ22" s="340"/>
      <c r="XCR22" s="340"/>
      <c r="XCS22" s="340"/>
      <c r="XCT22" s="340"/>
      <c r="XCU22" s="340"/>
      <c r="XCV22" s="340"/>
      <c r="XCW22" s="340"/>
      <c r="XCX22" s="340"/>
      <c r="XCY22" s="340"/>
      <c r="XCZ22" s="340"/>
      <c r="XDA22" s="340"/>
      <c r="XDB22" s="340"/>
      <c r="XDC22" s="340"/>
      <c r="XDD22" s="340"/>
      <c r="XDE22" s="340"/>
      <c r="XDF22" s="340"/>
      <c r="XDG22" s="340"/>
      <c r="XDH22" s="340"/>
      <c r="XDI22" s="340"/>
      <c r="XDJ22" s="340"/>
      <c r="XDK22" s="340"/>
      <c r="XDL22" s="340"/>
      <c r="XDM22" s="340"/>
      <c r="XDN22" s="340"/>
      <c r="XDO22" s="340"/>
      <c r="XDP22" s="340"/>
      <c r="XDQ22" s="340"/>
      <c r="XDR22" s="340"/>
      <c r="XDS22" s="340"/>
      <c r="XDT22" s="340"/>
      <c r="XDU22" s="340"/>
      <c r="XDV22" s="340"/>
      <c r="XDW22" s="340"/>
      <c r="XDX22" s="340"/>
      <c r="XDY22" s="340"/>
      <c r="XDZ22" s="340"/>
      <c r="XEA22" s="340"/>
      <c r="XEB22" s="340"/>
      <c r="XEC22" s="340"/>
      <c r="XED22" s="340"/>
      <c r="XEE22" s="340"/>
      <c r="XEF22" s="340"/>
      <c r="XEG22" s="340"/>
      <c r="XEH22" s="340"/>
      <c r="XEI22" s="340"/>
      <c r="XEJ22" s="340"/>
      <c r="XEK22" s="340"/>
      <c r="XEL22" s="340"/>
      <c r="XEM22" s="340"/>
      <c r="XEN22" s="340"/>
      <c r="XEO22" s="340"/>
      <c r="XEP22" s="340"/>
    </row>
    <row r="23" spans="1:16370" ht="29.5" customHeight="1" x14ac:dyDescent="0.35">
      <c r="A23" s="338" t="s">
        <v>301</v>
      </c>
      <c r="B23" s="339"/>
      <c r="C23" s="339"/>
      <c r="D23" s="339"/>
      <c r="E23" s="257"/>
    </row>
    <row r="24" spans="1:16370" ht="15" thickBot="1" x14ac:dyDescent="0.4">
      <c r="A24" s="230"/>
      <c r="B24" s="230"/>
      <c r="C24" s="230"/>
      <c r="D24" s="230"/>
      <c r="E24" s="258"/>
    </row>
    <row r="25" spans="1:16370" x14ac:dyDescent="0.35">
      <c r="A25" s="346" t="s">
        <v>302</v>
      </c>
      <c r="B25" s="347"/>
      <c r="C25" s="347"/>
      <c r="D25" s="347"/>
      <c r="E25" s="348"/>
    </row>
    <row r="26" spans="1:16370" x14ac:dyDescent="0.35">
      <c r="A26" s="42"/>
      <c r="E26" s="43"/>
    </row>
    <row r="27" spans="1:16370" ht="16.5" x14ac:dyDescent="0.35">
      <c r="A27" s="44"/>
      <c r="B27" s="45" t="s">
        <v>303</v>
      </c>
      <c r="C27" s="45" t="s">
        <v>304</v>
      </c>
      <c r="D27" s="45" t="s">
        <v>305</v>
      </c>
      <c r="E27" s="46" t="s">
        <v>290</v>
      </c>
    </row>
    <row r="28" spans="1:16370" x14ac:dyDescent="0.35">
      <c r="A28" s="47" t="s">
        <v>306</v>
      </c>
      <c r="B28" s="48">
        <v>1123422</v>
      </c>
      <c r="C28" s="48">
        <v>820824</v>
      </c>
      <c r="D28" s="48">
        <v>382476</v>
      </c>
      <c r="E28" s="49">
        <f>SUM(B28:D28)</f>
        <v>2326722</v>
      </c>
      <c r="F28" s="48"/>
    </row>
    <row r="29" spans="1:16370" x14ac:dyDescent="0.35">
      <c r="A29" s="47"/>
      <c r="E29" s="43"/>
      <c r="F29" s="48"/>
    </row>
    <row r="30" spans="1:16370" ht="16" x14ac:dyDescent="0.5">
      <c r="A30" s="47" t="s">
        <v>292</v>
      </c>
      <c r="B30" s="50">
        <v>0</v>
      </c>
      <c r="C30" s="50">
        <v>0</v>
      </c>
      <c r="D30" s="50">
        <v>0</v>
      </c>
      <c r="E30" s="51">
        <f>SUM(B30:D30)</f>
        <v>0</v>
      </c>
    </row>
    <row r="31" spans="1:16370" x14ac:dyDescent="0.35">
      <c r="A31" s="52" t="s">
        <v>293</v>
      </c>
      <c r="B31" s="53">
        <f>+B30</f>
        <v>0</v>
      </c>
      <c r="C31" s="53">
        <f t="shared" ref="C31:E31" si="4">+C30</f>
        <v>0</v>
      </c>
      <c r="D31" s="53">
        <f t="shared" si="4"/>
        <v>0</v>
      </c>
      <c r="E31" s="54">
        <f t="shared" si="4"/>
        <v>0</v>
      </c>
    </row>
    <row r="32" spans="1:16370" x14ac:dyDescent="0.35">
      <c r="A32" s="42"/>
      <c r="E32" s="43"/>
    </row>
    <row r="33" spans="1:16370" ht="16.5" x14ac:dyDescent="0.35">
      <c r="A33" s="52" t="s">
        <v>307</v>
      </c>
      <c r="B33" s="53">
        <v>207202</v>
      </c>
      <c r="C33" s="53">
        <v>150515</v>
      </c>
      <c r="D33" s="53">
        <v>70470</v>
      </c>
      <c r="E33" s="54">
        <f>SUM(B33:D33)</f>
        <v>428187</v>
      </c>
    </row>
    <row r="34" spans="1:16370" x14ac:dyDescent="0.35">
      <c r="A34" s="42"/>
      <c r="E34" s="43"/>
    </row>
    <row r="35" spans="1:16370" x14ac:dyDescent="0.35">
      <c r="A35" s="52" t="s">
        <v>295</v>
      </c>
      <c r="B35" s="53">
        <f>+B28-B31-B33</f>
        <v>916220</v>
      </c>
      <c r="C35" s="53">
        <f t="shared" ref="C35:E35" si="5">+C28-C31-C33</f>
        <v>670309</v>
      </c>
      <c r="D35" s="53">
        <f t="shared" si="5"/>
        <v>312006</v>
      </c>
      <c r="E35" s="54">
        <f t="shared" si="5"/>
        <v>1898535</v>
      </c>
    </row>
    <row r="36" spans="1:16370" x14ac:dyDescent="0.35">
      <c r="A36" s="42"/>
      <c r="E36" s="43"/>
    </row>
    <row r="37" spans="1:16370" x14ac:dyDescent="0.35">
      <c r="A37" s="52" t="s">
        <v>308</v>
      </c>
      <c r="B37" s="55">
        <f>+B35+B33+B31</f>
        <v>1123422</v>
      </c>
      <c r="C37" s="55">
        <f t="shared" ref="C37:D37" si="6">+C35+C33+C31</f>
        <v>820824</v>
      </c>
      <c r="D37" s="55">
        <f t="shared" si="6"/>
        <v>382476</v>
      </c>
      <c r="E37" s="56">
        <f>+E35+E33+E31</f>
        <v>2326722</v>
      </c>
    </row>
    <row r="38" spans="1:16370" ht="15.75" customHeight="1" thickBot="1" x14ac:dyDescent="0.4">
      <c r="A38" s="42"/>
      <c r="E38" s="43"/>
    </row>
    <row r="39" spans="1:16370" x14ac:dyDescent="0.35">
      <c r="A39" s="57" t="s">
        <v>296</v>
      </c>
      <c r="B39" s="58"/>
      <c r="C39" s="58"/>
      <c r="D39" s="58"/>
      <c r="E39" s="59"/>
    </row>
    <row r="40" spans="1:16370" x14ac:dyDescent="0.35">
      <c r="A40" s="60" t="s">
        <v>297</v>
      </c>
      <c r="B40" s="61">
        <v>0</v>
      </c>
      <c r="C40" s="61">
        <v>0</v>
      </c>
      <c r="D40" s="61">
        <v>0</v>
      </c>
      <c r="E40" s="54">
        <f>SUM(B40:D40)</f>
        <v>0</v>
      </c>
    </row>
    <row r="41" spans="1:16370" ht="16.5" x14ac:dyDescent="0.35">
      <c r="A41" s="52" t="s">
        <v>309</v>
      </c>
      <c r="B41" s="62">
        <v>249</v>
      </c>
      <c r="C41" s="62">
        <v>167</v>
      </c>
      <c r="D41" s="62">
        <v>70</v>
      </c>
      <c r="E41" s="63">
        <f>SUM(B41:D41)</f>
        <v>486</v>
      </c>
    </row>
    <row r="42" spans="1:16370" ht="15" thickBot="1" x14ac:dyDescent="0.4">
      <c r="A42" s="64" t="s">
        <v>299</v>
      </c>
      <c r="B42" s="65">
        <f t="shared" ref="B42:E42" si="7">+B41+B40</f>
        <v>249</v>
      </c>
      <c r="C42" s="65">
        <f t="shared" si="7"/>
        <v>167</v>
      </c>
      <c r="D42" s="65">
        <f t="shared" si="7"/>
        <v>70</v>
      </c>
      <c r="E42" s="66">
        <f t="shared" si="7"/>
        <v>486</v>
      </c>
    </row>
    <row r="43" spans="1:16370" ht="4.5" customHeight="1" x14ac:dyDescent="0.35">
      <c r="A43" s="341"/>
      <c r="B43" s="342"/>
      <c r="C43" s="342"/>
      <c r="D43" s="342"/>
      <c r="E43" s="43"/>
    </row>
    <row r="44" spans="1:16370" ht="93.65" customHeight="1" x14ac:dyDescent="0.35">
      <c r="A44" s="349" t="s">
        <v>310</v>
      </c>
      <c r="B44" s="340"/>
      <c r="C44" s="340"/>
      <c r="D44" s="340"/>
      <c r="E44" s="43"/>
      <c r="F44" s="318"/>
      <c r="G44" s="318"/>
      <c r="H44" s="318"/>
      <c r="I44" s="318"/>
      <c r="J44" s="318"/>
      <c r="K44" s="340"/>
      <c r="L44" s="340"/>
      <c r="M44" s="340"/>
      <c r="N44" s="340"/>
      <c r="O44" s="340"/>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0"/>
      <c r="BD44" s="340"/>
      <c r="BE44" s="340"/>
      <c r="BF44" s="340"/>
      <c r="BG44" s="340"/>
      <c r="BH44" s="340"/>
      <c r="BI44" s="340"/>
      <c r="BJ44" s="340"/>
      <c r="BK44" s="340"/>
      <c r="BL44" s="340"/>
      <c r="BM44" s="340"/>
      <c r="BN44" s="340"/>
      <c r="BO44" s="340"/>
      <c r="BP44" s="340"/>
      <c r="BQ44" s="340"/>
      <c r="BR44" s="340"/>
      <c r="BS44" s="340"/>
      <c r="BT44" s="340"/>
      <c r="BU44" s="340"/>
      <c r="BV44" s="340"/>
      <c r="BW44" s="340"/>
      <c r="BX44" s="340"/>
      <c r="BY44" s="340"/>
      <c r="BZ44" s="340"/>
      <c r="CA44" s="340"/>
      <c r="CB44" s="340"/>
      <c r="CC44" s="340"/>
      <c r="CD44" s="340"/>
      <c r="CE44" s="340"/>
      <c r="CF44" s="340"/>
      <c r="CG44" s="340"/>
      <c r="CH44" s="340"/>
      <c r="CI44" s="340"/>
      <c r="CJ44" s="340"/>
      <c r="CK44" s="340"/>
      <c r="CL44" s="340"/>
      <c r="CM44" s="340"/>
      <c r="CN44" s="340"/>
      <c r="CO44" s="340"/>
      <c r="CP44" s="340"/>
      <c r="CQ44" s="340"/>
      <c r="CR44" s="340"/>
      <c r="CS44" s="340"/>
      <c r="CT44" s="340"/>
      <c r="CU44" s="340"/>
      <c r="CV44" s="340"/>
      <c r="CW44" s="340"/>
      <c r="CX44" s="340"/>
      <c r="CY44" s="340"/>
      <c r="CZ44" s="340"/>
      <c r="DA44" s="340"/>
      <c r="DB44" s="340"/>
      <c r="DC44" s="340"/>
      <c r="DD44" s="340"/>
      <c r="DE44" s="340"/>
      <c r="DF44" s="340"/>
      <c r="DG44" s="340"/>
      <c r="DH44" s="340"/>
      <c r="DI44" s="340"/>
      <c r="DJ44" s="340"/>
      <c r="DK44" s="340"/>
      <c r="DL44" s="340"/>
      <c r="DM44" s="340"/>
      <c r="DN44" s="340"/>
      <c r="DO44" s="340"/>
      <c r="DP44" s="340"/>
      <c r="DQ44" s="340"/>
      <c r="DR44" s="340"/>
      <c r="DS44" s="340"/>
      <c r="DT44" s="340"/>
      <c r="DU44" s="340"/>
      <c r="DV44" s="340"/>
      <c r="DW44" s="340"/>
      <c r="DX44" s="340"/>
      <c r="DY44" s="340"/>
      <c r="DZ44" s="340"/>
      <c r="EA44" s="340"/>
      <c r="EB44" s="340"/>
      <c r="EC44" s="340"/>
      <c r="ED44" s="340"/>
      <c r="EE44" s="340"/>
      <c r="EF44" s="340"/>
      <c r="EG44" s="340"/>
      <c r="EH44" s="340"/>
      <c r="EI44" s="340"/>
      <c r="EJ44" s="340"/>
      <c r="EK44" s="340"/>
      <c r="EL44" s="340"/>
      <c r="EM44" s="340"/>
      <c r="EN44" s="340"/>
      <c r="EO44" s="340"/>
      <c r="EP44" s="340"/>
      <c r="EQ44" s="340"/>
      <c r="ER44" s="340"/>
      <c r="ES44" s="340"/>
      <c r="ET44" s="340"/>
      <c r="EU44" s="340"/>
      <c r="EV44" s="340"/>
      <c r="EW44" s="340"/>
      <c r="EX44" s="340"/>
      <c r="EY44" s="340"/>
      <c r="EZ44" s="340"/>
      <c r="FA44" s="340"/>
      <c r="FB44" s="340"/>
      <c r="FC44" s="340"/>
      <c r="FD44" s="340"/>
      <c r="FE44" s="340"/>
      <c r="FF44" s="340"/>
      <c r="FG44" s="340"/>
      <c r="FH44" s="340"/>
      <c r="FI44" s="340"/>
      <c r="FJ44" s="340"/>
      <c r="FK44" s="340"/>
      <c r="FL44" s="340"/>
      <c r="FM44" s="340"/>
      <c r="FN44" s="340"/>
      <c r="FO44" s="340"/>
      <c r="FP44" s="340"/>
      <c r="FQ44" s="340"/>
      <c r="FR44" s="340"/>
      <c r="FS44" s="340"/>
      <c r="FT44" s="340"/>
      <c r="FU44" s="340"/>
      <c r="FV44" s="340"/>
      <c r="FW44" s="340"/>
      <c r="FX44" s="340"/>
      <c r="FY44" s="340"/>
      <c r="FZ44" s="340"/>
      <c r="GA44" s="340"/>
      <c r="GB44" s="340"/>
      <c r="GC44" s="340"/>
      <c r="GD44" s="340"/>
      <c r="GE44" s="340"/>
      <c r="GF44" s="340"/>
      <c r="GG44" s="340"/>
      <c r="GH44" s="340"/>
      <c r="GI44" s="340"/>
      <c r="GJ44" s="340"/>
      <c r="GK44" s="340"/>
      <c r="GL44" s="340"/>
      <c r="GM44" s="340"/>
      <c r="GN44" s="340"/>
      <c r="GO44" s="340"/>
      <c r="GP44" s="340"/>
      <c r="GQ44" s="340"/>
      <c r="GR44" s="340"/>
      <c r="GS44" s="340"/>
      <c r="GT44" s="340"/>
      <c r="GU44" s="340"/>
      <c r="GV44" s="340"/>
      <c r="GW44" s="340"/>
      <c r="GX44" s="340"/>
      <c r="GY44" s="340"/>
      <c r="GZ44" s="340"/>
      <c r="HA44" s="340"/>
      <c r="HB44" s="340"/>
      <c r="HC44" s="340"/>
      <c r="HD44" s="340"/>
      <c r="HE44" s="340"/>
      <c r="HF44" s="340"/>
      <c r="HG44" s="340"/>
      <c r="HH44" s="340"/>
      <c r="HI44" s="340"/>
      <c r="HJ44" s="340"/>
      <c r="HK44" s="340"/>
      <c r="HL44" s="340"/>
      <c r="HM44" s="340"/>
      <c r="HN44" s="340"/>
      <c r="HO44" s="340"/>
      <c r="HP44" s="340"/>
      <c r="HQ44" s="340"/>
      <c r="HR44" s="340"/>
      <c r="HS44" s="340"/>
      <c r="HT44" s="340"/>
      <c r="HU44" s="340"/>
      <c r="HV44" s="340"/>
      <c r="HW44" s="340"/>
      <c r="HX44" s="340"/>
      <c r="HY44" s="340"/>
      <c r="HZ44" s="340"/>
      <c r="IA44" s="340"/>
      <c r="IB44" s="340"/>
      <c r="IC44" s="340"/>
      <c r="ID44" s="340"/>
      <c r="IE44" s="340"/>
      <c r="IF44" s="340"/>
      <c r="IG44" s="340"/>
      <c r="IH44" s="340"/>
      <c r="II44" s="340"/>
      <c r="IJ44" s="340"/>
      <c r="IK44" s="340"/>
      <c r="IL44" s="340"/>
      <c r="IM44" s="340"/>
      <c r="IN44" s="340"/>
      <c r="IO44" s="340"/>
      <c r="IP44" s="340"/>
      <c r="IQ44" s="340"/>
      <c r="IR44" s="340"/>
      <c r="IS44" s="340"/>
      <c r="IT44" s="340"/>
      <c r="IU44" s="340"/>
      <c r="IV44" s="340"/>
      <c r="IW44" s="340"/>
      <c r="IX44" s="340"/>
      <c r="IY44" s="340"/>
      <c r="IZ44" s="340"/>
      <c r="JA44" s="340"/>
      <c r="JB44" s="340"/>
      <c r="JC44" s="340"/>
      <c r="JD44" s="340"/>
      <c r="JE44" s="340"/>
      <c r="JF44" s="340"/>
      <c r="JG44" s="340"/>
      <c r="JH44" s="340"/>
      <c r="JI44" s="340"/>
      <c r="JJ44" s="340"/>
      <c r="JK44" s="340"/>
      <c r="JL44" s="340"/>
      <c r="JM44" s="340"/>
      <c r="JN44" s="340"/>
      <c r="JO44" s="340"/>
      <c r="JP44" s="340"/>
      <c r="JQ44" s="340"/>
      <c r="JR44" s="340"/>
      <c r="JS44" s="340"/>
      <c r="JT44" s="340"/>
      <c r="JU44" s="340"/>
      <c r="JV44" s="340"/>
      <c r="JW44" s="340"/>
      <c r="JX44" s="340"/>
      <c r="JY44" s="340"/>
      <c r="JZ44" s="340"/>
      <c r="KA44" s="340"/>
      <c r="KB44" s="340"/>
      <c r="KC44" s="340"/>
      <c r="KD44" s="340"/>
      <c r="KE44" s="340"/>
      <c r="KF44" s="340"/>
      <c r="KG44" s="340"/>
      <c r="KH44" s="340"/>
      <c r="KI44" s="340"/>
      <c r="KJ44" s="340"/>
      <c r="KK44" s="340"/>
      <c r="KL44" s="340"/>
      <c r="KM44" s="340"/>
      <c r="KN44" s="340"/>
      <c r="KO44" s="340"/>
      <c r="KP44" s="340"/>
      <c r="KQ44" s="340"/>
      <c r="KR44" s="340"/>
      <c r="KS44" s="340"/>
      <c r="KT44" s="340"/>
      <c r="KU44" s="340"/>
      <c r="KV44" s="340"/>
      <c r="KW44" s="340"/>
      <c r="KX44" s="340"/>
      <c r="KY44" s="340"/>
      <c r="KZ44" s="340"/>
      <c r="LA44" s="340"/>
      <c r="LB44" s="340"/>
      <c r="LC44" s="340"/>
      <c r="LD44" s="340"/>
      <c r="LE44" s="340"/>
      <c r="LF44" s="340"/>
      <c r="LG44" s="340"/>
      <c r="LH44" s="340"/>
      <c r="LI44" s="340"/>
      <c r="LJ44" s="340"/>
      <c r="LK44" s="340"/>
      <c r="LL44" s="340"/>
      <c r="LM44" s="340"/>
      <c r="LN44" s="340"/>
      <c r="LO44" s="340"/>
      <c r="LP44" s="340"/>
      <c r="LQ44" s="340"/>
      <c r="LR44" s="340"/>
      <c r="LS44" s="340"/>
      <c r="LT44" s="340"/>
      <c r="LU44" s="340"/>
      <c r="LV44" s="340"/>
      <c r="LW44" s="340"/>
      <c r="LX44" s="340"/>
      <c r="LY44" s="340"/>
      <c r="LZ44" s="340"/>
      <c r="MA44" s="340"/>
      <c r="MB44" s="340"/>
      <c r="MC44" s="340"/>
      <c r="MD44" s="340"/>
      <c r="ME44" s="340"/>
      <c r="MF44" s="340"/>
      <c r="MG44" s="340"/>
      <c r="MH44" s="340"/>
      <c r="MI44" s="340"/>
      <c r="MJ44" s="340"/>
      <c r="MK44" s="340"/>
      <c r="ML44" s="340"/>
      <c r="MM44" s="340"/>
      <c r="MN44" s="340"/>
      <c r="MO44" s="340"/>
      <c r="MP44" s="340"/>
      <c r="MQ44" s="340"/>
      <c r="MR44" s="340"/>
      <c r="MS44" s="340"/>
      <c r="MT44" s="340"/>
      <c r="MU44" s="340"/>
      <c r="MV44" s="340"/>
      <c r="MW44" s="340"/>
      <c r="MX44" s="340"/>
      <c r="MY44" s="340"/>
      <c r="MZ44" s="340"/>
      <c r="NA44" s="340"/>
      <c r="NB44" s="340"/>
      <c r="NC44" s="340"/>
      <c r="ND44" s="340"/>
      <c r="NE44" s="340"/>
      <c r="NF44" s="340"/>
      <c r="NG44" s="340"/>
      <c r="NH44" s="340"/>
      <c r="NI44" s="340"/>
      <c r="NJ44" s="340"/>
      <c r="NK44" s="340"/>
      <c r="NL44" s="340"/>
      <c r="NM44" s="340"/>
      <c r="NN44" s="340"/>
      <c r="NO44" s="340"/>
      <c r="NP44" s="340"/>
      <c r="NQ44" s="340"/>
      <c r="NR44" s="340"/>
      <c r="NS44" s="340"/>
      <c r="NT44" s="340"/>
      <c r="NU44" s="340"/>
      <c r="NV44" s="340"/>
      <c r="NW44" s="340"/>
      <c r="NX44" s="340"/>
      <c r="NY44" s="340"/>
      <c r="NZ44" s="340"/>
      <c r="OA44" s="340"/>
      <c r="OB44" s="340"/>
      <c r="OC44" s="340"/>
      <c r="OD44" s="340"/>
      <c r="OE44" s="340"/>
      <c r="OF44" s="340"/>
      <c r="OG44" s="340"/>
      <c r="OH44" s="340"/>
      <c r="OI44" s="340"/>
      <c r="OJ44" s="340"/>
      <c r="OK44" s="340"/>
      <c r="OL44" s="340"/>
      <c r="OM44" s="340"/>
      <c r="ON44" s="340"/>
      <c r="OO44" s="340"/>
      <c r="OP44" s="340"/>
      <c r="OQ44" s="340"/>
      <c r="OR44" s="340"/>
      <c r="OS44" s="340"/>
      <c r="OT44" s="340"/>
      <c r="OU44" s="340"/>
      <c r="OV44" s="340"/>
      <c r="OW44" s="340"/>
      <c r="OX44" s="340"/>
      <c r="OY44" s="340"/>
      <c r="OZ44" s="340"/>
      <c r="PA44" s="340"/>
      <c r="PB44" s="340"/>
      <c r="PC44" s="340"/>
      <c r="PD44" s="340"/>
      <c r="PE44" s="340"/>
      <c r="PF44" s="340"/>
      <c r="PG44" s="340"/>
      <c r="PH44" s="340"/>
      <c r="PI44" s="340"/>
      <c r="PJ44" s="340"/>
      <c r="PK44" s="340"/>
      <c r="PL44" s="340"/>
      <c r="PM44" s="340"/>
      <c r="PN44" s="340"/>
      <c r="PO44" s="340"/>
      <c r="PP44" s="340"/>
      <c r="PQ44" s="340"/>
      <c r="PR44" s="340"/>
      <c r="PS44" s="340"/>
      <c r="PT44" s="340"/>
      <c r="PU44" s="340"/>
      <c r="PV44" s="340"/>
      <c r="PW44" s="340"/>
      <c r="PX44" s="340"/>
      <c r="PY44" s="340"/>
      <c r="PZ44" s="340"/>
      <c r="QA44" s="340"/>
      <c r="QB44" s="340"/>
      <c r="QC44" s="340"/>
      <c r="QD44" s="340"/>
      <c r="QE44" s="340"/>
      <c r="QF44" s="340"/>
      <c r="QG44" s="340"/>
      <c r="QH44" s="340"/>
      <c r="QI44" s="340"/>
      <c r="QJ44" s="340"/>
      <c r="QK44" s="340"/>
      <c r="QL44" s="340"/>
      <c r="QM44" s="340"/>
      <c r="QN44" s="340"/>
      <c r="QO44" s="340"/>
      <c r="QP44" s="340"/>
      <c r="QQ44" s="340"/>
      <c r="QR44" s="340"/>
      <c r="QS44" s="340"/>
      <c r="QT44" s="340"/>
      <c r="QU44" s="340"/>
      <c r="QV44" s="340"/>
      <c r="QW44" s="340"/>
      <c r="QX44" s="340"/>
      <c r="QY44" s="340"/>
      <c r="QZ44" s="340"/>
      <c r="RA44" s="340"/>
      <c r="RB44" s="340"/>
      <c r="RC44" s="340"/>
      <c r="RD44" s="340"/>
      <c r="RE44" s="340"/>
      <c r="RF44" s="340"/>
      <c r="RG44" s="340"/>
      <c r="RH44" s="340"/>
      <c r="RI44" s="340"/>
      <c r="RJ44" s="340"/>
      <c r="RK44" s="340"/>
      <c r="RL44" s="340"/>
      <c r="RM44" s="340"/>
      <c r="RN44" s="340"/>
      <c r="RO44" s="340"/>
      <c r="RP44" s="340"/>
      <c r="RQ44" s="340"/>
      <c r="RR44" s="340"/>
      <c r="RS44" s="340"/>
      <c r="RT44" s="340"/>
      <c r="RU44" s="340"/>
      <c r="RV44" s="340"/>
      <c r="RW44" s="340"/>
      <c r="RX44" s="340"/>
      <c r="RY44" s="340"/>
      <c r="RZ44" s="340"/>
      <c r="SA44" s="340"/>
      <c r="SB44" s="340"/>
      <c r="SC44" s="340"/>
      <c r="SD44" s="340"/>
      <c r="SE44" s="340"/>
      <c r="SF44" s="340"/>
      <c r="SG44" s="340"/>
      <c r="SH44" s="340"/>
      <c r="SI44" s="340"/>
      <c r="SJ44" s="340"/>
      <c r="SK44" s="340"/>
      <c r="SL44" s="340"/>
      <c r="SM44" s="340"/>
      <c r="SN44" s="340"/>
      <c r="SO44" s="340"/>
      <c r="SP44" s="340"/>
      <c r="SQ44" s="340"/>
      <c r="SR44" s="340"/>
      <c r="SS44" s="340"/>
      <c r="ST44" s="340"/>
      <c r="SU44" s="340"/>
      <c r="SV44" s="340"/>
      <c r="SW44" s="340"/>
      <c r="SX44" s="340"/>
      <c r="SY44" s="340"/>
      <c r="SZ44" s="340"/>
      <c r="TA44" s="340"/>
      <c r="TB44" s="340"/>
      <c r="TC44" s="340"/>
      <c r="TD44" s="340"/>
      <c r="TE44" s="340"/>
      <c r="TF44" s="340"/>
      <c r="TG44" s="340"/>
      <c r="TH44" s="340"/>
      <c r="TI44" s="340"/>
      <c r="TJ44" s="340"/>
      <c r="TK44" s="340"/>
      <c r="TL44" s="340"/>
      <c r="TM44" s="340"/>
      <c r="TN44" s="340"/>
      <c r="TO44" s="340"/>
      <c r="TP44" s="340"/>
      <c r="TQ44" s="340"/>
      <c r="TR44" s="340"/>
      <c r="TS44" s="340"/>
      <c r="TT44" s="340"/>
      <c r="TU44" s="340"/>
      <c r="TV44" s="340"/>
      <c r="TW44" s="340"/>
      <c r="TX44" s="340"/>
      <c r="TY44" s="340"/>
      <c r="TZ44" s="340"/>
      <c r="UA44" s="340"/>
      <c r="UB44" s="340"/>
      <c r="UC44" s="340"/>
      <c r="UD44" s="340"/>
      <c r="UE44" s="340"/>
      <c r="UF44" s="340"/>
      <c r="UG44" s="340"/>
      <c r="UH44" s="340"/>
      <c r="UI44" s="340"/>
      <c r="UJ44" s="340"/>
      <c r="UK44" s="340"/>
      <c r="UL44" s="340"/>
      <c r="UM44" s="340"/>
      <c r="UN44" s="340"/>
      <c r="UO44" s="340"/>
      <c r="UP44" s="340"/>
      <c r="UQ44" s="340"/>
      <c r="UR44" s="340"/>
      <c r="US44" s="340"/>
      <c r="UT44" s="340"/>
      <c r="UU44" s="340"/>
      <c r="UV44" s="340"/>
      <c r="UW44" s="340"/>
      <c r="UX44" s="340"/>
      <c r="UY44" s="340"/>
      <c r="UZ44" s="340"/>
      <c r="VA44" s="340"/>
      <c r="VB44" s="340"/>
      <c r="VC44" s="340"/>
      <c r="VD44" s="340"/>
      <c r="VE44" s="340"/>
      <c r="VF44" s="340"/>
      <c r="VG44" s="340"/>
      <c r="VH44" s="340"/>
      <c r="VI44" s="340"/>
      <c r="VJ44" s="340"/>
      <c r="VK44" s="340"/>
      <c r="VL44" s="340"/>
      <c r="VM44" s="340"/>
      <c r="VN44" s="340"/>
      <c r="VO44" s="340"/>
      <c r="VP44" s="340"/>
      <c r="VQ44" s="340"/>
      <c r="VR44" s="340"/>
      <c r="VS44" s="340"/>
      <c r="VT44" s="340"/>
      <c r="VU44" s="340"/>
      <c r="VV44" s="340"/>
      <c r="VW44" s="340"/>
      <c r="VX44" s="340"/>
      <c r="VY44" s="340"/>
      <c r="VZ44" s="340"/>
      <c r="WA44" s="340"/>
      <c r="WB44" s="340"/>
      <c r="WC44" s="340"/>
      <c r="WD44" s="340"/>
      <c r="WE44" s="340"/>
      <c r="WF44" s="340"/>
      <c r="WG44" s="340"/>
      <c r="WH44" s="340"/>
      <c r="WI44" s="340"/>
      <c r="WJ44" s="340"/>
      <c r="WK44" s="340"/>
      <c r="WL44" s="340"/>
      <c r="WM44" s="340"/>
      <c r="WN44" s="340"/>
      <c r="WO44" s="340"/>
      <c r="WP44" s="340"/>
      <c r="WQ44" s="340"/>
      <c r="WR44" s="340"/>
      <c r="WS44" s="340"/>
      <c r="WT44" s="340"/>
      <c r="WU44" s="340"/>
      <c r="WV44" s="340"/>
      <c r="WW44" s="340"/>
      <c r="WX44" s="340"/>
      <c r="WY44" s="340"/>
      <c r="WZ44" s="340"/>
      <c r="XA44" s="340"/>
      <c r="XB44" s="340"/>
      <c r="XC44" s="340"/>
      <c r="XD44" s="340"/>
      <c r="XE44" s="340"/>
      <c r="XF44" s="340"/>
      <c r="XG44" s="340"/>
      <c r="XH44" s="340"/>
      <c r="XI44" s="340"/>
      <c r="XJ44" s="340"/>
      <c r="XK44" s="340"/>
      <c r="XL44" s="340"/>
      <c r="XM44" s="340"/>
      <c r="XN44" s="340"/>
      <c r="XO44" s="340"/>
      <c r="XP44" s="340"/>
      <c r="XQ44" s="340"/>
      <c r="XR44" s="340"/>
      <c r="XS44" s="340"/>
      <c r="XT44" s="340"/>
      <c r="XU44" s="340"/>
      <c r="XV44" s="340"/>
      <c r="XW44" s="340"/>
      <c r="XX44" s="340"/>
      <c r="XY44" s="340"/>
      <c r="XZ44" s="340"/>
      <c r="YA44" s="340"/>
      <c r="YB44" s="340"/>
      <c r="YC44" s="340"/>
      <c r="YD44" s="340"/>
      <c r="YE44" s="340"/>
      <c r="YF44" s="340"/>
      <c r="YG44" s="340"/>
      <c r="YH44" s="340"/>
      <c r="YI44" s="340"/>
      <c r="YJ44" s="340"/>
      <c r="YK44" s="340"/>
      <c r="YL44" s="340"/>
      <c r="YM44" s="340"/>
      <c r="YN44" s="340"/>
      <c r="YO44" s="340"/>
      <c r="YP44" s="340"/>
      <c r="YQ44" s="340"/>
      <c r="YR44" s="340"/>
      <c r="YS44" s="340"/>
      <c r="YT44" s="340"/>
      <c r="YU44" s="340"/>
      <c r="YV44" s="340"/>
      <c r="YW44" s="340"/>
      <c r="YX44" s="340"/>
      <c r="YY44" s="340"/>
      <c r="YZ44" s="340"/>
      <c r="ZA44" s="340"/>
      <c r="ZB44" s="340"/>
      <c r="ZC44" s="340"/>
      <c r="ZD44" s="340"/>
      <c r="ZE44" s="340"/>
      <c r="ZF44" s="340"/>
      <c r="ZG44" s="340"/>
      <c r="ZH44" s="340"/>
      <c r="ZI44" s="340"/>
      <c r="ZJ44" s="340"/>
      <c r="ZK44" s="340"/>
      <c r="ZL44" s="340"/>
      <c r="ZM44" s="340"/>
      <c r="ZN44" s="340"/>
      <c r="ZO44" s="340"/>
      <c r="ZP44" s="340"/>
      <c r="ZQ44" s="340"/>
      <c r="ZR44" s="340"/>
      <c r="ZS44" s="340"/>
      <c r="ZT44" s="340"/>
      <c r="ZU44" s="340"/>
      <c r="ZV44" s="340"/>
      <c r="ZW44" s="340"/>
      <c r="ZX44" s="340"/>
      <c r="ZY44" s="340"/>
      <c r="ZZ44" s="340"/>
      <c r="AAA44" s="340"/>
      <c r="AAB44" s="340"/>
      <c r="AAC44" s="340"/>
      <c r="AAD44" s="340"/>
      <c r="AAE44" s="340"/>
      <c r="AAF44" s="340"/>
      <c r="AAG44" s="340"/>
      <c r="AAH44" s="340"/>
      <c r="AAI44" s="340"/>
      <c r="AAJ44" s="340"/>
      <c r="AAK44" s="340"/>
      <c r="AAL44" s="340"/>
      <c r="AAM44" s="340"/>
      <c r="AAN44" s="340"/>
      <c r="AAO44" s="340"/>
      <c r="AAP44" s="340"/>
      <c r="AAQ44" s="340"/>
      <c r="AAR44" s="340"/>
      <c r="AAS44" s="340"/>
      <c r="AAT44" s="340"/>
      <c r="AAU44" s="340"/>
      <c r="AAV44" s="340"/>
      <c r="AAW44" s="340"/>
      <c r="AAX44" s="340"/>
      <c r="AAY44" s="340"/>
      <c r="AAZ44" s="340"/>
      <c r="ABA44" s="340"/>
      <c r="ABB44" s="340"/>
      <c r="ABC44" s="340"/>
      <c r="ABD44" s="340"/>
      <c r="ABE44" s="340"/>
      <c r="ABF44" s="340"/>
      <c r="ABG44" s="340"/>
      <c r="ABH44" s="340"/>
      <c r="ABI44" s="340"/>
      <c r="ABJ44" s="340"/>
      <c r="ABK44" s="340"/>
      <c r="ABL44" s="340"/>
      <c r="ABM44" s="340"/>
      <c r="ABN44" s="340"/>
      <c r="ABO44" s="340"/>
      <c r="ABP44" s="340"/>
      <c r="ABQ44" s="340"/>
      <c r="ABR44" s="340"/>
      <c r="ABS44" s="340"/>
      <c r="ABT44" s="340"/>
      <c r="ABU44" s="340"/>
      <c r="ABV44" s="340"/>
      <c r="ABW44" s="340"/>
      <c r="ABX44" s="340"/>
      <c r="ABY44" s="340"/>
      <c r="ABZ44" s="340"/>
      <c r="ACA44" s="340"/>
      <c r="ACB44" s="340"/>
      <c r="ACC44" s="340"/>
      <c r="ACD44" s="340"/>
      <c r="ACE44" s="340"/>
      <c r="ACF44" s="340"/>
      <c r="ACG44" s="340"/>
      <c r="ACH44" s="340"/>
      <c r="ACI44" s="340"/>
      <c r="ACJ44" s="340"/>
      <c r="ACK44" s="340"/>
      <c r="ACL44" s="340"/>
      <c r="ACM44" s="340"/>
      <c r="ACN44" s="340"/>
      <c r="ACO44" s="340"/>
      <c r="ACP44" s="340"/>
      <c r="ACQ44" s="340"/>
      <c r="ACR44" s="340"/>
      <c r="ACS44" s="340"/>
      <c r="ACT44" s="340"/>
      <c r="ACU44" s="340"/>
      <c r="ACV44" s="340"/>
      <c r="ACW44" s="340"/>
      <c r="ACX44" s="340"/>
      <c r="ACY44" s="340"/>
      <c r="ACZ44" s="340"/>
      <c r="ADA44" s="340"/>
      <c r="ADB44" s="340"/>
      <c r="ADC44" s="340"/>
      <c r="ADD44" s="340"/>
      <c r="ADE44" s="340"/>
      <c r="ADF44" s="340"/>
      <c r="ADG44" s="340"/>
      <c r="ADH44" s="340"/>
      <c r="ADI44" s="340"/>
      <c r="ADJ44" s="340"/>
      <c r="ADK44" s="340"/>
      <c r="ADL44" s="340"/>
      <c r="ADM44" s="340"/>
      <c r="ADN44" s="340"/>
      <c r="ADO44" s="340"/>
      <c r="ADP44" s="340"/>
      <c r="ADQ44" s="340"/>
      <c r="ADR44" s="340"/>
      <c r="ADS44" s="340"/>
      <c r="ADT44" s="340"/>
      <c r="ADU44" s="340"/>
      <c r="ADV44" s="340"/>
      <c r="ADW44" s="340"/>
      <c r="ADX44" s="340"/>
      <c r="ADY44" s="340"/>
      <c r="ADZ44" s="340"/>
      <c r="AEA44" s="340"/>
      <c r="AEB44" s="340"/>
      <c r="AEC44" s="340"/>
      <c r="AED44" s="340"/>
      <c r="AEE44" s="340"/>
      <c r="AEF44" s="340"/>
      <c r="AEG44" s="340"/>
      <c r="AEH44" s="340"/>
      <c r="AEI44" s="340"/>
      <c r="AEJ44" s="340"/>
      <c r="AEK44" s="340"/>
      <c r="AEL44" s="340"/>
      <c r="AEM44" s="340"/>
      <c r="AEN44" s="340"/>
      <c r="AEO44" s="340"/>
      <c r="AEP44" s="340"/>
      <c r="AEQ44" s="340"/>
      <c r="AER44" s="340"/>
      <c r="AES44" s="340"/>
      <c r="AET44" s="340"/>
      <c r="AEU44" s="340"/>
      <c r="AEV44" s="340"/>
      <c r="AEW44" s="340"/>
      <c r="AEX44" s="340"/>
      <c r="AEY44" s="340"/>
      <c r="AEZ44" s="340"/>
      <c r="AFA44" s="340"/>
      <c r="AFB44" s="340"/>
      <c r="AFC44" s="340"/>
      <c r="AFD44" s="340"/>
      <c r="AFE44" s="340"/>
      <c r="AFF44" s="340"/>
      <c r="AFG44" s="340"/>
      <c r="AFH44" s="340"/>
      <c r="AFI44" s="340"/>
      <c r="AFJ44" s="340"/>
      <c r="AFK44" s="340"/>
      <c r="AFL44" s="340"/>
      <c r="AFM44" s="340"/>
      <c r="AFN44" s="340"/>
      <c r="AFO44" s="340"/>
      <c r="AFP44" s="340"/>
      <c r="AFQ44" s="340"/>
      <c r="AFR44" s="340"/>
      <c r="AFS44" s="340"/>
      <c r="AFT44" s="340"/>
      <c r="AFU44" s="340"/>
      <c r="AFV44" s="340"/>
      <c r="AFW44" s="340"/>
      <c r="AFX44" s="340"/>
      <c r="AFY44" s="340"/>
      <c r="AFZ44" s="340"/>
      <c r="AGA44" s="340"/>
      <c r="AGB44" s="340"/>
      <c r="AGC44" s="340"/>
      <c r="AGD44" s="340"/>
      <c r="AGE44" s="340"/>
      <c r="AGF44" s="340"/>
      <c r="AGG44" s="340"/>
      <c r="AGH44" s="340"/>
      <c r="AGI44" s="340"/>
      <c r="AGJ44" s="340"/>
      <c r="AGK44" s="340"/>
      <c r="AGL44" s="340"/>
      <c r="AGM44" s="340"/>
      <c r="AGN44" s="340"/>
      <c r="AGO44" s="340"/>
      <c r="AGP44" s="340"/>
      <c r="AGQ44" s="340"/>
      <c r="AGR44" s="340"/>
      <c r="AGS44" s="340"/>
      <c r="AGT44" s="340"/>
      <c r="AGU44" s="340"/>
      <c r="AGV44" s="340"/>
      <c r="AGW44" s="340"/>
      <c r="AGX44" s="340"/>
      <c r="AGY44" s="340"/>
      <c r="AGZ44" s="340"/>
      <c r="AHA44" s="340"/>
      <c r="AHB44" s="340"/>
      <c r="AHC44" s="340"/>
      <c r="AHD44" s="340"/>
      <c r="AHE44" s="340"/>
      <c r="AHF44" s="340"/>
      <c r="AHG44" s="340"/>
      <c r="AHH44" s="340"/>
      <c r="AHI44" s="340"/>
      <c r="AHJ44" s="340"/>
      <c r="AHK44" s="340"/>
      <c r="AHL44" s="340"/>
      <c r="AHM44" s="340"/>
      <c r="AHN44" s="340"/>
      <c r="AHO44" s="340"/>
      <c r="AHP44" s="340"/>
      <c r="AHQ44" s="340"/>
      <c r="AHR44" s="340"/>
      <c r="AHS44" s="340"/>
      <c r="AHT44" s="340"/>
      <c r="AHU44" s="340"/>
      <c r="AHV44" s="340"/>
      <c r="AHW44" s="340"/>
      <c r="AHX44" s="340"/>
      <c r="AHY44" s="340"/>
      <c r="AHZ44" s="340"/>
      <c r="AIA44" s="340"/>
      <c r="AIB44" s="340"/>
      <c r="AIC44" s="340"/>
      <c r="AID44" s="340"/>
      <c r="AIE44" s="340"/>
      <c r="AIF44" s="340"/>
      <c r="AIG44" s="340"/>
      <c r="AIH44" s="340"/>
      <c r="AII44" s="340"/>
      <c r="AIJ44" s="340"/>
      <c r="AIK44" s="340"/>
      <c r="AIL44" s="340"/>
      <c r="AIM44" s="340"/>
      <c r="AIN44" s="340"/>
      <c r="AIO44" s="340"/>
      <c r="AIP44" s="340"/>
      <c r="AIQ44" s="340"/>
      <c r="AIR44" s="340"/>
      <c r="AIS44" s="340"/>
      <c r="AIT44" s="340"/>
      <c r="AIU44" s="340"/>
      <c r="AIV44" s="340"/>
      <c r="AIW44" s="340"/>
      <c r="AIX44" s="340"/>
      <c r="AIY44" s="340"/>
      <c r="AIZ44" s="340"/>
      <c r="AJA44" s="340"/>
      <c r="AJB44" s="340"/>
      <c r="AJC44" s="340"/>
      <c r="AJD44" s="340"/>
      <c r="AJE44" s="340"/>
      <c r="AJF44" s="340"/>
      <c r="AJG44" s="340"/>
      <c r="AJH44" s="340"/>
      <c r="AJI44" s="340"/>
      <c r="AJJ44" s="340"/>
      <c r="AJK44" s="340"/>
      <c r="AJL44" s="340"/>
      <c r="AJM44" s="340"/>
      <c r="AJN44" s="340"/>
      <c r="AJO44" s="340"/>
      <c r="AJP44" s="340"/>
      <c r="AJQ44" s="340"/>
      <c r="AJR44" s="340"/>
      <c r="AJS44" s="340"/>
      <c r="AJT44" s="340"/>
      <c r="AJU44" s="340"/>
      <c r="AJV44" s="340"/>
      <c r="AJW44" s="340"/>
      <c r="AJX44" s="340"/>
      <c r="AJY44" s="340"/>
      <c r="AJZ44" s="340"/>
      <c r="AKA44" s="340"/>
      <c r="AKB44" s="340"/>
      <c r="AKC44" s="340"/>
      <c r="AKD44" s="340"/>
      <c r="AKE44" s="340"/>
      <c r="AKF44" s="340"/>
      <c r="AKG44" s="340"/>
      <c r="AKH44" s="340"/>
      <c r="AKI44" s="340"/>
      <c r="AKJ44" s="340"/>
      <c r="AKK44" s="340"/>
      <c r="AKL44" s="340"/>
      <c r="AKM44" s="340"/>
      <c r="AKN44" s="340"/>
      <c r="AKO44" s="340"/>
      <c r="AKP44" s="340"/>
      <c r="AKQ44" s="340"/>
      <c r="AKR44" s="340"/>
      <c r="AKS44" s="340"/>
      <c r="AKT44" s="340"/>
      <c r="AKU44" s="340"/>
      <c r="AKV44" s="340"/>
      <c r="AKW44" s="340"/>
      <c r="AKX44" s="340"/>
      <c r="AKY44" s="340"/>
      <c r="AKZ44" s="340"/>
      <c r="ALA44" s="340"/>
      <c r="ALB44" s="340"/>
      <c r="ALC44" s="340"/>
      <c r="ALD44" s="340"/>
      <c r="ALE44" s="340"/>
      <c r="ALF44" s="340"/>
      <c r="ALG44" s="340"/>
      <c r="ALH44" s="340"/>
      <c r="ALI44" s="340"/>
      <c r="ALJ44" s="340"/>
      <c r="ALK44" s="340"/>
      <c r="ALL44" s="340"/>
      <c r="ALM44" s="340"/>
      <c r="ALN44" s="340"/>
      <c r="ALO44" s="340"/>
      <c r="ALP44" s="340"/>
      <c r="ALQ44" s="340"/>
      <c r="ALR44" s="340"/>
      <c r="ALS44" s="340"/>
      <c r="ALT44" s="340"/>
      <c r="ALU44" s="340"/>
      <c r="ALV44" s="340"/>
      <c r="ALW44" s="340"/>
      <c r="ALX44" s="340"/>
      <c r="ALY44" s="340"/>
      <c r="ALZ44" s="340"/>
      <c r="AMA44" s="340"/>
      <c r="AMB44" s="340"/>
      <c r="AMC44" s="340"/>
      <c r="AMD44" s="340"/>
      <c r="AME44" s="340"/>
      <c r="AMF44" s="340"/>
      <c r="AMG44" s="340"/>
      <c r="AMH44" s="340"/>
      <c r="AMI44" s="340"/>
      <c r="AMJ44" s="340"/>
      <c r="AMK44" s="340"/>
      <c r="AML44" s="340"/>
      <c r="AMM44" s="340"/>
      <c r="AMN44" s="340"/>
      <c r="AMO44" s="340"/>
      <c r="AMP44" s="340"/>
      <c r="AMQ44" s="340"/>
      <c r="AMR44" s="340"/>
      <c r="AMS44" s="340"/>
      <c r="AMT44" s="340"/>
      <c r="AMU44" s="340"/>
      <c r="AMV44" s="340"/>
      <c r="AMW44" s="340"/>
      <c r="AMX44" s="340"/>
      <c r="AMY44" s="340"/>
      <c r="AMZ44" s="340"/>
      <c r="ANA44" s="340"/>
      <c r="ANB44" s="340"/>
      <c r="ANC44" s="340"/>
      <c r="AND44" s="340"/>
      <c r="ANE44" s="340"/>
      <c r="ANF44" s="340"/>
      <c r="ANG44" s="340"/>
      <c r="ANH44" s="340"/>
      <c r="ANI44" s="340"/>
      <c r="ANJ44" s="340"/>
      <c r="ANK44" s="340"/>
      <c r="ANL44" s="340"/>
      <c r="ANM44" s="340"/>
      <c r="ANN44" s="340"/>
      <c r="ANO44" s="340"/>
      <c r="ANP44" s="340"/>
      <c r="ANQ44" s="340"/>
      <c r="ANR44" s="340"/>
      <c r="ANS44" s="340"/>
      <c r="ANT44" s="340"/>
      <c r="ANU44" s="340"/>
      <c r="ANV44" s="340"/>
      <c r="ANW44" s="340"/>
      <c r="ANX44" s="340"/>
      <c r="ANY44" s="340"/>
      <c r="ANZ44" s="340"/>
      <c r="AOA44" s="340"/>
      <c r="AOB44" s="340"/>
      <c r="AOC44" s="340"/>
      <c r="AOD44" s="340"/>
      <c r="AOE44" s="340"/>
      <c r="AOF44" s="340"/>
      <c r="AOG44" s="340"/>
      <c r="AOH44" s="340"/>
      <c r="AOI44" s="340"/>
      <c r="AOJ44" s="340"/>
      <c r="AOK44" s="340"/>
      <c r="AOL44" s="340"/>
      <c r="AOM44" s="340"/>
      <c r="AON44" s="340"/>
      <c r="AOO44" s="340"/>
      <c r="AOP44" s="340"/>
      <c r="AOQ44" s="340"/>
      <c r="AOR44" s="340"/>
      <c r="AOS44" s="340"/>
      <c r="AOT44" s="340"/>
      <c r="AOU44" s="340"/>
      <c r="AOV44" s="340"/>
      <c r="AOW44" s="340"/>
      <c r="AOX44" s="340"/>
      <c r="AOY44" s="340"/>
      <c r="AOZ44" s="340"/>
      <c r="APA44" s="340"/>
      <c r="APB44" s="340"/>
      <c r="APC44" s="340"/>
      <c r="APD44" s="340"/>
      <c r="APE44" s="340"/>
      <c r="APF44" s="340"/>
      <c r="APG44" s="340"/>
      <c r="APH44" s="340"/>
      <c r="API44" s="340"/>
      <c r="APJ44" s="340"/>
      <c r="APK44" s="340"/>
      <c r="APL44" s="340"/>
      <c r="APM44" s="340"/>
      <c r="APN44" s="340"/>
      <c r="APO44" s="340"/>
      <c r="APP44" s="340"/>
      <c r="APQ44" s="340"/>
      <c r="APR44" s="340"/>
      <c r="APS44" s="340"/>
      <c r="APT44" s="340"/>
      <c r="APU44" s="340"/>
      <c r="APV44" s="340"/>
      <c r="APW44" s="340"/>
      <c r="APX44" s="340"/>
      <c r="APY44" s="340"/>
      <c r="APZ44" s="340"/>
      <c r="AQA44" s="340"/>
      <c r="AQB44" s="340"/>
      <c r="AQC44" s="340"/>
      <c r="AQD44" s="340"/>
      <c r="AQE44" s="340"/>
      <c r="AQF44" s="340"/>
      <c r="AQG44" s="340"/>
      <c r="AQH44" s="340"/>
      <c r="AQI44" s="340"/>
      <c r="AQJ44" s="340"/>
      <c r="AQK44" s="340"/>
      <c r="AQL44" s="340"/>
      <c r="AQM44" s="340"/>
      <c r="AQN44" s="340"/>
      <c r="AQO44" s="340"/>
      <c r="AQP44" s="340"/>
      <c r="AQQ44" s="340"/>
      <c r="AQR44" s="340"/>
      <c r="AQS44" s="340"/>
      <c r="AQT44" s="340"/>
      <c r="AQU44" s="340"/>
      <c r="AQV44" s="340"/>
      <c r="AQW44" s="340"/>
      <c r="AQX44" s="340"/>
      <c r="AQY44" s="340"/>
      <c r="AQZ44" s="340"/>
      <c r="ARA44" s="340"/>
      <c r="ARB44" s="340"/>
      <c r="ARC44" s="340"/>
      <c r="ARD44" s="340"/>
      <c r="ARE44" s="340"/>
      <c r="ARF44" s="340"/>
      <c r="ARG44" s="340"/>
      <c r="ARH44" s="340"/>
      <c r="ARI44" s="340"/>
      <c r="ARJ44" s="340"/>
      <c r="ARK44" s="340"/>
      <c r="ARL44" s="340"/>
      <c r="ARM44" s="340"/>
      <c r="ARN44" s="340"/>
      <c r="ARO44" s="340"/>
      <c r="ARP44" s="340"/>
      <c r="ARQ44" s="340"/>
      <c r="ARR44" s="340"/>
      <c r="ARS44" s="340"/>
      <c r="ART44" s="340"/>
      <c r="ARU44" s="340"/>
      <c r="ARV44" s="340"/>
      <c r="ARW44" s="340"/>
      <c r="ARX44" s="340"/>
      <c r="ARY44" s="340"/>
      <c r="ARZ44" s="340"/>
      <c r="ASA44" s="340"/>
      <c r="ASB44" s="340"/>
      <c r="ASC44" s="340"/>
      <c r="ASD44" s="340"/>
      <c r="ASE44" s="340"/>
      <c r="ASF44" s="340"/>
      <c r="ASG44" s="340"/>
      <c r="ASH44" s="340"/>
      <c r="ASI44" s="340"/>
      <c r="ASJ44" s="340"/>
      <c r="ASK44" s="340"/>
      <c r="ASL44" s="340"/>
      <c r="ASM44" s="340"/>
      <c r="ASN44" s="340"/>
      <c r="ASO44" s="340"/>
      <c r="ASP44" s="340"/>
      <c r="ASQ44" s="340"/>
      <c r="ASR44" s="340"/>
      <c r="ASS44" s="340"/>
      <c r="AST44" s="340"/>
      <c r="ASU44" s="340"/>
      <c r="ASV44" s="340"/>
      <c r="ASW44" s="340"/>
      <c r="ASX44" s="340"/>
      <c r="ASY44" s="340"/>
      <c r="ASZ44" s="340"/>
      <c r="ATA44" s="340"/>
      <c r="ATB44" s="340"/>
      <c r="ATC44" s="340"/>
      <c r="ATD44" s="340"/>
      <c r="ATE44" s="340"/>
      <c r="ATF44" s="340"/>
      <c r="ATG44" s="340"/>
      <c r="ATH44" s="340"/>
      <c r="ATI44" s="340"/>
      <c r="ATJ44" s="340"/>
      <c r="ATK44" s="340"/>
      <c r="ATL44" s="340"/>
      <c r="ATM44" s="340"/>
      <c r="ATN44" s="340"/>
      <c r="ATO44" s="340"/>
      <c r="ATP44" s="340"/>
      <c r="ATQ44" s="340"/>
      <c r="ATR44" s="340"/>
      <c r="ATS44" s="340"/>
      <c r="ATT44" s="340"/>
      <c r="ATU44" s="340"/>
      <c r="ATV44" s="340"/>
      <c r="ATW44" s="340"/>
      <c r="ATX44" s="340"/>
      <c r="ATY44" s="340"/>
      <c r="ATZ44" s="340"/>
      <c r="AUA44" s="340"/>
      <c r="AUB44" s="340"/>
      <c r="AUC44" s="340"/>
      <c r="AUD44" s="340"/>
      <c r="AUE44" s="340"/>
      <c r="AUF44" s="340"/>
      <c r="AUG44" s="340"/>
      <c r="AUH44" s="340"/>
      <c r="AUI44" s="340"/>
      <c r="AUJ44" s="340"/>
      <c r="AUK44" s="340"/>
      <c r="AUL44" s="340"/>
      <c r="AUM44" s="340"/>
      <c r="AUN44" s="340"/>
      <c r="AUO44" s="340"/>
      <c r="AUP44" s="340"/>
      <c r="AUQ44" s="340"/>
      <c r="AUR44" s="340"/>
      <c r="AUS44" s="340"/>
      <c r="AUT44" s="340"/>
      <c r="AUU44" s="340"/>
      <c r="AUV44" s="340"/>
      <c r="AUW44" s="340"/>
      <c r="AUX44" s="340"/>
      <c r="AUY44" s="340"/>
      <c r="AUZ44" s="340"/>
      <c r="AVA44" s="340"/>
      <c r="AVB44" s="340"/>
      <c r="AVC44" s="340"/>
      <c r="AVD44" s="340"/>
      <c r="AVE44" s="340"/>
      <c r="AVF44" s="340"/>
      <c r="AVG44" s="340"/>
      <c r="AVH44" s="340"/>
      <c r="AVI44" s="340"/>
      <c r="AVJ44" s="340"/>
      <c r="AVK44" s="340"/>
      <c r="AVL44" s="340"/>
      <c r="AVM44" s="340"/>
      <c r="AVN44" s="340"/>
      <c r="AVO44" s="340"/>
      <c r="AVP44" s="340"/>
      <c r="AVQ44" s="340"/>
      <c r="AVR44" s="340"/>
      <c r="AVS44" s="340"/>
      <c r="AVT44" s="340"/>
      <c r="AVU44" s="340"/>
      <c r="AVV44" s="340"/>
      <c r="AVW44" s="340"/>
      <c r="AVX44" s="340"/>
      <c r="AVY44" s="340"/>
      <c r="AVZ44" s="340"/>
      <c r="AWA44" s="340"/>
      <c r="AWB44" s="340"/>
      <c r="AWC44" s="340"/>
      <c r="AWD44" s="340"/>
      <c r="AWE44" s="340"/>
      <c r="AWF44" s="340"/>
      <c r="AWG44" s="340"/>
      <c r="AWH44" s="340"/>
      <c r="AWI44" s="340"/>
      <c r="AWJ44" s="340"/>
      <c r="AWK44" s="340"/>
      <c r="AWL44" s="340"/>
      <c r="AWM44" s="340"/>
      <c r="AWN44" s="340"/>
      <c r="AWO44" s="340"/>
      <c r="AWP44" s="340"/>
      <c r="AWQ44" s="340"/>
      <c r="AWR44" s="340"/>
      <c r="AWS44" s="340"/>
      <c r="AWT44" s="340"/>
      <c r="AWU44" s="340"/>
      <c r="AWV44" s="340"/>
      <c r="AWW44" s="340"/>
      <c r="AWX44" s="340"/>
      <c r="AWY44" s="340"/>
      <c r="AWZ44" s="340"/>
      <c r="AXA44" s="340"/>
      <c r="AXB44" s="340"/>
      <c r="AXC44" s="340"/>
      <c r="AXD44" s="340"/>
      <c r="AXE44" s="340"/>
      <c r="AXF44" s="340"/>
      <c r="AXG44" s="340"/>
      <c r="AXH44" s="340"/>
      <c r="AXI44" s="340"/>
      <c r="AXJ44" s="340"/>
      <c r="AXK44" s="340"/>
      <c r="AXL44" s="340"/>
      <c r="AXM44" s="340"/>
      <c r="AXN44" s="340"/>
      <c r="AXO44" s="340"/>
      <c r="AXP44" s="340"/>
      <c r="AXQ44" s="340"/>
      <c r="AXR44" s="340"/>
      <c r="AXS44" s="340"/>
      <c r="AXT44" s="340"/>
      <c r="AXU44" s="340"/>
      <c r="AXV44" s="340"/>
      <c r="AXW44" s="340"/>
      <c r="AXX44" s="340"/>
      <c r="AXY44" s="340"/>
      <c r="AXZ44" s="340"/>
      <c r="AYA44" s="340"/>
      <c r="AYB44" s="340"/>
      <c r="AYC44" s="340"/>
      <c r="AYD44" s="340"/>
      <c r="AYE44" s="340"/>
      <c r="AYF44" s="340"/>
      <c r="AYG44" s="340"/>
      <c r="AYH44" s="340"/>
      <c r="AYI44" s="340"/>
      <c r="AYJ44" s="340"/>
      <c r="AYK44" s="340"/>
      <c r="AYL44" s="340"/>
      <c r="AYM44" s="340"/>
      <c r="AYN44" s="340"/>
      <c r="AYO44" s="340"/>
      <c r="AYP44" s="340"/>
      <c r="AYQ44" s="340"/>
      <c r="AYR44" s="340"/>
      <c r="AYS44" s="340"/>
      <c r="AYT44" s="340"/>
      <c r="AYU44" s="340"/>
      <c r="AYV44" s="340"/>
      <c r="AYW44" s="340"/>
      <c r="AYX44" s="340"/>
      <c r="AYY44" s="340"/>
      <c r="AYZ44" s="340"/>
      <c r="AZA44" s="340"/>
      <c r="AZB44" s="340"/>
      <c r="AZC44" s="340"/>
      <c r="AZD44" s="340"/>
      <c r="AZE44" s="340"/>
      <c r="AZF44" s="340"/>
      <c r="AZG44" s="340"/>
      <c r="AZH44" s="340"/>
      <c r="AZI44" s="340"/>
      <c r="AZJ44" s="340"/>
      <c r="AZK44" s="340"/>
      <c r="AZL44" s="340"/>
      <c r="AZM44" s="340"/>
      <c r="AZN44" s="340"/>
      <c r="AZO44" s="340"/>
      <c r="AZP44" s="340"/>
      <c r="AZQ44" s="340"/>
      <c r="AZR44" s="340"/>
      <c r="AZS44" s="340"/>
      <c r="AZT44" s="340"/>
      <c r="AZU44" s="340"/>
      <c r="AZV44" s="340"/>
      <c r="AZW44" s="340"/>
      <c r="AZX44" s="340"/>
      <c r="AZY44" s="340"/>
      <c r="AZZ44" s="340"/>
      <c r="BAA44" s="340"/>
      <c r="BAB44" s="340"/>
      <c r="BAC44" s="340"/>
      <c r="BAD44" s="340"/>
      <c r="BAE44" s="340"/>
      <c r="BAF44" s="340"/>
      <c r="BAG44" s="340"/>
      <c r="BAH44" s="340"/>
      <c r="BAI44" s="340"/>
      <c r="BAJ44" s="340"/>
      <c r="BAK44" s="340"/>
      <c r="BAL44" s="340"/>
      <c r="BAM44" s="340"/>
      <c r="BAN44" s="340"/>
      <c r="BAO44" s="340"/>
      <c r="BAP44" s="340"/>
      <c r="BAQ44" s="340"/>
      <c r="BAR44" s="340"/>
      <c r="BAS44" s="340"/>
      <c r="BAT44" s="340"/>
      <c r="BAU44" s="340"/>
      <c r="BAV44" s="340"/>
      <c r="BAW44" s="340"/>
      <c r="BAX44" s="340"/>
      <c r="BAY44" s="340"/>
      <c r="BAZ44" s="340"/>
      <c r="BBA44" s="340"/>
      <c r="BBB44" s="340"/>
      <c r="BBC44" s="340"/>
      <c r="BBD44" s="340"/>
      <c r="BBE44" s="340"/>
      <c r="BBF44" s="340"/>
      <c r="BBG44" s="340"/>
      <c r="BBH44" s="340"/>
      <c r="BBI44" s="340"/>
      <c r="BBJ44" s="340"/>
      <c r="BBK44" s="340"/>
      <c r="BBL44" s="340"/>
      <c r="BBM44" s="340"/>
      <c r="BBN44" s="340"/>
      <c r="BBO44" s="340"/>
      <c r="BBP44" s="340"/>
      <c r="BBQ44" s="340"/>
      <c r="BBR44" s="340"/>
      <c r="BBS44" s="340"/>
      <c r="BBT44" s="340"/>
      <c r="BBU44" s="340"/>
      <c r="BBV44" s="340"/>
      <c r="BBW44" s="340"/>
      <c r="BBX44" s="340"/>
      <c r="BBY44" s="340"/>
      <c r="BBZ44" s="340"/>
      <c r="BCA44" s="340"/>
      <c r="BCB44" s="340"/>
      <c r="BCC44" s="340"/>
      <c r="BCD44" s="340"/>
      <c r="BCE44" s="340"/>
      <c r="BCF44" s="340"/>
      <c r="BCG44" s="340"/>
      <c r="BCH44" s="340"/>
      <c r="BCI44" s="340"/>
      <c r="BCJ44" s="340"/>
      <c r="BCK44" s="340"/>
      <c r="BCL44" s="340"/>
      <c r="BCM44" s="340"/>
      <c r="BCN44" s="340"/>
      <c r="BCO44" s="340"/>
      <c r="BCP44" s="340"/>
      <c r="BCQ44" s="340"/>
      <c r="BCR44" s="340"/>
      <c r="BCS44" s="340"/>
      <c r="BCT44" s="340"/>
      <c r="BCU44" s="340"/>
      <c r="BCV44" s="340"/>
      <c r="BCW44" s="340"/>
      <c r="BCX44" s="340"/>
      <c r="BCY44" s="340"/>
      <c r="BCZ44" s="340"/>
      <c r="BDA44" s="340"/>
      <c r="BDB44" s="340"/>
      <c r="BDC44" s="340"/>
      <c r="BDD44" s="340"/>
      <c r="BDE44" s="340"/>
      <c r="BDF44" s="340"/>
      <c r="BDG44" s="340"/>
      <c r="BDH44" s="340"/>
      <c r="BDI44" s="340"/>
      <c r="BDJ44" s="340"/>
      <c r="BDK44" s="340"/>
      <c r="BDL44" s="340"/>
      <c r="BDM44" s="340"/>
      <c r="BDN44" s="340"/>
      <c r="BDO44" s="340"/>
      <c r="BDP44" s="340"/>
      <c r="BDQ44" s="340"/>
      <c r="BDR44" s="340"/>
      <c r="BDS44" s="340"/>
      <c r="BDT44" s="340"/>
      <c r="BDU44" s="340"/>
      <c r="BDV44" s="340"/>
      <c r="BDW44" s="340"/>
      <c r="BDX44" s="340"/>
      <c r="BDY44" s="340"/>
      <c r="BDZ44" s="340"/>
      <c r="BEA44" s="340"/>
      <c r="BEB44" s="340"/>
      <c r="BEC44" s="340"/>
      <c r="BED44" s="340"/>
      <c r="BEE44" s="340"/>
      <c r="BEF44" s="340"/>
      <c r="BEG44" s="340"/>
      <c r="BEH44" s="340"/>
      <c r="BEI44" s="340"/>
      <c r="BEJ44" s="340"/>
      <c r="BEK44" s="340"/>
      <c r="BEL44" s="340"/>
      <c r="BEM44" s="340"/>
      <c r="BEN44" s="340"/>
      <c r="BEO44" s="340"/>
      <c r="BEP44" s="340"/>
      <c r="BEQ44" s="340"/>
      <c r="BER44" s="340"/>
      <c r="BES44" s="340"/>
      <c r="BET44" s="340"/>
      <c r="BEU44" s="340"/>
      <c r="BEV44" s="340"/>
      <c r="BEW44" s="340"/>
      <c r="BEX44" s="340"/>
      <c r="BEY44" s="340"/>
      <c r="BEZ44" s="340"/>
      <c r="BFA44" s="340"/>
      <c r="BFB44" s="340"/>
      <c r="BFC44" s="340"/>
      <c r="BFD44" s="340"/>
      <c r="BFE44" s="340"/>
      <c r="BFF44" s="340"/>
      <c r="BFG44" s="340"/>
      <c r="BFH44" s="340"/>
      <c r="BFI44" s="340"/>
      <c r="BFJ44" s="340"/>
      <c r="BFK44" s="340"/>
      <c r="BFL44" s="340"/>
      <c r="BFM44" s="340"/>
      <c r="BFN44" s="340"/>
      <c r="BFO44" s="340"/>
      <c r="BFP44" s="340"/>
      <c r="BFQ44" s="340"/>
      <c r="BFR44" s="340"/>
      <c r="BFS44" s="340"/>
      <c r="BFT44" s="340"/>
      <c r="BFU44" s="340"/>
      <c r="BFV44" s="340"/>
      <c r="BFW44" s="340"/>
      <c r="BFX44" s="340"/>
      <c r="BFY44" s="340"/>
      <c r="BFZ44" s="340"/>
      <c r="BGA44" s="340"/>
      <c r="BGB44" s="340"/>
      <c r="BGC44" s="340"/>
      <c r="BGD44" s="340"/>
      <c r="BGE44" s="340"/>
      <c r="BGF44" s="340"/>
      <c r="BGG44" s="340"/>
      <c r="BGH44" s="340"/>
      <c r="BGI44" s="340"/>
      <c r="BGJ44" s="340"/>
      <c r="BGK44" s="340"/>
      <c r="BGL44" s="340"/>
      <c r="BGM44" s="340"/>
      <c r="BGN44" s="340"/>
      <c r="BGO44" s="340"/>
      <c r="BGP44" s="340"/>
      <c r="BGQ44" s="340"/>
      <c r="BGR44" s="340"/>
      <c r="BGS44" s="340"/>
      <c r="BGT44" s="340"/>
      <c r="BGU44" s="340"/>
      <c r="BGV44" s="340"/>
      <c r="BGW44" s="340"/>
      <c r="BGX44" s="340"/>
      <c r="BGY44" s="340"/>
      <c r="BGZ44" s="340"/>
      <c r="BHA44" s="340"/>
      <c r="BHB44" s="340"/>
      <c r="BHC44" s="340"/>
      <c r="BHD44" s="340"/>
      <c r="BHE44" s="340"/>
      <c r="BHF44" s="340"/>
      <c r="BHG44" s="340"/>
      <c r="BHH44" s="340"/>
      <c r="BHI44" s="340"/>
      <c r="BHJ44" s="340"/>
      <c r="BHK44" s="340"/>
      <c r="BHL44" s="340"/>
      <c r="BHM44" s="340"/>
      <c r="BHN44" s="340"/>
      <c r="BHO44" s="340"/>
      <c r="BHP44" s="340"/>
      <c r="BHQ44" s="340"/>
      <c r="BHR44" s="340"/>
      <c r="BHS44" s="340"/>
      <c r="BHT44" s="340"/>
      <c r="BHU44" s="340"/>
      <c r="BHV44" s="340"/>
      <c r="BHW44" s="340"/>
      <c r="BHX44" s="340"/>
      <c r="BHY44" s="340"/>
      <c r="BHZ44" s="340"/>
      <c r="BIA44" s="340"/>
      <c r="BIB44" s="340"/>
      <c r="BIC44" s="340"/>
      <c r="BID44" s="340"/>
      <c r="BIE44" s="340"/>
      <c r="BIF44" s="340"/>
      <c r="BIG44" s="340"/>
      <c r="BIH44" s="340"/>
      <c r="BII44" s="340"/>
      <c r="BIJ44" s="340"/>
      <c r="BIK44" s="340"/>
      <c r="BIL44" s="340"/>
      <c r="BIM44" s="340"/>
      <c r="BIN44" s="340"/>
      <c r="BIO44" s="340"/>
      <c r="BIP44" s="340"/>
      <c r="BIQ44" s="340"/>
      <c r="BIR44" s="340"/>
      <c r="BIS44" s="340"/>
      <c r="BIT44" s="340"/>
      <c r="BIU44" s="340"/>
      <c r="BIV44" s="340"/>
      <c r="BIW44" s="340"/>
      <c r="BIX44" s="340"/>
      <c r="BIY44" s="340"/>
      <c r="BIZ44" s="340"/>
      <c r="BJA44" s="340"/>
      <c r="BJB44" s="340"/>
      <c r="BJC44" s="340"/>
      <c r="BJD44" s="340"/>
      <c r="BJE44" s="340"/>
      <c r="BJF44" s="340"/>
      <c r="BJG44" s="340"/>
      <c r="BJH44" s="340"/>
      <c r="BJI44" s="340"/>
      <c r="BJJ44" s="340"/>
      <c r="BJK44" s="340"/>
      <c r="BJL44" s="340"/>
      <c r="BJM44" s="340"/>
      <c r="BJN44" s="340"/>
      <c r="BJO44" s="340"/>
      <c r="BJP44" s="340"/>
      <c r="BJQ44" s="340"/>
      <c r="BJR44" s="340"/>
      <c r="BJS44" s="340"/>
      <c r="BJT44" s="340"/>
      <c r="BJU44" s="340"/>
      <c r="BJV44" s="340"/>
      <c r="BJW44" s="340"/>
      <c r="BJX44" s="340"/>
      <c r="BJY44" s="340"/>
      <c r="BJZ44" s="340"/>
      <c r="BKA44" s="340"/>
      <c r="BKB44" s="340"/>
      <c r="BKC44" s="340"/>
      <c r="BKD44" s="340"/>
      <c r="BKE44" s="340"/>
      <c r="BKF44" s="340"/>
      <c r="BKG44" s="340"/>
      <c r="BKH44" s="340"/>
      <c r="BKI44" s="340"/>
      <c r="BKJ44" s="340"/>
      <c r="BKK44" s="340"/>
      <c r="BKL44" s="340"/>
      <c r="BKM44" s="340"/>
      <c r="BKN44" s="340"/>
      <c r="BKO44" s="340"/>
      <c r="BKP44" s="340"/>
      <c r="BKQ44" s="340"/>
      <c r="BKR44" s="340"/>
      <c r="BKS44" s="340"/>
      <c r="BKT44" s="340"/>
      <c r="BKU44" s="340"/>
      <c r="BKV44" s="340"/>
      <c r="BKW44" s="340"/>
      <c r="BKX44" s="340"/>
      <c r="BKY44" s="340"/>
      <c r="BKZ44" s="340"/>
      <c r="BLA44" s="340"/>
      <c r="BLB44" s="340"/>
      <c r="BLC44" s="340"/>
      <c r="BLD44" s="340"/>
      <c r="BLE44" s="340"/>
      <c r="BLF44" s="340"/>
      <c r="BLG44" s="340"/>
      <c r="BLH44" s="340"/>
      <c r="BLI44" s="340"/>
      <c r="BLJ44" s="340"/>
      <c r="BLK44" s="340"/>
      <c r="BLL44" s="340"/>
      <c r="BLM44" s="340"/>
      <c r="BLN44" s="340"/>
      <c r="BLO44" s="340"/>
      <c r="BLP44" s="340"/>
      <c r="BLQ44" s="340"/>
      <c r="BLR44" s="340"/>
      <c r="BLS44" s="340"/>
      <c r="BLT44" s="340"/>
      <c r="BLU44" s="340"/>
      <c r="BLV44" s="340"/>
      <c r="BLW44" s="340"/>
      <c r="BLX44" s="340"/>
      <c r="BLY44" s="340"/>
      <c r="BLZ44" s="340"/>
      <c r="BMA44" s="340"/>
      <c r="BMB44" s="340"/>
      <c r="BMC44" s="340"/>
      <c r="BMD44" s="340"/>
      <c r="BME44" s="340"/>
      <c r="BMF44" s="340"/>
      <c r="BMG44" s="340"/>
      <c r="BMH44" s="340"/>
      <c r="BMI44" s="340"/>
      <c r="BMJ44" s="340"/>
      <c r="BMK44" s="340"/>
      <c r="BML44" s="340"/>
      <c r="BMM44" s="340"/>
      <c r="BMN44" s="340"/>
      <c r="BMO44" s="340"/>
      <c r="BMP44" s="340"/>
      <c r="BMQ44" s="340"/>
      <c r="BMR44" s="340"/>
      <c r="BMS44" s="340"/>
      <c r="BMT44" s="340"/>
      <c r="BMU44" s="340"/>
      <c r="BMV44" s="340"/>
      <c r="BMW44" s="340"/>
      <c r="BMX44" s="340"/>
      <c r="BMY44" s="340"/>
      <c r="BMZ44" s="340"/>
      <c r="BNA44" s="340"/>
      <c r="BNB44" s="340"/>
      <c r="BNC44" s="340"/>
      <c r="BND44" s="340"/>
      <c r="BNE44" s="340"/>
      <c r="BNF44" s="340"/>
      <c r="BNG44" s="340"/>
      <c r="BNH44" s="340"/>
      <c r="BNI44" s="340"/>
      <c r="BNJ44" s="340"/>
      <c r="BNK44" s="340"/>
      <c r="BNL44" s="340"/>
      <c r="BNM44" s="340"/>
      <c r="BNN44" s="340"/>
      <c r="BNO44" s="340"/>
      <c r="BNP44" s="340"/>
      <c r="BNQ44" s="340"/>
      <c r="BNR44" s="340"/>
      <c r="BNS44" s="340"/>
      <c r="BNT44" s="340"/>
      <c r="BNU44" s="340"/>
      <c r="BNV44" s="340"/>
      <c r="BNW44" s="340"/>
      <c r="BNX44" s="340"/>
      <c r="BNY44" s="340"/>
      <c r="BNZ44" s="340"/>
      <c r="BOA44" s="340"/>
      <c r="BOB44" s="340"/>
      <c r="BOC44" s="340"/>
      <c r="BOD44" s="340"/>
      <c r="BOE44" s="340"/>
      <c r="BOF44" s="340"/>
      <c r="BOG44" s="340"/>
      <c r="BOH44" s="340"/>
      <c r="BOI44" s="340"/>
      <c r="BOJ44" s="340"/>
      <c r="BOK44" s="340"/>
      <c r="BOL44" s="340"/>
      <c r="BOM44" s="340"/>
      <c r="BON44" s="340"/>
      <c r="BOO44" s="340"/>
      <c r="BOP44" s="340"/>
      <c r="BOQ44" s="340"/>
      <c r="BOR44" s="340"/>
      <c r="BOS44" s="340"/>
      <c r="BOT44" s="340"/>
      <c r="BOU44" s="340"/>
      <c r="BOV44" s="340"/>
      <c r="BOW44" s="340"/>
      <c r="BOX44" s="340"/>
      <c r="BOY44" s="340"/>
      <c r="BOZ44" s="340"/>
      <c r="BPA44" s="340"/>
      <c r="BPB44" s="340"/>
      <c r="BPC44" s="340"/>
      <c r="BPD44" s="340"/>
      <c r="BPE44" s="340"/>
      <c r="BPF44" s="340"/>
      <c r="BPG44" s="340"/>
      <c r="BPH44" s="340"/>
      <c r="BPI44" s="340"/>
      <c r="BPJ44" s="340"/>
      <c r="BPK44" s="340"/>
      <c r="BPL44" s="340"/>
      <c r="BPM44" s="340"/>
      <c r="BPN44" s="340"/>
      <c r="BPO44" s="340"/>
      <c r="BPP44" s="340"/>
      <c r="BPQ44" s="340"/>
      <c r="BPR44" s="340"/>
      <c r="BPS44" s="340"/>
      <c r="BPT44" s="340"/>
      <c r="BPU44" s="340"/>
      <c r="BPV44" s="340"/>
      <c r="BPW44" s="340"/>
      <c r="BPX44" s="340"/>
      <c r="BPY44" s="340"/>
      <c r="BPZ44" s="340"/>
      <c r="BQA44" s="340"/>
      <c r="BQB44" s="340"/>
      <c r="BQC44" s="340"/>
      <c r="BQD44" s="340"/>
      <c r="BQE44" s="340"/>
      <c r="BQF44" s="340"/>
      <c r="BQG44" s="340"/>
      <c r="BQH44" s="340"/>
      <c r="BQI44" s="340"/>
      <c r="BQJ44" s="340"/>
      <c r="BQK44" s="340"/>
      <c r="BQL44" s="340"/>
      <c r="BQM44" s="340"/>
      <c r="BQN44" s="340"/>
      <c r="BQO44" s="340"/>
      <c r="BQP44" s="340"/>
      <c r="BQQ44" s="340"/>
      <c r="BQR44" s="340"/>
      <c r="BQS44" s="340"/>
      <c r="BQT44" s="340"/>
      <c r="BQU44" s="340"/>
      <c r="BQV44" s="340"/>
      <c r="BQW44" s="340"/>
      <c r="BQX44" s="340"/>
      <c r="BQY44" s="340"/>
      <c r="BQZ44" s="340"/>
      <c r="BRA44" s="340"/>
      <c r="BRB44" s="340"/>
      <c r="BRC44" s="340"/>
      <c r="BRD44" s="340"/>
      <c r="BRE44" s="340"/>
      <c r="BRF44" s="340"/>
      <c r="BRG44" s="340"/>
      <c r="BRH44" s="340"/>
      <c r="BRI44" s="340"/>
      <c r="BRJ44" s="340"/>
      <c r="BRK44" s="340"/>
      <c r="BRL44" s="340"/>
      <c r="BRM44" s="340"/>
      <c r="BRN44" s="340"/>
      <c r="BRO44" s="340"/>
      <c r="BRP44" s="340"/>
      <c r="BRQ44" s="340"/>
      <c r="BRR44" s="340"/>
      <c r="BRS44" s="340"/>
      <c r="BRT44" s="340"/>
      <c r="BRU44" s="340"/>
      <c r="BRV44" s="340"/>
      <c r="BRW44" s="340"/>
      <c r="BRX44" s="340"/>
      <c r="BRY44" s="340"/>
      <c r="BRZ44" s="340"/>
      <c r="BSA44" s="340"/>
      <c r="BSB44" s="340"/>
      <c r="BSC44" s="340"/>
      <c r="BSD44" s="340"/>
      <c r="BSE44" s="340"/>
      <c r="BSF44" s="340"/>
      <c r="BSG44" s="340"/>
      <c r="BSH44" s="340"/>
      <c r="BSI44" s="340"/>
      <c r="BSJ44" s="340"/>
      <c r="BSK44" s="340"/>
      <c r="BSL44" s="340"/>
      <c r="BSM44" s="340"/>
      <c r="BSN44" s="340"/>
      <c r="BSO44" s="340"/>
      <c r="BSP44" s="340"/>
      <c r="BSQ44" s="340"/>
      <c r="BSR44" s="340"/>
      <c r="BSS44" s="340"/>
      <c r="BST44" s="340"/>
      <c r="BSU44" s="340"/>
      <c r="BSV44" s="340"/>
      <c r="BSW44" s="340"/>
      <c r="BSX44" s="340"/>
      <c r="BSY44" s="340"/>
      <c r="BSZ44" s="340"/>
      <c r="BTA44" s="340"/>
      <c r="BTB44" s="340"/>
      <c r="BTC44" s="340"/>
      <c r="BTD44" s="340"/>
      <c r="BTE44" s="340"/>
      <c r="BTF44" s="340"/>
      <c r="BTG44" s="340"/>
      <c r="BTH44" s="340"/>
      <c r="BTI44" s="340"/>
      <c r="BTJ44" s="340"/>
      <c r="BTK44" s="340"/>
      <c r="BTL44" s="340"/>
      <c r="BTM44" s="340"/>
      <c r="BTN44" s="340"/>
      <c r="BTO44" s="340"/>
      <c r="BTP44" s="340"/>
      <c r="BTQ44" s="340"/>
      <c r="BTR44" s="340"/>
      <c r="BTS44" s="340"/>
      <c r="BTT44" s="340"/>
      <c r="BTU44" s="340"/>
      <c r="BTV44" s="340"/>
      <c r="BTW44" s="340"/>
      <c r="BTX44" s="340"/>
      <c r="BTY44" s="340"/>
      <c r="BTZ44" s="340"/>
      <c r="BUA44" s="340"/>
      <c r="BUB44" s="340"/>
      <c r="BUC44" s="340"/>
      <c r="BUD44" s="340"/>
      <c r="BUE44" s="340"/>
      <c r="BUF44" s="340"/>
      <c r="BUG44" s="340"/>
      <c r="BUH44" s="340"/>
      <c r="BUI44" s="340"/>
      <c r="BUJ44" s="340"/>
      <c r="BUK44" s="340"/>
      <c r="BUL44" s="340"/>
      <c r="BUM44" s="340"/>
      <c r="BUN44" s="340"/>
      <c r="BUO44" s="340"/>
      <c r="BUP44" s="340"/>
      <c r="BUQ44" s="340"/>
      <c r="BUR44" s="340"/>
      <c r="BUS44" s="340"/>
      <c r="BUT44" s="340"/>
      <c r="BUU44" s="340"/>
      <c r="BUV44" s="340"/>
      <c r="BUW44" s="340"/>
      <c r="BUX44" s="340"/>
      <c r="BUY44" s="340"/>
      <c r="BUZ44" s="340"/>
      <c r="BVA44" s="340"/>
      <c r="BVB44" s="340"/>
      <c r="BVC44" s="340"/>
      <c r="BVD44" s="340"/>
      <c r="BVE44" s="340"/>
      <c r="BVF44" s="340"/>
      <c r="BVG44" s="340"/>
      <c r="BVH44" s="340"/>
      <c r="BVI44" s="340"/>
      <c r="BVJ44" s="340"/>
      <c r="BVK44" s="340"/>
      <c r="BVL44" s="340"/>
      <c r="BVM44" s="340"/>
      <c r="BVN44" s="340"/>
      <c r="BVO44" s="340"/>
      <c r="BVP44" s="340"/>
      <c r="BVQ44" s="340"/>
      <c r="BVR44" s="340"/>
      <c r="BVS44" s="340"/>
      <c r="BVT44" s="340"/>
      <c r="BVU44" s="340"/>
      <c r="BVV44" s="340"/>
      <c r="BVW44" s="340"/>
      <c r="BVX44" s="340"/>
      <c r="BVY44" s="340"/>
      <c r="BVZ44" s="340"/>
      <c r="BWA44" s="340"/>
      <c r="BWB44" s="340"/>
      <c r="BWC44" s="340"/>
      <c r="BWD44" s="340"/>
      <c r="BWE44" s="340"/>
      <c r="BWF44" s="340"/>
      <c r="BWG44" s="340"/>
      <c r="BWH44" s="340"/>
      <c r="BWI44" s="340"/>
      <c r="BWJ44" s="340"/>
      <c r="BWK44" s="340"/>
      <c r="BWL44" s="340"/>
      <c r="BWM44" s="340"/>
      <c r="BWN44" s="340"/>
      <c r="BWO44" s="340"/>
      <c r="BWP44" s="340"/>
      <c r="BWQ44" s="340"/>
      <c r="BWR44" s="340"/>
      <c r="BWS44" s="340"/>
      <c r="BWT44" s="340"/>
      <c r="BWU44" s="340"/>
      <c r="BWV44" s="340"/>
      <c r="BWW44" s="340"/>
      <c r="BWX44" s="340"/>
      <c r="BWY44" s="340"/>
      <c r="BWZ44" s="340"/>
      <c r="BXA44" s="340"/>
      <c r="BXB44" s="340"/>
      <c r="BXC44" s="340"/>
      <c r="BXD44" s="340"/>
      <c r="BXE44" s="340"/>
      <c r="BXF44" s="340"/>
      <c r="BXG44" s="340"/>
      <c r="BXH44" s="340"/>
      <c r="BXI44" s="340"/>
      <c r="BXJ44" s="340"/>
      <c r="BXK44" s="340"/>
      <c r="BXL44" s="340"/>
      <c r="BXM44" s="340"/>
      <c r="BXN44" s="340"/>
      <c r="BXO44" s="340"/>
      <c r="BXP44" s="340"/>
      <c r="BXQ44" s="340"/>
      <c r="BXR44" s="340"/>
      <c r="BXS44" s="340"/>
      <c r="BXT44" s="340"/>
      <c r="BXU44" s="340"/>
      <c r="BXV44" s="340"/>
      <c r="BXW44" s="340"/>
      <c r="BXX44" s="340"/>
      <c r="BXY44" s="340"/>
      <c r="BXZ44" s="340"/>
      <c r="BYA44" s="340"/>
      <c r="BYB44" s="340"/>
      <c r="BYC44" s="340"/>
      <c r="BYD44" s="340"/>
      <c r="BYE44" s="340"/>
      <c r="BYF44" s="340"/>
      <c r="BYG44" s="340"/>
      <c r="BYH44" s="340"/>
      <c r="BYI44" s="340"/>
      <c r="BYJ44" s="340"/>
      <c r="BYK44" s="340"/>
      <c r="BYL44" s="340"/>
      <c r="BYM44" s="340"/>
      <c r="BYN44" s="340"/>
      <c r="BYO44" s="340"/>
      <c r="BYP44" s="340"/>
      <c r="BYQ44" s="340"/>
      <c r="BYR44" s="340"/>
      <c r="BYS44" s="340"/>
      <c r="BYT44" s="340"/>
      <c r="BYU44" s="340"/>
      <c r="BYV44" s="340"/>
      <c r="BYW44" s="340"/>
      <c r="BYX44" s="340"/>
      <c r="BYY44" s="340"/>
      <c r="BYZ44" s="340"/>
      <c r="BZA44" s="340"/>
      <c r="BZB44" s="340"/>
      <c r="BZC44" s="340"/>
      <c r="BZD44" s="340"/>
      <c r="BZE44" s="340"/>
      <c r="BZF44" s="340"/>
      <c r="BZG44" s="340"/>
      <c r="BZH44" s="340"/>
      <c r="BZI44" s="340"/>
      <c r="BZJ44" s="340"/>
      <c r="BZK44" s="340"/>
      <c r="BZL44" s="340"/>
      <c r="BZM44" s="340"/>
      <c r="BZN44" s="340"/>
      <c r="BZO44" s="340"/>
      <c r="BZP44" s="340"/>
      <c r="BZQ44" s="340"/>
      <c r="BZR44" s="340"/>
      <c r="BZS44" s="340"/>
      <c r="BZT44" s="340"/>
      <c r="BZU44" s="340"/>
      <c r="BZV44" s="340"/>
      <c r="BZW44" s="340"/>
      <c r="BZX44" s="340"/>
      <c r="BZY44" s="340"/>
      <c r="BZZ44" s="340"/>
      <c r="CAA44" s="340"/>
      <c r="CAB44" s="340"/>
      <c r="CAC44" s="340"/>
      <c r="CAD44" s="340"/>
      <c r="CAE44" s="340"/>
      <c r="CAF44" s="340"/>
      <c r="CAG44" s="340"/>
      <c r="CAH44" s="340"/>
      <c r="CAI44" s="340"/>
      <c r="CAJ44" s="340"/>
      <c r="CAK44" s="340"/>
      <c r="CAL44" s="340"/>
      <c r="CAM44" s="340"/>
      <c r="CAN44" s="340"/>
      <c r="CAO44" s="340"/>
      <c r="CAP44" s="340"/>
      <c r="CAQ44" s="340"/>
      <c r="CAR44" s="340"/>
      <c r="CAS44" s="340"/>
      <c r="CAT44" s="340"/>
      <c r="CAU44" s="340"/>
      <c r="CAV44" s="340"/>
      <c r="CAW44" s="340"/>
      <c r="CAX44" s="340"/>
      <c r="CAY44" s="340"/>
      <c r="CAZ44" s="340"/>
      <c r="CBA44" s="340"/>
      <c r="CBB44" s="340"/>
      <c r="CBC44" s="340"/>
      <c r="CBD44" s="340"/>
      <c r="CBE44" s="340"/>
      <c r="CBF44" s="340"/>
      <c r="CBG44" s="340"/>
      <c r="CBH44" s="340"/>
      <c r="CBI44" s="340"/>
      <c r="CBJ44" s="340"/>
      <c r="CBK44" s="340"/>
      <c r="CBL44" s="340"/>
      <c r="CBM44" s="340"/>
      <c r="CBN44" s="340"/>
      <c r="CBO44" s="340"/>
      <c r="CBP44" s="340"/>
      <c r="CBQ44" s="340"/>
      <c r="CBR44" s="340"/>
      <c r="CBS44" s="340"/>
      <c r="CBT44" s="340"/>
      <c r="CBU44" s="340"/>
      <c r="CBV44" s="340"/>
      <c r="CBW44" s="340"/>
      <c r="CBX44" s="340"/>
      <c r="CBY44" s="340"/>
      <c r="CBZ44" s="340"/>
      <c r="CCA44" s="340"/>
      <c r="CCB44" s="340"/>
      <c r="CCC44" s="340"/>
      <c r="CCD44" s="340"/>
      <c r="CCE44" s="340"/>
      <c r="CCF44" s="340"/>
      <c r="CCG44" s="340"/>
      <c r="CCH44" s="340"/>
      <c r="CCI44" s="340"/>
      <c r="CCJ44" s="340"/>
      <c r="CCK44" s="340"/>
      <c r="CCL44" s="340"/>
      <c r="CCM44" s="340"/>
      <c r="CCN44" s="340"/>
      <c r="CCO44" s="340"/>
      <c r="CCP44" s="340"/>
      <c r="CCQ44" s="340"/>
      <c r="CCR44" s="340"/>
      <c r="CCS44" s="340"/>
      <c r="CCT44" s="340"/>
      <c r="CCU44" s="340"/>
      <c r="CCV44" s="340"/>
      <c r="CCW44" s="340"/>
      <c r="CCX44" s="340"/>
      <c r="CCY44" s="340"/>
      <c r="CCZ44" s="340"/>
      <c r="CDA44" s="340"/>
      <c r="CDB44" s="340"/>
      <c r="CDC44" s="340"/>
      <c r="CDD44" s="340"/>
      <c r="CDE44" s="340"/>
      <c r="CDF44" s="340"/>
      <c r="CDG44" s="340"/>
      <c r="CDH44" s="340"/>
      <c r="CDI44" s="340"/>
      <c r="CDJ44" s="340"/>
      <c r="CDK44" s="340"/>
      <c r="CDL44" s="340"/>
      <c r="CDM44" s="340"/>
      <c r="CDN44" s="340"/>
      <c r="CDO44" s="340"/>
      <c r="CDP44" s="340"/>
      <c r="CDQ44" s="340"/>
      <c r="CDR44" s="340"/>
      <c r="CDS44" s="340"/>
      <c r="CDT44" s="340"/>
      <c r="CDU44" s="340"/>
      <c r="CDV44" s="340"/>
      <c r="CDW44" s="340"/>
      <c r="CDX44" s="340"/>
      <c r="CDY44" s="340"/>
      <c r="CDZ44" s="340"/>
      <c r="CEA44" s="340"/>
      <c r="CEB44" s="340"/>
      <c r="CEC44" s="340"/>
      <c r="CED44" s="340"/>
      <c r="CEE44" s="340"/>
      <c r="CEF44" s="340"/>
      <c r="CEG44" s="340"/>
      <c r="CEH44" s="340"/>
      <c r="CEI44" s="340"/>
      <c r="CEJ44" s="340"/>
      <c r="CEK44" s="340"/>
      <c r="CEL44" s="340"/>
      <c r="CEM44" s="340"/>
      <c r="CEN44" s="340"/>
      <c r="CEO44" s="340"/>
      <c r="CEP44" s="340"/>
      <c r="CEQ44" s="340"/>
      <c r="CER44" s="340"/>
      <c r="CES44" s="340"/>
      <c r="CET44" s="340"/>
      <c r="CEU44" s="340"/>
      <c r="CEV44" s="340"/>
      <c r="CEW44" s="340"/>
      <c r="CEX44" s="340"/>
      <c r="CEY44" s="340"/>
      <c r="CEZ44" s="340"/>
      <c r="CFA44" s="340"/>
      <c r="CFB44" s="340"/>
      <c r="CFC44" s="340"/>
      <c r="CFD44" s="340"/>
      <c r="CFE44" s="340"/>
      <c r="CFF44" s="340"/>
      <c r="CFG44" s="340"/>
      <c r="CFH44" s="340"/>
      <c r="CFI44" s="340"/>
      <c r="CFJ44" s="340"/>
      <c r="CFK44" s="340"/>
      <c r="CFL44" s="340"/>
      <c r="CFM44" s="340"/>
      <c r="CFN44" s="340"/>
      <c r="CFO44" s="340"/>
      <c r="CFP44" s="340"/>
      <c r="CFQ44" s="340"/>
      <c r="CFR44" s="340"/>
      <c r="CFS44" s="340"/>
      <c r="CFT44" s="340"/>
      <c r="CFU44" s="340"/>
      <c r="CFV44" s="340"/>
      <c r="CFW44" s="340"/>
      <c r="CFX44" s="340"/>
      <c r="CFY44" s="340"/>
      <c r="CFZ44" s="340"/>
      <c r="CGA44" s="340"/>
      <c r="CGB44" s="340"/>
      <c r="CGC44" s="340"/>
      <c r="CGD44" s="340"/>
      <c r="CGE44" s="340"/>
      <c r="CGF44" s="340"/>
      <c r="CGG44" s="340"/>
      <c r="CGH44" s="340"/>
      <c r="CGI44" s="340"/>
      <c r="CGJ44" s="340"/>
      <c r="CGK44" s="340"/>
      <c r="CGL44" s="340"/>
      <c r="CGM44" s="340"/>
      <c r="CGN44" s="340"/>
      <c r="CGO44" s="340"/>
      <c r="CGP44" s="340"/>
      <c r="CGQ44" s="340"/>
      <c r="CGR44" s="340"/>
      <c r="CGS44" s="340"/>
      <c r="CGT44" s="340"/>
      <c r="CGU44" s="340"/>
      <c r="CGV44" s="340"/>
      <c r="CGW44" s="340"/>
      <c r="CGX44" s="340"/>
      <c r="CGY44" s="340"/>
      <c r="CGZ44" s="340"/>
      <c r="CHA44" s="340"/>
      <c r="CHB44" s="340"/>
      <c r="CHC44" s="340"/>
      <c r="CHD44" s="340"/>
      <c r="CHE44" s="340"/>
      <c r="CHF44" s="340"/>
      <c r="CHG44" s="340"/>
      <c r="CHH44" s="340"/>
      <c r="CHI44" s="340"/>
      <c r="CHJ44" s="340"/>
      <c r="CHK44" s="340"/>
      <c r="CHL44" s="340"/>
      <c r="CHM44" s="340"/>
      <c r="CHN44" s="340"/>
      <c r="CHO44" s="340"/>
      <c r="CHP44" s="340"/>
      <c r="CHQ44" s="340"/>
      <c r="CHR44" s="340"/>
      <c r="CHS44" s="340"/>
      <c r="CHT44" s="340"/>
      <c r="CHU44" s="340"/>
      <c r="CHV44" s="340"/>
      <c r="CHW44" s="340"/>
      <c r="CHX44" s="340"/>
      <c r="CHY44" s="340"/>
      <c r="CHZ44" s="340"/>
      <c r="CIA44" s="340"/>
      <c r="CIB44" s="340"/>
      <c r="CIC44" s="340"/>
      <c r="CID44" s="340"/>
      <c r="CIE44" s="340"/>
      <c r="CIF44" s="340"/>
      <c r="CIG44" s="340"/>
      <c r="CIH44" s="340"/>
      <c r="CII44" s="340"/>
      <c r="CIJ44" s="340"/>
      <c r="CIK44" s="340"/>
      <c r="CIL44" s="340"/>
      <c r="CIM44" s="340"/>
      <c r="CIN44" s="340"/>
      <c r="CIO44" s="340"/>
      <c r="CIP44" s="340"/>
      <c r="CIQ44" s="340"/>
      <c r="CIR44" s="340"/>
      <c r="CIS44" s="340"/>
      <c r="CIT44" s="340"/>
      <c r="CIU44" s="340"/>
      <c r="CIV44" s="340"/>
      <c r="CIW44" s="340"/>
      <c r="CIX44" s="340"/>
      <c r="CIY44" s="340"/>
      <c r="CIZ44" s="340"/>
      <c r="CJA44" s="340"/>
      <c r="CJB44" s="340"/>
      <c r="CJC44" s="340"/>
      <c r="CJD44" s="340"/>
      <c r="CJE44" s="340"/>
      <c r="CJF44" s="340"/>
      <c r="CJG44" s="340"/>
      <c r="CJH44" s="340"/>
      <c r="CJI44" s="340"/>
      <c r="CJJ44" s="340"/>
      <c r="CJK44" s="340"/>
      <c r="CJL44" s="340"/>
      <c r="CJM44" s="340"/>
      <c r="CJN44" s="340"/>
      <c r="CJO44" s="340"/>
      <c r="CJP44" s="340"/>
      <c r="CJQ44" s="340"/>
      <c r="CJR44" s="340"/>
      <c r="CJS44" s="340"/>
      <c r="CJT44" s="340"/>
      <c r="CJU44" s="340"/>
      <c r="CJV44" s="340"/>
      <c r="CJW44" s="340"/>
      <c r="CJX44" s="340"/>
      <c r="CJY44" s="340"/>
      <c r="CJZ44" s="340"/>
      <c r="CKA44" s="340"/>
      <c r="CKB44" s="340"/>
      <c r="CKC44" s="340"/>
      <c r="CKD44" s="340"/>
      <c r="CKE44" s="340"/>
      <c r="CKF44" s="340"/>
      <c r="CKG44" s="340"/>
      <c r="CKH44" s="340"/>
      <c r="CKI44" s="340"/>
      <c r="CKJ44" s="340"/>
      <c r="CKK44" s="340"/>
      <c r="CKL44" s="340"/>
      <c r="CKM44" s="340"/>
      <c r="CKN44" s="340"/>
      <c r="CKO44" s="340"/>
      <c r="CKP44" s="340"/>
      <c r="CKQ44" s="340"/>
      <c r="CKR44" s="340"/>
      <c r="CKS44" s="340"/>
      <c r="CKT44" s="340"/>
      <c r="CKU44" s="340"/>
      <c r="CKV44" s="340"/>
      <c r="CKW44" s="340"/>
      <c r="CKX44" s="340"/>
      <c r="CKY44" s="340"/>
      <c r="CKZ44" s="340"/>
      <c r="CLA44" s="340"/>
      <c r="CLB44" s="340"/>
      <c r="CLC44" s="340"/>
      <c r="CLD44" s="340"/>
      <c r="CLE44" s="340"/>
      <c r="CLF44" s="340"/>
      <c r="CLG44" s="340"/>
      <c r="CLH44" s="340"/>
      <c r="CLI44" s="340"/>
      <c r="CLJ44" s="340"/>
      <c r="CLK44" s="340"/>
      <c r="CLL44" s="340"/>
      <c r="CLM44" s="340"/>
      <c r="CLN44" s="340"/>
      <c r="CLO44" s="340"/>
      <c r="CLP44" s="340"/>
      <c r="CLQ44" s="340"/>
      <c r="CLR44" s="340"/>
      <c r="CLS44" s="340"/>
      <c r="CLT44" s="340"/>
      <c r="CLU44" s="340"/>
      <c r="CLV44" s="340"/>
      <c r="CLW44" s="340"/>
      <c r="CLX44" s="340"/>
      <c r="CLY44" s="340"/>
      <c r="CLZ44" s="340"/>
      <c r="CMA44" s="340"/>
      <c r="CMB44" s="340"/>
      <c r="CMC44" s="340"/>
      <c r="CMD44" s="340"/>
      <c r="CME44" s="340"/>
      <c r="CMF44" s="340"/>
      <c r="CMG44" s="340"/>
      <c r="CMH44" s="340"/>
      <c r="CMI44" s="340"/>
      <c r="CMJ44" s="340"/>
      <c r="CMK44" s="340"/>
      <c r="CML44" s="340"/>
      <c r="CMM44" s="340"/>
      <c r="CMN44" s="340"/>
      <c r="CMO44" s="340"/>
      <c r="CMP44" s="340"/>
      <c r="CMQ44" s="340"/>
      <c r="CMR44" s="340"/>
      <c r="CMS44" s="340"/>
      <c r="CMT44" s="340"/>
      <c r="CMU44" s="340"/>
      <c r="CMV44" s="340"/>
      <c r="CMW44" s="340"/>
      <c r="CMX44" s="340"/>
      <c r="CMY44" s="340"/>
      <c r="CMZ44" s="340"/>
      <c r="CNA44" s="340"/>
      <c r="CNB44" s="340"/>
      <c r="CNC44" s="340"/>
      <c r="CND44" s="340"/>
      <c r="CNE44" s="340"/>
      <c r="CNF44" s="340"/>
      <c r="CNG44" s="340"/>
      <c r="CNH44" s="340"/>
      <c r="CNI44" s="340"/>
      <c r="CNJ44" s="340"/>
      <c r="CNK44" s="340"/>
      <c r="CNL44" s="340"/>
      <c r="CNM44" s="340"/>
      <c r="CNN44" s="340"/>
      <c r="CNO44" s="340"/>
      <c r="CNP44" s="340"/>
      <c r="CNQ44" s="340"/>
      <c r="CNR44" s="340"/>
      <c r="CNS44" s="340"/>
      <c r="CNT44" s="340"/>
      <c r="CNU44" s="340"/>
      <c r="CNV44" s="340"/>
      <c r="CNW44" s="340"/>
      <c r="CNX44" s="340"/>
      <c r="CNY44" s="340"/>
      <c r="CNZ44" s="340"/>
      <c r="COA44" s="340"/>
      <c r="COB44" s="340"/>
      <c r="COC44" s="340"/>
      <c r="COD44" s="340"/>
      <c r="COE44" s="340"/>
      <c r="COF44" s="340"/>
      <c r="COG44" s="340"/>
      <c r="COH44" s="340"/>
      <c r="COI44" s="340"/>
      <c r="COJ44" s="340"/>
      <c r="COK44" s="340"/>
      <c r="COL44" s="340"/>
      <c r="COM44" s="340"/>
      <c r="CON44" s="340"/>
      <c r="COO44" s="340"/>
      <c r="COP44" s="340"/>
      <c r="COQ44" s="340"/>
      <c r="COR44" s="340"/>
      <c r="COS44" s="340"/>
      <c r="COT44" s="340"/>
      <c r="COU44" s="340"/>
      <c r="COV44" s="340"/>
      <c r="COW44" s="340"/>
      <c r="COX44" s="340"/>
      <c r="COY44" s="340"/>
      <c r="COZ44" s="340"/>
      <c r="CPA44" s="340"/>
      <c r="CPB44" s="340"/>
      <c r="CPC44" s="340"/>
      <c r="CPD44" s="340"/>
      <c r="CPE44" s="340"/>
      <c r="CPF44" s="340"/>
      <c r="CPG44" s="340"/>
      <c r="CPH44" s="340"/>
      <c r="CPI44" s="340"/>
      <c r="CPJ44" s="340"/>
      <c r="CPK44" s="340"/>
      <c r="CPL44" s="340"/>
      <c r="CPM44" s="340"/>
      <c r="CPN44" s="340"/>
      <c r="CPO44" s="340"/>
      <c r="CPP44" s="340"/>
      <c r="CPQ44" s="340"/>
      <c r="CPR44" s="340"/>
      <c r="CPS44" s="340"/>
      <c r="CPT44" s="340"/>
      <c r="CPU44" s="340"/>
      <c r="CPV44" s="340"/>
      <c r="CPW44" s="340"/>
      <c r="CPX44" s="340"/>
      <c r="CPY44" s="340"/>
      <c r="CPZ44" s="340"/>
      <c r="CQA44" s="340"/>
      <c r="CQB44" s="340"/>
      <c r="CQC44" s="340"/>
      <c r="CQD44" s="340"/>
      <c r="CQE44" s="340"/>
      <c r="CQF44" s="340"/>
      <c r="CQG44" s="340"/>
      <c r="CQH44" s="340"/>
      <c r="CQI44" s="340"/>
      <c r="CQJ44" s="340"/>
      <c r="CQK44" s="340"/>
      <c r="CQL44" s="340"/>
      <c r="CQM44" s="340"/>
      <c r="CQN44" s="340"/>
      <c r="CQO44" s="340"/>
      <c r="CQP44" s="340"/>
      <c r="CQQ44" s="340"/>
      <c r="CQR44" s="340"/>
      <c r="CQS44" s="340"/>
      <c r="CQT44" s="340"/>
      <c r="CQU44" s="340"/>
      <c r="CQV44" s="340"/>
      <c r="CQW44" s="340"/>
      <c r="CQX44" s="340"/>
      <c r="CQY44" s="340"/>
      <c r="CQZ44" s="340"/>
      <c r="CRA44" s="340"/>
      <c r="CRB44" s="340"/>
      <c r="CRC44" s="340"/>
      <c r="CRD44" s="340"/>
      <c r="CRE44" s="340"/>
      <c r="CRF44" s="340"/>
      <c r="CRG44" s="340"/>
      <c r="CRH44" s="340"/>
      <c r="CRI44" s="340"/>
      <c r="CRJ44" s="340"/>
      <c r="CRK44" s="340"/>
      <c r="CRL44" s="340"/>
      <c r="CRM44" s="340"/>
      <c r="CRN44" s="340"/>
      <c r="CRO44" s="340"/>
      <c r="CRP44" s="340"/>
      <c r="CRQ44" s="340"/>
      <c r="CRR44" s="340"/>
      <c r="CRS44" s="340"/>
      <c r="CRT44" s="340"/>
      <c r="CRU44" s="340"/>
      <c r="CRV44" s="340"/>
      <c r="CRW44" s="340"/>
      <c r="CRX44" s="340"/>
      <c r="CRY44" s="340"/>
      <c r="CRZ44" s="340"/>
      <c r="CSA44" s="340"/>
      <c r="CSB44" s="340"/>
      <c r="CSC44" s="340"/>
      <c r="CSD44" s="340"/>
      <c r="CSE44" s="340"/>
      <c r="CSF44" s="340"/>
      <c r="CSG44" s="340"/>
      <c r="CSH44" s="340"/>
      <c r="CSI44" s="340"/>
      <c r="CSJ44" s="340"/>
      <c r="CSK44" s="340"/>
      <c r="CSL44" s="340"/>
      <c r="CSM44" s="340"/>
      <c r="CSN44" s="340"/>
      <c r="CSO44" s="340"/>
      <c r="CSP44" s="340"/>
      <c r="CSQ44" s="340"/>
      <c r="CSR44" s="340"/>
      <c r="CSS44" s="340"/>
      <c r="CST44" s="340"/>
      <c r="CSU44" s="340"/>
      <c r="CSV44" s="340"/>
      <c r="CSW44" s="340"/>
      <c r="CSX44" s="340"/>
      <c r="CSY44" s="340"/>
      <c r="CSZ44" s="340"/>
      <c r="CTA44" s="340"/>
      <c r="CTB44" s="340"/>
      <c r="CTC44" s="340"/>
      <c r="CTD44" s="340"/>
      <c r="CTE44" s="340"/>
      <c r="CTF44" s="340"/>
      <c r="CTG44" s="340"/>
      <c r="CTH44" s="340"/>
      <c r="CTI44" s="340"/>
      <c r="CTJ44" s="340"/>
      <c r="CTK44" s="340"/>
      <c r="CTL44" s="340"/>
      <c r="CTM44" s="340"/>
      <c r="CTN44" s="340"/>
      <c r="CTO44" s="340"/>
      <c r="CTP44" s="340"/>
      <c r="CTQ44" s="340"/>
      <c r="CTR44" s="340"/>
      <c r="CTS44" s="340"/>
      <c r="CTT44" s="340"/>
      <c r="CTU44" s="340"/>
      <c r="CTV44" s="340"/>
      <c r="CTW44" s="340"/>
      <c r="CTX44" s="340"/>
      <c r="CTY44" s="340"/>
      <c r="CTZ44" s="340"/>
      <c r="CUA44" s="340"/>
      <c r="CUB44" s="340"/>
      <c r="CUC44" s="340"/>
      <c r="CUD44" s="340"/>
      <c r="CUE44" s="340"/>
      <c r="CUF44" s="340"/>
      <c r="CUG44" s="340"/>
      <c r="CUH44" s="340"/>
      <c r="CUI44" s="340"/>
      <c r="CUJ44" s="340"/>
      <c r="CUK44" s="340"/>
      <c r="CUL44" s="340"/>
      <c r="CUM44" s="340"/>
      <c r="CUN44" s="340"/>
      <c r="CUO44" s="340"/>
      <c r="CUP44" s="340"/>
      <c r="CUQ44" s="340"/>
      <c r="CUR44" s="340"/>
      <c r="CUS44" s="340"/>
      <c r="CUT44" s="340"/>
      <c r="CUU44" s="340"/>
      <c r="CUV44" s="340"/>
      <c r="CUW44" s="340"/>
      <c r="CUX44" s="340"/>
      <c r="CUY44" s="340"/>
      <c r="CUZ44" s="340"/>
      <c r="CVA44" s="340"/>
      <c r="CVB44" s="340"/>
      <c r="CVC44" s="340"/>
      <c r="CVD44" s="340"/>
      <c r="CVE44" s="340"/>
      <c r="CVF44" s="340"/>
      <c r="CVG44" s="340"/>
      <c r="CVH44" s="340"/>
      <c r="CVI44" s="340"/>
      <c r="CVJ44" s="340"/>
      <c r="CVK44" s="340"/>
      <c r="CVL44" s="340"/>
      <c r="CVM44" s="340"/>
      <c r="CVN44" s="340"/>
      <c r="CVO44" s="340"/>
      <c r="CVP44" s="340"/>
      <c r="CVQ44" s="340"/>
      <c r="CVR44" s="340"/>
      <c r="CVS44" s="340"/>
      <c r="CVT44" s="340"/>
      <c r="CVU44" s="340"/>
      <c r="CVV44" s="340"/>
      <c r="CVW44" s="340"/>
      <c r="CVX44" s="340"/>
      <c r="CVY44" s="340"/>
      <c r="CVZ44" s="340"/>
      <c r="CWA44" s="340"/>
      <c r="CWB44" s="340"/>
      <c r="CWC44" s="340"/>
      <c r="CWD44" s="340"/>
      <c r="CWE44" s="340"/>
      <c r="CWF44" s="340"/>
      <c r="CWG44" s="340"/>
      <c r="CWH44" s="340"/>
      <c r="CWI44" s="340"/>
      <c r="CWJ44" s="340"/>
      <c r="CWK44" s="340"/>
      <c r="CWL44" s="340"/>
      <c r="CWM44" s="340"/>
      <c r="CWN44" s="340"/>
      <c r="CWO44" s="340"/>
      <c r="CWP44" s="340"/>
      <c r="CWQ44" s="340"/>
      <c r="CWR44" s="340"/>
      <c r="CWS44" s="340"/>
      <c r="CWT44" s="340"/>
      <c r="CWU44" s="340"/>
      <c r="CWV44" s="340"/>
      <c r="CWW44" s="340"/>
      <c r="CWX44" s="340"/>
      <c r="CWY44" s="340"/>
      <c r="CWZ44" s="340"/>
      <c r="CXA44" s="340"/>
      <c r="CXB44" s="340"/>
      <c r="CXC44" s="340"/>
      <c r="CXD44" s="340"/>
      <c r="CXE44" s="340"/>
      <c r="CXF44" s="340"/>
      <c r="CXG44" s="340"/>
      <c r="CXH44" s="340"/>
      <c r="CXI44" s="340"/>
      <c r="CXJ44" s="340"/>
      <c r="CXK44" s="340"/>
      <c r="CXL44" s="340"/>
      <c r="CXM44" s="340"/>
      <c r="CXN44" s="340"/>
      <c r="CXO44" s="340"/>
      <c r="CXP44" s="340"/>
      <c r="CXQ44" s="340"/>
      <c r="CXR44" s="340"/>
      <c r="CXS44" s="340"/>
      <c r="CXT44" s="340"/>
      <c r="CXU44" s="340"/>
      <c r="CXV44" s="340"/>
      <c r="CXW44" s="340"/>
      <c r="CXX44" s="340"/>
      <c r="CXY44" s="340"/>
      <c r="CXZ44" s="340"/>
      <c r="CYA44" s="340"/>
      <c r="CYB44" s="340"/>
      <c r="CYC44" s="340"/>
      <c r="CYD44" s="340"/>
      <c r="CYE44" s="340"/>
      <c r="CYF44" s="340"/>
      <c r="CYG44" s="340"/>
      <c r="CYH44" s="340"/>
      <c r="CYI44" s="340"/>
      <c r="CYJ44" s="340"/>
      <c r="CYK44" s="340"/>
      <c r="CYL44" s="340"/>
      <c r="CYM44" s="340"/>
      <c r="CYN44" s="340"/>
      <c r="CYO44" s="340"/>
      <c r="CYP44" s="340"/>
      <c r="CYQ44" s="340"/>
      <c r="CYR44" s="340"/>
      <c r="CYS44" s="340"/>
      <c r="CYT44" s="340"/>
      <c r="CYU44" s="340"/>
      <c r="CYV44" s="340"/>
      <c r="CYW44" s="340"/>
      <c r="CYX44" s="340"/>
      <c r="CYY44" s="340"/>
      <c r="CYZ44" s="340"/>
      <c r="CZA44" s="340"/>
      <c r="CZB44" s="340"/>
      <c r="CZC44" s="340"/>
      <c r="CZD44" s="340"/>
      <c r="CZE44" s="340"/>
      <c r="CZF44" s="340"/>
      <c r="CZG44" s="340"/>
      <c r="CZH44" s="340"/>
      <c r="CZI44" s="340"/>
      <c r="CZJ44" s="340"/>
      <c r="CZK44" s="340"/>
      <c r="CZL44" s="340"/>
      <c r="CZM44" s="340"/>
      <c r="CZN44" s="340"/>
      <c r="CZO44" s="340"/>
      <c r="CZP44" s="340"/>
      <c r="CZQ44" s="340"/>
      <c r="CZR44" s="340"/>
      <c r="CZS44" s="340"/>
      <c r="CZT44" s="340"/>
      <c r="CZU44" s="340"/>
      <c r="CZV44" s="340"/>
      <c r="CZW44" s="340"/>
      <c r="CZX44" s="340"/>
      <c r="CZY44" s="340"/>
      <c r="CZZ44" s="340"/>
      <c r="DAA44" s="340"/>
      <c r="DAB44" s="340"/>
      <c r="DAC44" s="340"/>
      <c r="DAD44" s="340"/>
      <c r="DAE44" s="340"/>
      <c r="DAF44" s="340"/>
      <c r="DAG44" s="340"/>
      <c r="DAH44" s="340"/>
      <c r="DAI44" s="340"/>
      <c r="DAJ44" s="340"/>
      <c r="DAK44" s="340"/>
      <c r="DAL44" s="340"/>
      <c r="DAM44" s="340"/>
      <c r="DAN44" s="340"/>
      <c r="DAO44" s="340"/>
      <c r="DAP44" s="340"/>
      <c r="DAQ44" s="340"/>
      <c r="DAR44" s="340"/>
      <c r="DAS44" s="340"/>
      <c r="DAT44" s="340"/>
      <c r="DAU44" s="340"/>
      <c r="DAV44" s="340"/>
      <c r="DAW44" s="340"/>
      <c r="DAX44" s="340"/>
      <c r="DAY44" s="340"/>
      <c r="DAZ44" s="340"/>
      <c r="DBA44" s="340"/>
      <c r="DBB44" s="340"/>
      <c r="DBC44" s="340"/>
      <c r="DBD44" s="340"/>
      <c r="DBE44" s="340"/>
      <c r="DBF44" s="340"/>
      <c r="DBG44" s="340"/>
      <c r="DBH44" s="340"/>
      <c r="DBI44" s="340"/>
      <c r="DBJ44" s="340"/>
      <c r="DBK44" s="340"/>
      <c r="DBL44" s="340"/>
      <c r="DBM44" s="340"/>
      <c r="DBN44" s="340"/>
      <c r="DBO44" s="340"/>
      <c r="DBP44" s="340"/>
      <c r="DBQ44" s="340"/>
      <c r="DBR44" s="340"/>
      <c r="DBS44" s="340"/>
      <c r="DBT44" s="340"/>
      <c r="DBU44" s="340"/>
      <c r="DBV44" s="340"/>
      <c r="DBW44" s="340"/>
      <c r="DBX44" s="340"/>
      <c r="DBY44" s="340"/>
      <c r="DBZ44" s="340"/>
      <c r="DCA44" s="340"/>
      <c r="DCB44" s="340"/>
      <c r="DCC44" s="340"/>
      <c r="DCD44" s="340"/>
      <c r="DCE44" s="340"/>
      <c r="DCF44" s="340"/>
      <c r="DCG44" s="340"/>
      <c r="DCH44" s="340"/>
      <c r="DCI44" s="340"/>
      <c r="DCJ44" s="340"/>
      <c r="DCK44" s="340"/>
      <c r="DCL44" s="340"/>
      <c r="DCM44" s="340"/>
      <c r="DCN44" s="340"/>
      <c r="DCO44" s="340"/>
      <c r="DCP44" s="340"/>
      <c r="DCQ44" s="340"/>
      <c r="DCR44" s="340"/>
      <c r="DCS44" s="340"/>
      <c r="DCT44" s="340"/>
      <c r="DCU44" s="340"/>
      <c r="DCV44" s="340"/>
      <c r="DCW44" s="340"/>
      <c r="DCX44" s="340"/>
      <c r="DCY44" s="340"/>
      <c r="DCZ44" s="340"/>
      <c r="DDA44" s="340"/>
      <c r="DDB44" s="340"/>
      <c r="DDC44" s="340"/>
      <c r="DDD44" s="340"/>
      <c r="DDE44" s="340"/>
      <c r="DDF44" s="340"/>
      <c r="DDG44" s="340"/>
      <c r="DDH44" s="340"/>
      <c r="DDI44" s="340"/>
      <c r="DDJ44" s="340"/>
      <c r="DDK44" s="340"/>
      <c r="DDL44" s="340"/>
      <c r="DDM44" s="340"/>
      <c r="DDN44" s="340"/>
      <c r="DDO44" s="340"/>
      <c r="DDP44" s="340"/>
      <c r="DDQ44" s="340"/>
      <c r="DDR44" s="340"/>
      <c r="DDS44" s="340"/>
      <c r="DDT44" s="340"/>
      <c r="DDU44" s="340"/>
      <c r="DDV44" s="340"/>
      <c r="DDW44" s="340"/>
      <c r="DDX44" s="340"/>
      <c r="DDY44" s="340"/>
      <c r="DDZ44" s="340"/>
      <c r="DEA44" s="340"/>
      <c r="DEB44" s="340"/>
      <c r="DEC44" s="340"/>
      <c r="DED44" s="340"/>
      <c r="DEE44" s="340"/>
      <c r="DEF44" s="340"/>
      <c r="DEG44" s="340"/>
      <c r="DEH44" s="340"/>
      <c r="DEI44" s="340"/>
      <c r="DEJ44" s="340"/>
      <c r="DEK44" s="340"/>
      <c r="DEL44" s="340"/>
      <c r="DEM44" s="340"/>
      <c r="DEN44" s="340"/>
      <c r="DEO44" s="340"/>
      <c r="DEP44" s="340"/>
      <c r="DEQ44" s="340"/>
      <c r="DER44" s="340"/>
      <c r="DES44" s="340"/>
      <c r="DET44" s="340"/>
      <c r="DEU44" s="340"/>
      <c r="DEV44" s="340"/>
      <c r="DEW44" s="340"/>
      <c r="DEX44" s="340"/>
      <c r="DEY44" s="340"/>
      <c r="DEZ44" s="340"/>
      <c r="DFA44" s="340"/>
      <c r="DFB44" s="340"/>
      <c r="DFC44" s="340"/>
      <c r="DFD44" s="340"/>
      <c r="DFE44" s="340"/>
      <c r="DFF44" s="340"/>
      <c r="DFG44" s="340"/>
      <c r="DFH44" s="340"/>
      <c r="DFI44" s="340"/>
      <c r="DFJ44" s="340"/>
      <c r="DFK44" s="340"/>
      <c r="DFL44" s="340"/>
      <c r="DFM44" s="340"/>
      <c r="DFN44" s="340"/>
      <c r="DFO44" s="340"/>
      <c r="DFP44" s="340"/>
      <c r="DFQ44" s="340"/>
      <c r="DFR44" s="340"/>
      <c r="DFS44" s="340"/>
      <c r="DFT44" s="340"/>
      <c r="DFU44" s="340"/>
      <c r="DFV44" s="340"/>
      <c r="DFW44" s="340"/>
      <c r="DFX44" s="340"/>
      <c r="DFY44" s="340"/>
      <c r="DFZ44" s="340"/>
      <c r="DGA44" s="340"/>
      <c r="DGB44" s="340"/>
      <c r="DGC44" s="340"/>
      <c r="DGD44" s="340"/>
      <c r="DGE44" s="340"/>
      <c r="DGF44" s="340"/>
      <c r="DGG44" s="340"/>
      <c r="DGH44" s="340"/>
      <c r="DGI44" s="340"/>
      <c r="DGJ44" s="340"/>
      <c r="DGK44" s="340"/>
      <c r="DGL44" s="340"/>
      <c r="DGM44" s="340"/>
      <c r="DGN44" s="340"/>
      <c r="DGO44" s="340"/>
      <c r="DGP44" s="340"/>
      <c r="DGQ44" s="340"/>
      <c r="DGR44" s="340"/>
      <c r="DGS44" s="340"/>
      <c r="DGT44" s="340"/>
      <c r="DGU44" s="340"/>
      <c r="DGV44" s="340"/>
      <c r="DGW44" s="340"/>
      <c r="DGX44" s="340"/>
      <c r="DGY44" s="340"/>
      <c r="DGZ44" s="340"/>
      <c r="DHA44" s="340"/>
      <c r="DHB44" s="340"/>
      <c r="DHC44" s="340"/>
      <c r="DHD44" s="340"/>
      <c r="DHE44" s="340"/>
      <c r="DHF44" s="340"/>
      <c r="DHG44" s="340"/>
      <c r="DHH44" s="340"/>
      <c r="DHI44" s="340"/>
      <c r="DHJ44" s="340"/>
      <c r="DHK44" s="340"/>
      <c r="DHL44" s="340"/>
      <c r="DHM44" s="340"/>
      <c r="DHN44" s="340"/>
      <c r="DHO44" s="340"/>
      <c r="DHP44" s="340"/>
      <c r="DHQ44" s="340"/>
      <c r="DHR44" s="340"/>
      <c r="DHS44" s="340"/>
      <c r="DHT44" s="340"/>
      <c r="DHU44" s="340"/>
      <c r="DHV44" s="340"/>
      <c r="DHW44" s="340"/>
      <c r="DHX44" s="340"/>
      <c r="DHY44" s="340"/>
      <c r="DHZ44" s="340"/>
      <c r="DIA44" s="340"/>
      <c r="DIB44" s="340"/>
      <c r="DIC44" s="340"/>
      <c r="DID44" s="340"/>
      <c r="DIE44" s="340"/>
      <c r="DIF44" s="340"/>
      <c r="DIG44" s="340"/>
      <c r="DIH44" s="340"/>
      <c r="DII44" s="340"/>
      <c r="DIJ44" s="340"/>
      <c r="DIK44" s="340"/>
      <c r="DIL44" s="340"/>
      <c r="DIM44" s="340"/>
      <c r="DIN44" s="340"/>
      <c r="DIO44" s="340"/>
      <c r="DIP44" s="340"/>
      <c r="DIQ44" s="340"/>
      <c r="DIR44" s="340"/>
      <c r="DIS44" s="340"/>
      <c r="DIT44" s="340"/>
      <c r="DIU44" s="340"/>
      <c r="DIV44" s="340"/>
      <c r="DIW44" s="340"/>
      <c r="DIX44" s="340"/>
      <c r="DIY44" s="340"/>
      <c r="DIZ44" s="340"/>
      <c r="DJA44" s="340"/>
      <c r="DJB44" s="340"/>
      <c r="DJC44" s="340"/>
      <c r="DJD44" s="340"/>
      <c r="DJE44" s="340"/>
      <c r="DJF44" s="340"/>
      <c r="DJG44" s="340"/>
      <c r="DJH44" s="340"/>
      <c r="DJI44" s="340"/>
      <c r="DJJ44" s="340"/>
      <c r="DJK44" s="340"/>
      <c r="DJL44" s="340"/>
      <c r="DJM44" s="340"/>
      <c r="DJN44" s="340"/>
      <c r="DJO44" s="340"/>
      <c r="DJP44" s="340"/>
      <c r="DJQ44" s="340"/>
      <c r="DJR44" s="340"/>
      <c r="DJS44" s="340"/>
      <c r="DJT44" s="340"/>
      <c r="DJU44" s="340"/>
      <c r="DJV44" s="340"/>
      <c r="DJW44" s="340"/>
      <c r="DJX44" s="340"/>
      <c r="DJY44" s="340"/>
      <c r="DJZ44" s="340"/>
      <c r="DKA44" s="340"/>
      <c r="DKB44" s="340"/>
      <c r="DKC44" s="340"/>
      <c r="DKD44" s="340"/>
      <c r="DKE44" s="340"/>
      <c r="DKF44" s="340"/>
      <c r="DKG44" s="340"/>
      <c r="DKH44" s="340"/>
      <c r="DKI44" s="340"/>
      <c r="DKJ44" s="340"/>
      <c r="DKK44" s="340"/>
      <c r="DKL44" s="340"/>
      <c r="DKM44" s="340"/>
      <c r="DKN44" s="340"/>
      <c r="DKO44" s="340"/>
      <c r="DKP44" s="340"/>
      <c r="DKQ44" s="340"/>
      <c r="DKR44" s="340"/>
      <c r="DKS44" s="340"/>
      <c r="DKT44" s="340"/>
      <c r="DKU44" s="340"/>
      <c r="DKV44" s="340"/>
      <c r="DKW44" s="340"/>
      <c r="DKX44" s="340"/>
      <c r="DKY44" s="340"/>
      <c r="DKZ44" s="340"/>
      <c r="DLA44" s="340"/>
      <c r="DLB44" s="340"/>
      <c r="DLC44" s="340"/>
      <c r="DLD44" s="340"/>
      <c r="DLE44" s="340"/>
      <c r="DLF44" s="340"/>
      <c r="DLG44" s="340"/>
      <c r="DLH44" s="340"/>
      <c r="DLI44" s="340"/>
      <c r="DLJ44" s="340"/>
      <c r="DLK44" s="340"/>
      <c r="DLL44" s="340"/>
      <c r="DLM44" s="340"/>
      <c r="DLN44" s="340"/>
      <c r="DLO44" s="340"/>
      <c r="DLP44" s="340"/>
      <c r="DLQ44" s="340"/>
      <c r="DLR44" s="340"/>
      <c r="DLS44" s="340"/>
      <c r="DLT44" s="340"/>
      <c r="DLU44" s="340"/>
      <c r="DLV44" s="340"/>
      <c r="DLW44" s="340"/>
      <c r="DLX44" s="340"/>
      <c r="DLY44" s="340"/>
      <c r="DLZ44" s="340"/>
      <c r="DMA44" s="340"/>
      <c r="DMB44" s="340"/>
      <c r="DMC44" s="340"/>
      <c r="DMD44" s="340"/>
      <c r="DME44" s="340"/>
      <c r="DMF44" s="340"/>
      <c r="DMG44" s="340"/>
      <c r="DMH44" s="340"/>
      <c r="DMI44" s="340"/>
      <c r="DMJ44" s="340"/>
      <c r="DMK44" s="340"/>
      <c r="DML44" s="340"/>
      <c r="DMM44" s="340"/>
      <c r="DMN44" s="340"/>
      <c r="DMO44" s="340"/>
      <c r="DMP44" s="340"/>
      <c r="DMQ44" s="340"/>
      <c r="DMR44" s="340"/>
      <c r="DMS44" s="340"/>
      <c r="DMT44" s="340"/>
      <c r="DMU44" s="340"/>
      <c r="DMV44" s="340"/>
      <c r="DMW44" s="340"/>
      <c r="DMX44" s="340"/>
      <c r="DMY44" s="340"/>
      <c r="DMZ44" s="340"/>
      <c r="DNA44" s="340"/>
      <c r="DNB44" s="340"/>
      <c r="DNC44" s="340"/>
      <c r="DND44" s="340"/>
      <c r="DNE44" s="340"/>
      <c r="DNF44" s="340"/>
      <c r="DNG44" s="340"/>
      <c r="DNH44" s="340"/>
      <c r="DNI44" s="340"/>
      <c r="DNJ44" s="340"/>
      <c r="DNK44" s="340"/>
      <c r="DNL44" s="340"/>
      <c r="DNM44" s="340"/>
      <c r="DNN44" s="340"/>
      <c r="DNO44" s="340"/>
      <c r="DNP44" s="340"/>
      <c r="DNQ44" s="340"/>
      <c r="DNR44" s="340"/>
      <c r="DNS44" s="340"/>
      <c r="DNT44" s="340"/>
      <c r="DNU44" s="340"/>
      <c r="DNV44" s="340"/>
      <c r="DNW44" s="340"/>
      <c r="DNX44" s="340"/>
      <c r="DNY44" s="340"/>
      <c r="DNZ44" s="340"/>
      <c r="DOA44" s="340"/>
      <c r="DOB44" s="340"/>
      <c r="DOC44" s="340"/>
      <c r="DOD44" s="340"/>
      <c r="DOE44" s="340"/>
      <c r="DOF44" s="340"/>
      <c r="DOG44" s="340"/>
      <c r="DOH44" s="340"/>
      <c r="DOI44" s="340"/>
      <c r="DOJ44" s="340"/>
      <c r="DOK44" s="340"/>
      <c r="DOL44" s="340"/>
      <c r="DOM44" s="340"/>
      <c r="DON44" s="340"/>
      <c r="DOO44" s="340"/>
      <c r="DOP44" s="340"/>
      <c r="DOQ44" s="340"/>
      <c r="DOR44" s="340"/>
      <c r="DOS44" s="340"/>
      <c r="DOT44" s="340"/>
      <c r="DOU44" s="340"/>
      <c r="DOV44" s="340"/>
      <c r="DOW44" s="340"/>
      <c r="DOX44" s="340"/>
      <c r="DOY44" s="340"/>
      <c r="DOZ44" s="340"/>
      <c r="DPA44" s="340"/>
      <c r="DPB44" s="340"/>
      <c r="DPC44" s="340"/>
      <c r="DPD44" s="340"/>
      <c r="DPE44" s="340"/>
      <c r="DPF44" s="340"/>
      <c r="DPG44" s="340"/>
      <c r="DPH44" s="340"/>
      <c r="DPI44" s="340"/>
      <c r="DPJ44" s="340"/>
      <c r="DPK44" s="340"/>
      <c r="DPL44" s="340"/>
      <c r="DPM44" s="340"/>
      <c r="DPN44" s="340"/>
      <c r="DPO44" s="340"/>
      <c r="DPP44" s="340"/>
      <c r="DPQ44" s="340"/>
      <c r="DPR44" s="340"/>
      <c r="DPS44" s="340"/>
      <c r="DPT44" s="340"/>
      <c r="DPU44" s="340"/>
      <c r="DPV44" s="340"/>
      <c r="DPW44" s="340"/>
      <c r="DPX44" s="340"/>
      <c r="DPY44" s="340"/>
      <c r="DPZ44" s="340"/>
      <c r="DQA44" s="340"/>
      <c r="DQB44" s="340"/>
      <c r="DQC44" s="340"/>
      <c r="DQD44" s="340"/>
      <c r="DQE44" s="340"/>
      <c r="DQF44" s="340"/>
      <c r="DQG44" s="340"/>
      <c r="DQH44" s="340"/>
      <c r="DQI44" s="340"/>
      <c r="DQJ44" s="340"/>
      <c r="DQK44" s="340"/>
      <c r="DQL44" s="340"/>
      <c r="DQM44" s="340"/>
      <c r="DQN44" s="340"/>
      <c r="DQO44" s="340"/>
      <c r="DQP44" s="340"/>
      <c r="DQQ44" s="340"/>
      <c r="DQR44" s="340"/>
      <c r="DQS44" s="340"/>
      <c r="DQT44" s="340"/>
      <c r="DQU44" s="340"/>
      <c r="DQV44" s="340"/>
      <c r="DQW44" s="340"/>
      <c r="DQX44" s="340"/>
      <c r="DQY44" s="340"/>
      <c r="DQZ44" s="340"/>
      <c r="DRA44" s="340"/>
      <c r="DRB44" s="340"/>
      <c r="DRC44" s="340"/>
      <c r="DRD44" s="340"/>
      <c r="DRE44" s="340"/>
      <c r="DRF44" s="340"/>
      <c r="DRG44" s="340"/>
      <c r="DRH44" s="340"/>
      <c r="DRI44" s="340"/>
      <c r="DRJ44" s="340"/>
      <c r="DRK44" s="340"/>
      <c r="DRL44" s="340"/>
      <c r="DRM44" s="340"/>
      <c r="DRN44" s="340"/>
      <c r="DRO44" s="340"/>
      <c r="DRP44" s="340"/>
      <c r="DRQ44" s="340"/>
      <c r="DRR44" s="340"/>
      <c r="DRS44" s="340"/>
      <c r="DRT44" s="340"/>
      <c r="DRU44" s="340"/>
      <c r="DRV44" s="340"/>
      <c r="DRW44" s="340"/>
      <c r="DRX44" s="340"/>
      <c r="DRY44" s="340"/>
      <c r="DRZ44" s="340"/>
      <c r="DSA44" s="340"/>
      <c r="DSB44" s="340"/>
      <c r="DSC44" s="340"/>
      <c r="DSD44" s="340"/>
      <c r="DSE44" s="340"/>
      <c r="DSF44" s="340"/>
      <c r="DSG44" s="340"/>
      <c r="DSH44" s="340"/>
      <c r="DSI44" s="340"/>
      <c r="DSJ44" s="340"/>
      <c r="DSK44" s="340"/>
      <c r="DSL44" s="340"/>
      <c r="DSM44" s="340"/>
      <c r="DSN44" s="340"/>
      <c r="DSO44" s="340"/>
      <c r="DSP44" s="340"/>
      <c r="DSQ44" s="340"/>
      <c r="DSR44" s="340"/>
      <c r="DSS44" s="340"/>
      <c r="DST44" s="340"/>
      <c r="DSU44" s="340"/>
      <c r="DSV44" s="340"/>
      <c r="DSW44" s="340"/>
      <c r="DSX44" s="340"/>
      <c r="DSY44" s="340"/>
      <c r="DSZ44" s="340"/>
      <c r="DTA44" s="340"/>
      <c r="DTB44" s="340"/>
      <c r="DTC44" s="340"/>
      <c r="DTD44" s="340"/>
      <c r="DTE44" s="340"/>
      <c r="DTF44" s="340"/>
      <c r="DTG44" s="340"/>
      <c r="DTH44" s="340"/>
      <c r="DTI44" s="340"/>
      <c r="DTJ44" s="340"/>
      <c r="DTK44" s="340"/>
      <c r="DTL44" s="340"/>
      <c r="DTM44" s="340"/>
      <c r="DTN44" s="340"/>
      <c r="DTO44" s="340"/>
      <c r="DTP44" s="340"/>
      <c r="DTQ44" s="340"/>
      <c r="DTR44" s="340"/>
      <c r="DTS44" s="340"/>
      <c r="DTT44" s="340"/>
      <c r="DTU44" s="340"/>
      <c r="DTV44" s="340"/>
      <c r="DTW44" s="340"/>
      <c r="DTX44" s="340"/>
      <c r="DTY44" s="340"/>
      <c r="DTZ44" s="340"/>
      <c r="DUA44" s="340"/>
      <c r="DUB44" s="340"/>
      <c r="DUC44" s="340"/>
      <c r="DUD44" s="340"/>
      <c r="DUE44" s="340"/>
      <c r="DUF44" s="340"/>
      <c r="DUG44" s="340"/>
      <c r="DUH44" s="340"/>
      <c r="DUI44" s="340"/>
      <c r="DUJ44" s="340"/>
      <c r="DUK44" s="340"/>
      <c r="DUL44" s="340"/>
      <c r="DUM44" s="340"/>
      <c r="DUN44" s="340"/>
      <c r="DUO44" s="340"/>
      <c r="DUP44" s="340"/>
      <c r="DUQ44" s="340"/>
      <c r="DUR44" s="340"/>
      <c r="DUS44" s="340"/>
      <c r="DUT44" s="340"/>
      <c r="DUU44" s="340"/>
      <c r="DUV44" s="340"/>
      <c r="DUW44" s="340"/>
      <c r="DUX44" s="340"/>
      <c r="DUY44" s="340"/>
      <c r="DUZ44" s="340"/>
      <c r="DVA44" s="340"/>
      <c r="DVB44" s="340"/>
      <c r="DVC44" s="340"/>
      <c r="DVD44" s="340"/>
      <c r="DVE44" s="340"/>
      <c r="DVF44" s="340"/>
      <c r="DVG44" s="340"/>
      <c r="DVH44" s="340"/>
      <c r="DVI44" s="340"/>
      <c r="DVJ44" s="340"/>
      <c r="DVK44" s="340"/>
      <c r="DVL44" s="340"/>
      <c r="DVM44" s="340"/>
      <c r="DVN44" s="340"/>
      <c r="DVO44" s="340"/>
      <c r="DVP44" s="340"/>
      <c r="DVQ44" s="340"/>
      <c r="DVR44" s="340"/>
      <c r="DVS44" s="340"/>
      <c r="DVT44" s="340"/>
      <c r="DVU44" s="340"/>
      <c r="DVV44" s="340"/>
      <c r="DVW44" s="340"/>
      <c r="DVX44" s="340"/>
      <c r="DVY44" s="340"/>
      <c r="DVZ44" s="340"/>
      <c r="DWA44" s="340"/>
      <c r="DWB44" s="340"/>
      <c r="DWC44" s="340"/>
      <c r="DWD44" s="340"/>
      <c r="DWE44" s="340"/>
      <c r="DWF44" s="340"/>
      <c r="DWG44" s="340"/>
      <c r="DWH44" s="340"/>
      <c r="DWI44" s="340"/>
      <c r="DWJ44" s="340"/>
      <c r="DWK44" s="340"/>
      <c r="DWL44" s="340"/>
      <c r="DWM44" s="340"/>
      <c r="DWN44" s="340"/>
      <c r="DWO44" s="340"/>
      <c r="DWP44" s="340"/>
      <c r="DWQ44" s="340"/>
      <c r="DWR44" s="340"/>
      <c r="DWS44" s="340"/>
      <c r="DWT44" s="340"/>
      <c r="DWU44" s="340"/>
      <c r="DWV44" s="340"/>
      <c r="DWW44" s="340"/>
      <c r="DWX44" s="340"/>
      <c r="DWY44" s="340"/>
      <c r="DWZ44" s="340"/>
      <c r="DXA44" s="340"/>
      <c r="DXB44" s="340"/>
      <c r="DXC44" s="340"/>
      <c r="DXD44" s="340"/>
      <c r="DXE44" s="340"/>
      <c r="DXF44" s="340"/>
      <c r="DXG44" s="340"/>
      <c r="DXH44" s="340"/>
      <c r="DXI44" s="340"/>
      <c r="DXJ44" s="340"/>
      <c r="DXK44" s="340"/>
      <c r="DXL44" s="340"/>
      <c r="DXM44" s="340"/>
      <c r="DXN44" s="340"/>
      <c r="DXO44" s="340"/>
      <c r="DXP44" s="340"/>
      <c r="DXQ44" s="340"/>
      <c r="DXR44" s="340"/>
      <c r="DXS44" s="340"/>
      <c r="DXT44" s="340"/>
      <c r="DXU44" s="340"/>
      <c r="DXV44" s="340"/>
      <c r="DXW44" s="340"/>
      <c r="DXX44" s="340"/>
      <c r="DXY44" s="340"/>
      <c r="DXZ44" s="340"/>
      <c r="DYA44" s="340"/>
      <c r="DYB44" s="340"/>
      <c r="DYC44" s="340"/>
      <c r="DYD44" s="340"/>
      <c r="DYE44" s="340"/>
      <c r="DYF44" s="340"/>
      <c r="DYG44" s="340"/>
      <c r="DYH44" s="340"/>
      <c r="DYI44" s="340"/>
      <c r="DYJ44" s="340"/>
      <c r="DYK44" s="340"/>
      <c r="DYL44" s="340"/>
      <c r="DYM44" s="340"/>
      <c r="DYN44" s="340"/>
      <c r="DYO44" s="340"/>
      <c r="DYP44" s="340"/>
      <c r="DYQ44" s="340"/>
      <c r="DYR44" s="340"/>
      <c r="DYS44" s="340"/>
      <c r="DYT44" s="340"/>
      <c r="DYU44" s="340"/>
      <c r="DYV44" s="340"/>
      <c r="DYW44" s="340"/>
      <c r="DYX44" s="340"/>
      <c r="DYY44" s="340"/>
      <c r="DYZ44" s="340"/>
      <c r="DZA44" s="340"/>
      <c r="DZB44" s="340"/>
      <c r="DZC44" s="340"/>
      <c r="DZD44" s="340"/>
      <c r="DZE44" s="340"/>
      <c r="DZF44" s="340"/>
      <c r="DZG44" s="340"/>
      <c r="DZH44" s="340"/>
      <c r="DZI44" s="340"/>
      <c r="DZJ44" s="340"/>
      <c r="DZK44" s="340"/>
      <c r="DZL44" s="340"/>
      <c r="DZM44" s="340"/>
      <c r="DZN44" s="340"/>
      <c r="DZO44" s="340"/>
      <c r="DZP44" s="340"/>
      <c r="DZQ44" s="340"/>
      <c r="DZR44" s="340"/>
      <c r="DZS44" s="340"/>
      <c r="DZT44" s="340"/>
      <c r="DZU44" s="340"/>
      <c r="DZV44" s="340"/>
      <c r="DZW44" s="340"/>
      <c r="DZX44" s="340"/>
      <c r="DZY44" s="340"/>
      <c r="DZZ44" s="340"/>
      <c r="EAA44" s="340"/>
      <c r="EAB44" s="340"/>
      <c r="EAC44" s="340"/>
      <c r="EAD44" s="340"/>
      <c r="EAE44" s="340"/>
      <c r="EAF44" s="340"/>
      <c r="EAG44" s="340"/>
      <c r="EAH44" s="340"/>
      <c r="EAI44" s="340"/>
      <c r="EAJ44" s="340"/>
      <c r="EAK44" s="340"/>
      <c r="EAL44" s="340"/>
      <c r="EAM44" s="340"/>
      <c r="EAN44" s="340"/>
      <c r="EAO44" s="340"/>
      <c r="EAP44" s="340"/>
      <c r="EAQ44" s="340"/>
      <c r="EAR44" s="340"/>
      <c r="EAS44" s="340"/>
      <c r="EAT44" s="340"/>
      <c r="EAU44" s="340"/>
      <c r="EAV44" s="340"/>
      <c r="EAW44" s="340"/>
      <c r="EAX44" s="340"/>
      <c r="EAY44" s="340"/>
      <c r="EAZ44" s="340"/>
      <c r="EBA44" s="340"/>
      <c r="EBB44" s="340"/>
      <c r="EBC44" s="340"/>
      <c r="EBD44" s="340"/>
      <c r="EBE44" s="340"/>
      <c r="EBF44" s="340"/>
      <c r="EBG44" s="340"/>
      <c r="EBH44" s="340"/>
      <c r="EBI44" s="340"/>
      <c r="EBJ44" s="340"/>
      <c r="EBK44" s="340"/>
      <c r="EBL44" s="340"/>
      <c r="EBM44" s="340"/>
      <c r="EBN44" s="340"/>
      <c r="EBO44" s="340"/>
      <c r="EBP44" s="340"/>
      <c r="EBQ44" s="340"/>
      <c r="EBR44" s="340"/>
      <c r="EBS44" s="340"/>
      <c r="EBT44" s="340"/>
      <c r="EBU44" s="340"/>
      <c r="EBV44" s="340"/>
      <c r="EBW44" s="340"/>
      <c r="EBX44" s="340"/>
      <c r="EBY44" s="340"/>
      <c r="EBZ44" s="340"/>
      <c r="ECA44" s="340"/>
      <c r="ECB44" s="340"/>
      <c r="ECC44" s="340"/>
      <c r="ECD44" s="340"/>
      <c r="ECE44" s="340"/>
      <c r="ECF44" s="340"/>
      <c r="ECG44" s="340"/>
      <c r="ECH44" s="340"/>
      <c r="ECI44" s="340"/>
      <c r="ECJ44" s="340"/>
      <c r="ECK44" s="340"/>
      <c r="ECL44" s="340"/>
      <c r="ECM44" s="340"/>
      <c r="ECN44" s="340"/>
      <c r="ECO44" s="340"/>
      <c r="ECP44" s="340"/>
      <c r="ECQ44" s="340"/>
      <c r="ECR44" s="340"/>
      <c r="ECS44" s="340"/>
      <c r="ECT44" s="340"/>
      <c r="ECU44" s="340"/>
      <c r="ECV44" s="340"/>
      <c r="ECW44" s="340"/>
      <c r="ECX44" s="340"/>
      <c r="ECY44" s="340"/>
      <c r="ECZ44" s="340"/>
      <c r="EDA44" s="340"/>
      <c r="EDB44" s="340"/>
      <c r="EDC44" s="340"/>
      <c r="EDD44" s="340"/>
      <c r="EDE44" s="340"/>
      <c r="EDF44" s="340"/>
      <c r="EDG44" s="340"/>
      <c r="EDH44" s="340"/>
      <c r="EDI44" s="340"/>
      <c r="EDJ44" s="340"/>
      <c r="EDK44" s="340"/>
      <c r="EDL44" s="340"/>
      <c r="EDM44" s="340"/>
      <c r="EDN44" s="340"/>
      <c r="EDO44" s="340"/>
      <c r="EDP44" s="340"/>
      <c r="EDQ44" s="340"/>
      <c r="EDR44" s="340"/>
      <c r="EDS44" s="340"/>
      <c r="EDT44" s="340"/>
      <c r="EDU44" s="340"/>
      <c r="EDV44" s="340"/>
      <c r="EDW44" s="340"/>
      <c r="EDX44" s="340"/>
      <c r="EDY44" s="340"/>
      <c r="EDZ44" s="340"/>
      <c r="EEA44" s="340"/>
      <c r="EEB44" s="340"/>
      <c r="EEC44" s="340"/>
      <c r="EED44" s="340"/>
      <c r="EEE44" s="340"/>
      <c r="EEF44" s="340"/>
      <c r="EEG44" s="340"/>
      <c r="EEH44" s="340"/>
      <c r="EEI44" s="340"/>
      <c r="EEJ44" s="340"/>
      <c r="EEK44" s="340"/>
      <c r="EEL44" s="340"/>
      <c r="EEM44" s="340"/>
      <c r="EEN44" s="340"/>
      <c r="EEO44" s="340"/>
      <c r="EEP44" s="340"/>
      <c r="EEQ44" s="340"/>
      <c r="EER44" s="340"/>
      <c r="EES44" s="340"/>
      <c r="EET44" s="340"/>
      <c r="EEU44" s="340"/>
      <c r="EEV44" s="340"/>
      <c r="EEW44" s="340"/>
      <c r="EEX44" s="340"/>
      <c r="EEY44" s="340"/>
      <c r="EEZ44" s="340"/>
      <c r="EFA44" s="340"/>
      <c r="EFB44" s="340"/>
      <c r="EFC44" s="340"/>
      <c r="EFD44" s="340"/>
      <c r="EFE44" s="340"/>
      <c r="EFF44" s="340"/>
      <c r="EFG44" s="340"/>
      <c r="EFH44" s="340"/>
      <c r="EFI44" s="340"/>
      <c r="EFJ44" s="340"/>
      <c r="EFK44" s="340"/>
      <c r="EFL44" s="340"/>
      <c r="EFM44" s="340"/>
      <c r="EFN44" s="340"/>
      <c r="EFO44" s="340"/>
      <c r="EFP44" s="340"/>
      <c r="EFQ44" s="340"/>
      <c r="EFR44" s="340"/>
      <c r="EFS44" s="340"/>
      <c r="EFT44" s="340"/>
      <c r="EFU44" s="340"/>
      <c r="EFV44" s="340"/>
      <c r="EFW44" s="340"/>
      <c r="EFX44" s="340"/>
      <c r="EFY44" s="340"/>
      <c r="EFZ44" s="340"/>
      <c r="EGA44" s="340"/>
      <c r="EGB44" s="340"/>
      <c r="EGC44" s="340"/>
      <c r="EGD44" s="340"/>
      <c r="EGE44" s="340"/>
      <c r="EGF44" s="340"/>
      <c r="EGG44" s="340"/>
      <c r="EGH44" s="340"/>
      <c r="EGI44" s="340"/>
      <c r="EGJ44" s="340"/>
      <c r="EGK44" s="340"/>
      <c r="EGL44" s="340"/>
      <c r="EGM44" s="340"/>
      <c r="EGN44" s="340"/>
      <c r="EGO44" s="340"/>
      <c r="EGP44" s="340"/>
      <c r="EGQ44" s="340"/>
      <c r="EGR44" s="340"/>
      <c r="EGS44" s="340"/>
      <c r="EGT44" s="340"/>
      <c r="EGU44" s="340"/>
      <c r="EGV44" s="340"/>
      <c r="EGW44" s="340"/>
      <c r="EGX44" s="340"/>
      <c r="EGY44" s="340"/>
      <c r="EGZ44" s="340"/>
      <c r="EHA44" s="340"/>
      <c r="EHB44" s="340"/>
      <c r="EHC44" s="340"/>
      <c r="EHD44" s="340"/>
      <c r="EHE44" s="340"/>
      <c r="EHF44" s="340"/>
      <c r="EHG44" s="340"/>
      <c r="EHH44" s="340"/>
      <c r="EHI44" s="340"/>
      <c r="EHJ44" s="340"/>
      <c r="EHK44" s="340"/>
      <c r="EHL44" s="340"/>
      <c r="EHM44" s="340"/>
      <c r="EHN44" s="340"/>
      <c r="EHO44" s="340"/>
      <c r="EHP44" s="340"/>
      <c r="EHQ44" s="340"/>
      <c r="EHR44" s="340"/>
      <c r="EHS44" s="340"/>
      <c r="EHT44" s="340"/>
      <c r="EHU44" s="340"/>
      <c r="EHV44" s="340"/>
      <c r="EHW44" s="340"/>
      <c r="EHX44" s="340"/>
      <c r="EHY44" s="340"/>
      <c r="EHZ44" s="340"/>
      <c r="EIA44" s="340"/>
      <c r="EIB44" s="340"/>
      <c r="EIC44" s="340"/>
      <c r="EID44" s="340"/>
      <c r="EIE44" s="340"/>
      <c r="EIF44" s="340"/>
      <c r="EIG44" s="340"/>
      <c r="EIH44" s="340"/>
      <c r="EII44" s="340"/>
      <c r="EIJ44" s="340"/>
      <c r="EIK44" s="340"/>
      <c r="EIL44" s="340"/>
      <c r="EIM44" s="340"/>
      <c r="EIN44" s="340"/>
      <c r="EIO44" s="340"/>
      <c r="EIP44" s="340"/>
      <c r="EIQ44" s="340"/>
      <c r="EIR44" s="340"/>
      <c r="EIS44" s="340"/>
      <c r="EIT44" s="340"/>
      <c r="EIU44" s="340"/>
      <c r="EIV44" s="340"/>
      <c r="EIW44" s="340"/>
      <c r="EIX44" s="340"/>
      <c r="EIY44" s="340"/>
      <c r="EIZ44" s="340"/>
      <c r="EJA44" s="340"/>
      <c r="EJB44" s="340"/>
      <c r="EJC44" s="340"/>
      <c r="EJD44" s="340"/>
      <c r="EJE44" s="340"/>
      <c r="EJF44" s="340"/>
      <c r="EJG44" s="340"/>
      <c r="EJH44" s="340"/>
      <c r="EJI44" s="340"/>
      <c r="EJJ44" s="340"/>
      <c r="EJK44" s="340"/>
      <c r="EJL44" s="340"/>
      <c r="EJM44" s="340"/>
      <c r="EJN44" s="340"/>
      <c r="EJO44" s="340"/>
      <c r="EJP44" s="340"/>
      <c r="EJQ44" s="340"/>
      <c r="EJR44" s="340"/>
      <c r="EJS44" s="340"/>
      <c r="EJT44" s="340"/>
      <c r="EJU44" s="340"/>
      <c r="EJV44" s="340"/>
      <c r="EJW44" s="340"/>
      <c r="EJX44" s="340"/>
      <c r="EJY44" s="340"/>
      <c r="EJZ44" s="340"/>
      <c r="EKA44" s="340"/>
      <c r="EKB44" s="340"/>
      <c r="EKC44" s="340"/>
      <c r="EKD44" s="340"/>
      <c r="EKE44" s="340"/>
      <c r="EKF44" s="340"/>
      <c r="EKG44" s="340"/>
      <c r="EKH44" s="340"/>
      <c r="EKI44" s="340"/>
      <c r="EKJ44" s="340"/>
      <c r="EKK44" s="340"/>
      <c r="EKL44" s="340"/>
      <c r="EKM44" s="340"/>
      <c r="EKN44" s="340"/>
      <c r="EKO44" s="340"/>
      <c r="EKP44" s="340"/>
      <c r="EKQ44" s="340"/>
      <c r="EKR44" s="340"/>
      <c r="EKS44" s="340"/>
      <c r="EKT44" s="340"/>
      <c r="EKU44" s="340"/>
      <c r="EKV44" s="340"/>
      <c r="EKW44" s="340"/>
      <c r="EKX44" s="340"/>
      <c r="EKY44" s="340"/>
      <c r="EKZ44" s="340"/>
      <c r="ELA44" s="340"/>
      <c r="ELB44" s="340"/>
      <c r="ELC44" s="340"/>
      <c r="ELD44" s="340"/>
      <c r="ELE44" s="340"/>
      <c r="ELF44" s="340"/>
      <c r="ELG44" s="340"/>
      <c r="ELH44" s="340"/>
      <c r="ELI44" s="340"/>
      <c r="ELJ44" s="340"/>
      <c r="ELK44" s="340"/>
      <c r="ELL44" s="340"/>
      <c r="ELM44" s="340"/>
      <c r="ELN44" s="340"/>
      <c r="ELO44" s="340"/>
      <c r="ELP44" s="340"/>
      <c r="ELQ44" s="340"/>
      <c r="ELR44" s="340"/>
      <c r="ELS44" s="340"/>
      <c r="ELT44" s="340"/>
      <c r="ELU44" s="340"/>
      <c r="ELV44" s="340"/>
      <c r="ELW44" s="340"/>
      <c r="ELX44" s="340"/>
      <c r="ELY44" s="340"/>
      <c r="ELZ44" s="340"/>
      <c r="EMA44" s="340"/>
      <c r="EMB44" s="340"/>
      <c r="EMC44" s="340"/>
      <c r="EMD44" s="340"/>
      <c r="EME44" s="340"/>
      <c r="EMF44" s="340"/>
      <c r="EMG44" s="340"/>
      <c r="EMH44" s="340"/>
      <c r="EMI44" s="340"/>
      <c r="EMJ44" s="340"/>
      <c r="EMK44" s="340"/>
      <c r="EML44" s="340"/>
      <c r="EMM44" s="340"/>
      <c r="EMN44" s="340"/>
      <c r="EMO44" s="340"/>
      <c r="EMP44" s="340"/>
      <c r="EMQ44" s="340"/>
      <c r="EMR44" s="340"/>
      <c r="EMS44" s="340"/>
      <c r="EMT44" s="340"/>
      <c r="EMU44" s="340"/>
      <c r="EMV44" s="340"/>
      <c r="EMW44" s="340"/>
      <c r="EMX44" s="340"/>
      <c r="EMY44" s="340"/>
      <c r="EMZ44" s="340"/>
      <c r="ENA44" s="340"/>
      <c r="ENB44" s="340"/>
      <c r="ENC44" s="340"/>
      <c r="END44" s="340"/>
      <c r="ENE44" s="340"/>
      <c r="ENF44" s="340"/>
      <c r="ENG44" s="340"/>
      <c r="ENH44" s="340"/>
      <c r="ENI44" s="340"/>
      <c r="ENJ44" s="340"/>
      <c r="ENK44" s="340"/>
      <c r="ENL44" s="340"/>
      <c r="ENM44" s="340"/>
      <c r="ENN44" s="340"/>
      <c r="ENO44" s="340"/>
      <c r="ENP44" s="340"/>
      <c r="ENQ44" s="340"/>
      <c r="ENR44" s="340"/>
      <c r="ENS44" s="340"/>
      <c r="ENT44" s="340"/>
      <c r="ENU44" s="340"/>
      <c r="ENV44" s="340"/>
      <c r="ENW44" s="340"/>
      <c r="ENX44" s="340"/>
      <c r="ENY44" s="340"/>
      <c r="ENZ44" s="340"/>
      <c r="EOA44" s="340"/>
      <c r="EOB44" s="340"/>
      <c r="EOC44" s="340"/>
      <c r="EOD44" s="340"/>
      <c r="EOE44" s="340"/>
      <c r="EOF44" s="340"/>
      <c r="EOG44" s="340"/>
      <c r="EOH44" s="340"/>
      <c r="EOI44" s="340"/>
      <c r="EOJ44" s="340"/>
      <c r="EOK44" s="340"/>
      <c r="EOL44" s="340"/>
      <c r="EOM44" s="340"/>
      <c r="EON44" s="340"/>
      <c r="EOO44" s="340"/>
      <c r="EOP44" s="340"/>
      <c r="EOQ44" s="340"/>
      <c r="EOR44" s="340"/>
      <c r="EOS44" s="340"/>
      <c r="EOT44" s="340"/>
      <c r="EOU44" s="340"/>
      <c r="EOV44" s="340"/>
      <c r="EOW44" s="340"/>
      <c r="EOX44" s="340"/>
      <c r="EOY44" s="340"/>
      <c r="EOZ44" s="340"/>
      <c r="EPA44" s="340"/>
      <c r="EPB44" s="340"/>
      <c r="EPC44" s="340"/>
      <c r="EPD44" s="340"/>
      <c r="EPE44" s="340"/>
      <c r="EPF44" s="340"/>
      <c r="EPG44" s="340"/>
      <c r="EPH44" s="340"/>
      <c r="EPI44" s="340"/>
      <c r="EPJ44" s="340"/>
      <c r="EPK44" s="340"/>
      <c r="EPL44" s="340"/>
      <c r="EPM44" s="340"/>
      <c r="EPN44" s="340"/>
      <c r="EPO44" s="340"/>
      <c r="EPP44" s="340"/>
      <c r="EPQ44" s="340"/>
      <c r="EPR44" s="340"/>
      <c r="EPS44" s="340"/>
      <c r="EPT44" s="340"/>
      <c r="EPU44" s="340"/>
      <c r="EPV44" s="340"/>
      <c r="EPW44" s="340"/>
      <c r="EPX44" s="340"/>
      <c r="EPY44" s="340"/>
      <c r="EPZ44" s="340"/>
      <c r="EQA44" s="340"/>
      <c r="EQB44" s="340"/>
      <c r="EQC44" s="340"/>
      <c r="EQD44" s="340"/>
      <c r="EQE44" s="340"/>
      <c r="EQF44" s="340"/>
      <c r="EQG44" s="340"/>
      <c r="EQH44" s="340"/>
      <c r="EQI44" s="340"/>
      <c r="EQJ44" s="340"/>
      <c r="EQK44" s="340"/>
      <c r="EQL44" s="340"/>
      <c r="EQM44" s="340"/>
      <c r="EQN44" s="340"/>
      <c r="EQO44" s="340"/>
      <c r="EQP44" s="340"/>
      <c r="EQQ44" s="340"/>
      <c r="EQR44" s="340"/>
      <c r="EQS44" s="340"/>
      <c r="EQT44" s="340"/>
      <c r="EQU44" s="340"/>
      <c r="EQV44" s="340"/>
      <c r="EQW44" s="340"/>
      <c r="EQX44" s="340"/>
      <c r="EQY44" s="340"/>
      <c r="EQZ44" s="340"/>
      <c r="ERA44" s="340"/>
      <c r="ERB44" s="340"/>
      <c r="ERC44" s="340"/>
      <c r="ERD44" s="340"/>
      <c r="ERE44" s="340"/>
      <c r="ERF44" s="340"/>
      <c r="ERG44" s="340"/>
      <c r="ERH44" s="340"/>
      <c r="ERI44" s="340"/>
      <c r="ERJ44" s="340"/>
      <c r="ERK44" s="340"/>
      <c r="ERL44" s="340"/>
      <c r="ERM44" s="340"/>
      <c r="ERN44" s="340"/>
      <c r="ERO44" s="340"/>
      <c r="ERP44" s="340"/>
      <c r="ERQ44" s="340"/>
      <c r="ERR44" s="340"/>
      <c r="ERS44" s="340"/>
      <c r="ERT44" s="340"/>
      <c r="ERU44" s="340"/>
      <c r="ERV44" s="340"/>
      <c r="ERW44" s="340"/>
      <c r="ERX44" s="340"/>
      <c r="ERY44" s="340"/>
      <c r="ERZ44" s="340"/>
      <c r="ESA44" s="340"/>
      <c r="ESB44" s="340"/>
      <c r="ESC44" s="340"/>
      <c r="ESD44" s="340"/>
      <c r="ESE44" s="340"/>
      <c r="ESF44" s="340"/>
      <c r="ESG44" s="340"/>
      <c r="ESH44" s="340"/>
      <c r="ESI44" s="340"/>
      <c r="ESJ44" s="340"/>
      <c r="ESK44" s="340"/>
      <c r="ESL44" s="340"/>
      <c r="ESM44" s="340"/>
      <c r="ESN44" s="340"/>
      <c r="ESO44" s="340"/>
      <c r="ESP44" s="340"/>
      <c r="ESQ44" s="340"/>
      <c r="ESR44" s="340"/>
      <c r="ESS44" s="340"/>
      <c r="EST44" s="340"/>
      <c r="ESU44" s="340"/>
      <c r="ESV44" s="340"/>
      <c r="ESW44" s="340"/>
      <c r="ESX44" s="340"/>
      <c r="ESY44" s="340"/>
      <c r="ESZ44" s="340"/>
      <c r="ETA44" s="340"/>
      <c r="ETB44" s="340"/>
      <c r="ETC44" s="340"/>
      <c r="ETD44" s="340"/>
      <c r="ETE44" s="340"/>
      <c r="ETF44" s="340"/>
      <c r="ETG44" s="340"/>
      <c r="ETH44" s="340"/>
      <c r="ETI44" s="340"/>
      <c r="ETJ44" s="340"/>
      <c r="ETK44" s="340"/>
      <c r="ETL44" s="340"/>
      <c r="ETM44" s="340"/>
      <c r="ETN44" s="340"/>
      <c r="ETO44" s="340"/>
      <c r="ETP44" s="340"/>
      <c r="ETQ44" s="340"/>
      <c r="ETR44" s="340"/>
      <c r="ETS44" s="340"/>
      <c r="ETT44" s="340"/>
      <c r="ETU44" s="340"/>
      <c r="ETV44" s="340"/>
      <c r="ETW44" s="340"/>
      <c r="ETX44" s="340"/>
      <c r="ETY44" s="340"/>
      <c r="ETZ44" s="340"/>
      <c r="EUA44" s="340"/>
      <c r="EUB44" s="340"/>
      <c r="EUC44" s="340"/>
      <c r="EUD44" s="340"/>
      <c r="EUE44" s="340"/>
      <c r="EUF44" s="340"/>
      <c r="EUG44" s="340"/>
      <c r="EUH44" s="340"/>
      <c r="EUI44" s="340"/>
      <c r="EUJ44" s="340"/>
      <c r="EUK44" s="340"/>
      <c r="EUL44" s="340"/>
      <c r="EUM44" s="340"/>
      <c r="EUN44" s="340"/>
      <c r="EUO44" s="340"/>
      <c r="EUP44" s="340"/>
      <c r="EUQ44" s="340"/>
      <c r="EUR44" s="340"/>
      <c r="EUS44" s="340"/>
      <c r="EUT44" s="340"/>
      <c r="EUU44" s="340"/>
      <c r="EUV44" s="340"/>
      <c r="EUW44" s="340"/>
      <c r="EUX44" s="340"/>
      <c r="EUY44" s="340"/>
      <c r="EUZ44" s="340"/>
      <c r="EVA44" s="340"/>
      <c r="EVB44" s="340"/>
      <c r="EVC44" s="340"/>
      <c r="EVD44" s="340"/>
      <c r="EVE44" s="340"/>
      <c r="EVF44" s="340"/>
      <c r="EVG44" s="340"/>
      <c r="EVH44" s="340"/>
      <c r="EVI44" s="340"/>
      <c r="EVJ44" s="340"/>
      <c r="EVK44" s="340"/>
      <c r="EVL44" s="340"/>
      <c r="EVM44" s="340"/>
      <c r="EVN44" s="340"/>
      <c r="EVO44" s="340"/>
      <c r="EVP44" s="340"/>
      <c r="EVQ44" s="340"/>
      <c r="EVR44" s="340"/>
      <c r="EVS44" s="340"/>
      <c r="EVT44" s="340"/>
      <c r="EVU44" s="340"/>
      <c r="EVV44" s="340"/>
      <c r="EVW44" s="340"/>
      <c r="EVX44" s="340"/>
      <c r="EVY44" s="340"/>
      <c r="EVZ44" s="340"/>
      <c r="EWA44" s="340"/>
      <c r="EWB44" s="340"/>
      <c r="EWC44" s="340"/>
      <c r="EWD44" s="340"/>
      <c r="EWE44" s="340"/>
      <c r="EWF44" s="340"/>
      <c r="EWG44" s="340"/>
      <c r="EWH44" s="340"/>
      <c r="EWI44" s="340"/>
      <c r="EWJ44" s="340"/>
      <c r="EWK44" s="340"/>
      <c r="EWL44" s="340"/>
      <c r="EWM44" s="340"/>
      <c r="EWN44" s="340"/>
      <c r="EWO44" s="340"/>
      <c r="EWP44" s="340"/>
      <c r="EWQ44" s="340"/>
      <c r="EWR44" s="340"/>
      <c r="EWS44" s="340"/>
      <c r="EWT44" s="340"/>
      <c r="EWU44" s="340"/>
      <c r="EWV44" s="340"/>
      <c r="EWW44" s="340"/>
      <c r="EWX44" s="340"/>
      <c r="EWY44" s="340"/>
      <c r="EWZ44" s="340"/>
      <c r="EXA44" s="340"/>
      <c r="EXB44" s="340"/>
      <c r="EXC44" s="340"/>
      <c r="EXD44" s="340"/>
      <c r="EXE44" s="340"/>
      <c r="EXF44" s="340"/>
      <c r="EXG44" s="340"/>
      <c r="EXH44" s="340"/>
      <c r="EXI44" s="340"/>
      <c r="EXJ44" s="340"/>
      <c r="EXK44" s="340"/>
      <c r="EXL44" s="340"/>
      <c r="EXM44" s="340"/>
      <c r="EXN44" s="340"/>
      <c r="EXO44" s="340"/>
      <c r="EXP44" s="340"/>
      <c r="EXQ44" s="340"/>
      <c r="EXR44" s="340"/>
      <c r="EXS44" s="340"/>
      <c r="EXT44" s="340"/>
      <c r="EXU44" s="340"/>
      <c r="EXV44" s="340"/>
      <c r="EXW44" s="340"/>
      <c r="EXX44" s="340"/>
      <c r="EXY44" s="340"/>
      <c r="EXZ44" s="340"/>
      <c r="EYA44" s="340"/>
      <c r="EYB44" s="340"/>
      <c r="EYC44" s="340"/>
      <c r="EYD44" s="340"/>
      <c r="EYE44" s="340"/>
      <c r="EYF44" s="340"/>
      <c r="EYG44" s="340"/>
      <c r="EYH44" s="340"/>
      <c r="EYI44" s="340"/>
      <c r="EYJ44" s="340"/>
      <c r="EYK44" s="340"/>
      <c r="EYL44" s="340"/>
      <c r="EYM44" s="340"/>
      <c r="EYN44" s="340"/>
      <c r="EYO44" s="340"/>
      <c r="EYP44" s="340"/>
      <c r="EYQ44" s="340"/>
      <c r="EYR44" s="340"/>
      <c r="EYS44" s="340"/>
      <c r="EYT44" s="340"/>
      <c r="EYU44" s="340"/>
      <c r="EYV44" s="340"/>
      <c r="EYW44" s="340"/>
      <c r="EYX44" s="340"/>
      <c r="EYY44" s="340"/>
      <c r="EYZ44" s="340"/>
      <c r="EZA44" s="340"/>
      <c r="EZB44" s="340"/>
      <c r="EZC44" s="340"/>
      <c r="EZD44" s="340"/>
      <c r="EZE44" s="340"/>
      <c r="EZF44" s="340"/>
      <c r="EZG44" s="340"/>
      <c r="EZH44" s="340"/>
      <c r="EZI44" s="340"/>
      <c r="EZJ44" s="340"/>
      <c r="EZK44" s="340"/>
      <c r="EZL44" s="340"/>
      <c r="EZM44" s="340"/>
      <c r="EZN44" s="340"/>
      <c r="EZO44" s="340"/>
      <c r="EZP44" s="340"/>
      <c r="EZQ44" s="340"/>
      <c r="EZR44" s="340"/>
      <c r="EZS44" s="340"/>
      <c r="EZT44" s="340"/>
      <c r="EZU44" s="340"/>
      <c r="EZV44" s="340"/>
      <c r="EZW44" s="340"/>
      <c r="EZX44" s="340"/>
      <c r="EZY44" s="340"/>
      <c r="EZZ44" s="340"/>
      <c r="FAA44" s="340"/>
      <c r="FAB44" s="340"/>
      <c r="FAC44" s="340"/>
      <c r="FAD44" s="340"/>
      <c r="FAE44" s="340"/>
      <c r="FAF44" s="340"/>
      <c r="FAG44" s="340"/>
      <c r="FAH44" s="340"/>
      <c r="FAI44" s="340"/>
      <c r="FAJ44" s="340"/>
      <c r="FAK44" s="340"/>
      <c r="FAL44" s="340"/>
      <c r="FAM44" s="340"/>
      <c r="FAN44" s="340"/>
      <c r="FAO44" s="340"/>
      <c r="FAP44" s="340"/>
      <c r="FAQ44" s="340"/>
      <c r="FAR44" s="340"/>
      <c r="FAS44" s="340"/>
      <c r="FAT44" s="340"/>
      <c r="FAU44" s="340"/>
      <c r="FAV44" s="340"/>
      <c r="FAW44" s="340"/>
      <c r="FAX44" s="340"/>
      <c r="FAY44" s="340"/>
      <c r="FAZ44" s="340"/>
      <c r="FBA44" s="340"/>
      <c r="FBB44" s="340"/>
      <c r="FBC44" s="340"/>
      <c r="FBD44" s="340"/>
      <c r="FBE44" s="340"/>
      <c r="FBF44" s="340"/>
      <c r="FBG44" s="340"/>
      <c r="FBH44" s="340"/>
      <c r="FBI44" s="340"/>
      <c r="FBJ44" s="340"/>
      <c r="FBK44" s="340"/>
      <c r="FBL44" s="340"/>
      <c r="FBM44" s="340"/>
      <c r="FBN44" s="340"/>
      <c r="FBO44" s="340"/>
      <c r="FBP44" s="340"/>
      <c r="FBQ44" s="340"/>
      <c r="FBR44" s="340"/>
      <c r="FBS44" s="340"/>
      <c r="FBT44" s="340"/>
      <c r="FBU44" s="340"/>
      <c r="FBV44" s="340"/>
      <c r="FBW44" s="340"/>
      <c r="FBX44" s="340"/>
      <c r="FBY44" s="340"/>
      <c r="FBZ44" s="340"/>
      <c r="FCA44" s="340"/>
      <c r="FCB44" s="340"/>
      <c r="FCC44" s="340"/>
      <c r="FCD44" s="340"/>
      <c r="FCE44" s="340"/>
      <c r="FCF44" s="340"/>
      <c r="FCG44" s="340"/>
      <c r="FCH44" s="340"/>
      <c r="FCI44" s="340"/>
      <c r="FCJ44" s="340"/>
      <c r="FCK44" s="340"/>
      <c r="FCL44" s="340"/>
      <c r="FCM44" s="340"/>
      <c r="FCN44" s="340"/>
      <c r="FCO44" s="340"/>
      <c r="FCP44" s="340"/>
      <c r="FCQ44" s="340"/>
      <c r="FCR44" s="340"/>
      <c r="FCS44" s="340"/>
      <c r="FCT44" s="340"/>
      <c r="FCU44" s="340"/>
      <c r="FCV44" s="340"/>
      <c r="FCW44" s="340"/>
      <c r="FCX44" s="340"/>
      <c r="FCY44" s="340"/>
      <c r="FCZ44" s="340"/>
      <c r="FDA44" s="340"/>
      <c r="FDB44" s="340"/>
      <c r="FDC44" s="340"/>
      <c r="FDD44" s="340"/>
      <c r="FDE44" s="340"/>
      <c r="FDF44" s="340"/>
      <c r="FDG44" s="340"/>
      <c r="FDH44" s="340"/>
      <c r="FDI44" s="340"/>
      <c r="FDJ44" s="340"/>
      <c r="FDK44" s="340"/>
      <c r="FDL44" s="340"/>
      <c r="FDM44" s="340"/>
      <c r="FDN44" s="340"/>
      <c r="FDO44" s="340"/>
      <c r="FDP44" s="340"/>
      <c r="FDQ44" s="340"/>
      <c r="FDR44" s="340"/>
      <c r="FDS44" s="340"/>
      <c r="FDT44" s="340"/>
      <c r="FDU44" s="340"/>
      <c r="FDV44" s="340"/>
      <c r="FDW44" s="340"/>
      <c r="FDX44" s="340"/>
      <c r="FDY44" s="340"/>
      <c r="FDZ44" s="340"/>
      <c r="FEA44" s="340"/>
      <c r="FEB44" s="340"/>
      <c r="FEC44" s="340"/>
      <c r="FED44" s="340"/>
      <c r="FEE44" s="340"/>
      <c r="FEF44" s="340"/>
      <c r="FEG44" s="340"/>
      <c r="FEH44" s="340"/>
      <c r="FEI44" s="340"/>
      <c r="FEJ44" s="340"/>
      <c r="FEK44" s="340"/>
      <c r="FEL44" s="340"/>
      <c r="FEM44" s="340"/>
      <c r="FEN44" s="340"/>
      <c r="FEO44" s="340"/>
      <c r="FEP44" s="340"/>
      <c r="FEQ44" s="340"/>
      <c r="FER44" s="340"/>
      <c r="FES44" s="340"/>
      <c r="FET44" s="340"/>
      <c r="FEU44" s="340"/>
      <c r="FEV44" s="340"/>
      <c r="FEW44" s="340"/>
      <c r="FEX44" s="340"/>
      <c r="FEY44" s="340"/>
      <c r="FEZ44" s="340"/>
      <c r="FFA44" s="340"/>
      <c r="FFB44" s="340"/>
      <c r="FFC44" s="340"/>
      <c r="FFD44" s="340"/>
      <c r="FFE44" s="340"/>
      <c r="FFF44" s="340"/>
      <c r="FFG44" s="340"/>
      <c r="FFH44" s="340"/>
      <c r="FFI44" s="340"/>
      <c r="FFJ44" s="340"/>
      <c r="FFK44" s="340"/>
      <c r="FFL44" s="340"/>
      <c r="FFM44" s="340"/>
      <c r="FFN44" s="340"/>
      <c r="FFO44" s="340"/>
      <c r="FFP44" s="340"/>
      <c r="FFQ44" s="340"/>
      <c r="FFR44" s="340"/>
      <c r="FFS44" s="340"/>
      <c r="FFT44" s="340"/>
      <c r="FFU44" s="340"/>
      <c r="FFV44" s="340"/>
      <c r="FFW44" s="340"/>
      <c r="FFX44" s="340"/>
      <c r="FFY44" s="340"/>
      <c r="FFZ44" s="340"/>
      <c r="FGA44" s="340"/>
      <c r="FGB44" s="340"/>
      <c r="FGC44" s="340"/>
      <c r="FGD44" s="340"/>
      <c r="FGE44" s="340"/>
      <c r="FGF44" s="340"/>
      <c r="FGG44" s="340"/>
      <c r="FGH44" s="340"/>
      <c r="FGI44" s="340"/>
      <c r="FGJ44" s="340"/>
      <c r="FGK44" s="340"/>
      <c r="FGL44" s="340"/>
      <c r="FGM44" s="340"/>
      <c r="FGN44" s="340"/>
      <c r="FGO44" s="340"/>
      <c r="FGP44" s="340"/>
      <c r="FGQ44" s="340"/>
      <c r="FGR44" s="340"/>
      <c r="FGS44" s="340"/>
      <c r="FGT44" s="340"/>
      <c r="FGU44" s="340"/>
      <c r="FGV44" s="340"/>
      <c r="FGW44" s="340"/>
      <c r="FGX44" s="340"/>
      <c r="FGY44" s="340"/>
      <c r="FGZ44" s="340"/>
      <c r="FHA44" s="340"/>
      <c r="FHB44" s="340"/>
      <c r="FHC44" s="340"/>
      <c r="FHD44" s="340"/>
      <c r="FHE44" s="340"/>
      <c r="FHF44" s="340"/>
      <c r="FHG44" s="340"/>
      <c r="FHH44" s="340"/>
      <c r="FHI44" s="340"/>
      <c r="FHJ44" s="340"/>
      <c r="FHK44" s="340"/>
      <c r="FHL44" s="340"/>
      <c r="FHM44" s="340"/>
      <c r="FHN44" s="340"/>
      <c r="FHO44" s="340"/>
      <c r="FHP44" s="340"/>
      <c r="FHQ44" s="340"/>
      <c r="FHR44" s="340"/>
      <c r="FHS44" s="340"/>
      <c r="FHT44" s="340"/>
      <c r="FHU44" s="340"/>
      <c r="FHV44" s="340"/>
      <c r="FHW44" s="340"/>
      <c r="FHX44" s="340"/>
      <c r="FHY44" s="340"/>
      <c r="FHZ44" s="340"/>
      <c r="FIA44" s="340"/>
      <c r="FIB44" s="340"/>
      <c r="FIC44" s="340"/>
      <c r="FID44" s="340"/>
      <c r="FIE44" s="340"/>
      <c r="FIF44" s="340"/>
      <c r="FIG44" s="340"/>
      <c r="FIH44" s="340"/>
      <c r="FII44" s="340"/>
      <c r="FIJ44" s="340"/>
      <c r="FIK44" s="340"/>
      <c r="FIL44" s="340"/>
      <c r="FIM44" s="340"/>
      <c r="FIN44" s="340"/>
      <c r="FIO44" s="340"/>
      <c r="FIP44" s="340"/>
      <c r="FIQ44" s="340"/>
      <c r="FIR44" s="340"/>
      <c r="FIS44" s="340"/>
      <c r="FIT44" s="340"/>
      <c r="FIU44" s="340"/>
      <c r="FIV44" s="340"/>
      <c r="FIW44" s="340"/>
      <c r="FIX44" s="340"/>
      <c r="FIY44" s="340"/>
      <c r="FIZ44" s="340"/>
      <c r="FJA44" s="340"/>
      <c r="FJB44" s="340"/>
      <c r="FJC44" s="340"/>
      <c r="FJD44" s="340"/>
      <c r="FJE44" s="340"/>
      <c r="FJF44" s="340"/>
      <c r="FJG44" s="340"/>
      <c r="FJH44" s="340"/>
      <c r="FJI44" s="340"/>
      <c r="FJJ44" s="340"/>
      <c r="FJK44" s="340"/>
      <c r="FJL44" s="340"/>
      <c r="FJM44" s="340"/>
      <c r="FJN44" s="340"/>
      <c r="FJO44" s="340"/>
      <c r="FJP44" s="340"/>
      <c r="FJQ44" s="340"/>
      <c r="FJR44" s="340"/>
      <c r="FJS44" s="340"/>
      <c r="FJT44" s="340"/>
      <c r="FJU44" s="340"/>
      <c r="FJV44" s="340"/>
      <c r="FJW44" s="340"/>
      <c r="FJX44" s="340"/>
      <c r="FJY44" s="340"/>
      <c r="FJZ44" s="340"/>
      <c r="FKA44" s="340"/>
      <c r="FKB44" s="340"/>
      <c r="FKC44" s="340"/>
      <c r="FKD44" s="340"/>
      <c r="FKE44" s="340"/>
      <c r="FKF44" s="340"/>
      <c r="FKG44" s="340"/>
      <c r="FKH44" s="340"/>
      <c r="FKI44" s="340"/>
      <c r="FKJ44" s="340"/>
      <c r="FKK44" s="340"/>
      <c r="FKL44" s="340"/>
      <c r="FKM44" s="340"/>
      <c r="FKN44" s="340"/>
      <c r="FKO44" s="340"/>
      <c r="FKP44" s="340"/>
      <c r="FKQ44" s="340"/>
      <c r="FKR44" s="340"/>
      <c r="FKS44" s="340"/>
      <c r="FKT44" s="340"/>
      <c r="FKU44" s="340"/>
      <c r="FKV44" s="340"/>
      <c r="FKW44" s="340"/>
      <c r="FKX44" s="340"/>
      <c r="FKY44" s="340"/>
      <c r="FKZ44" s="340"/>
      <c r="FLA44" s="340"/>
      <c r="FLB44" s="340"/>
      <c r="FLC44" s="340"/>
      <c r="FLD44" s="340"/>
      <c r="FLE44" s="340"/>
      <c r="FLF44" s="340"/>
      <c r="FLG44" s="340"/>
      <c r="FLH44" s="340"/>
      <c r="FLI44" s="340"/>
      <c r="FLJ44" s="340"/>
      <c r="FLK44" s="340"/>
      <c r="FLL44" s="340"/>
      <c r="FLM44" s="340"/>
      <c r="FLN44" s="340"/>
      <c r="FLO44" s="340"/>
      <c r="FLP44" s="340"/>
      <c r="FLQ44" s="340"/>
      <c r="FLR44" s="340"/>
      <c r="FLS44" s="340"/>
      <c r="FLT44" s="340"/>
      <c r="FLU44" s="340"/>
      <c r="FLV44" s="340"/>
      <c r="FLW44" s="340"/>
      <c r="FLX44" s="340"/>
      <c r="FLY44" s="340"/>
      <c r="FLZ44" s="340"/>
      <c r="FMA44" s="340"/>
      <c r="FMB44" s="340"/>
      <c r="FMC44" s="340"/>
      <c r="FMD44" s="340"/>
      <c r="FME44" s="340"/>
      <c r="FMF44" s="340"/>
      <c r="FMG44" s="340"/>
      <c r="FMH44" s="340"/>
      <c r="FMI44" s="340"/>
      <c r="FMJ44" s="340"/>
      <c r="FMK44" s="340"/>
      <c r="FML44" s="340"/>
      <c r="FMM44" s="340"/>
      <c r="FMN44" s="340"/>
      <c r="FMO44" s="340"/>
      <c r="FMP44" s="340"/>
      <c r="FMQ44" s="340"/>
      <c r="FMR44" s="340"/>
      <c r="FMS44" s="340"/>
      <c r="FMT44" s="340"/>
      <c r="FMU44" s="340"/>
      <c r="FMV44" s="340"/>
      <c r="FMW44" s="340"/>
      <c r="FMX44" s="340"/>
      <c r="FMY44" s="340"/>
      <c r="FMZ44" s="340"/>
      <c r="FNA44" s="340"/>
      <c r="FNB44" s="340"/>
      <c r="FNC44" s="340"/>
      <c r="FND44" s="340"/>
      <c r="FNE44" s="340"/>
      <c r="FNF44" s="340"/>
      <c r="FNG44" s="340"/>
      <c r="FNH44" s="340"/>
      <c r="FNI44" s="340"/>
      <c r="FNJ44" s="340"/>
      <c r="FNK44" s="340"/>
      <c r="FNL44" s="340"/>
      <c r="FNM44" s="340"/>
      <c r="FNN44" s="340"/>
      <c r="FNO44" s="340"/>
      <c r="FNP44" s="340"/>
      <c r="FNQ44" s="340"/>
      <c r="FNR44" s="340"/>
      <c r="FNS44" s="340"/>
      <c r="FNT44" s="340"/>
      <c r="FNU44" s="340"/>
      <c r="FNV44" s="340"/>
      <c r="FNW44" s="340"/>
      <c r="FNX44" s="340"/>
      <c r="FNY44" s="340"/>
      <c r="FNZ44" s="340"/>
      <c r="FOA44" s="340"/>
      <c r="FOB44" s="340"/>
      <c r="FOC44" s="340"/>
      <c r="FOD44" s="340"/>
      <c r="FOE44" s="340"/>
      <c r="FOF44" s="340"/>
      <c r="FOG44" s="340"/>
      <c r="FOH44" s="340"/>
      <c r="FOI44" s="340"/>
      <c r="FOJ44" s="340"/>
      <c r="FOK44" s="340"/>
      <c r="FOL44" s="340"/>
      <c r="FOM44" s="340"/>
      <c r="FON44" s="340"/>
      <c r="FOO44" s="340"/>
      <c r="FOP44" s="340"/>
      <c r="FOQ44" s="340"/>
      <c r="FOR44" s="340"/>
      <c r="FOS44" s="340"/>
      <c r="FOT44" s="340"/>
      <c r="FOU44" s="340"/>
      <c r="FOV44" s="340"/>
      <c r="FOW44" s="340"/>
      <c r="FOX44" s="340"/>
      <c r="FOY44" s="340"/>
      <c r="FOZ44" s="340"/>
      <c r="FPA44" s="340"/>
      <c r="FPB44" s="340"/>
      <c r="FPC44" s="340"/>
      <c r="FPD44" s="340"/>
      <c r="FPE44" s="340"/>
      <c r="FPF44" s="340"/>
      <c r="FPG44" s="340"/>
      <c r="FPH44" s="340"/>
      <c r="FPI44" s="340"/>
      <c r="FPJ44" s="340"/>
      <c r="FPK44" s="340"/>
      <c r="FPL44" s="340"/>
      <c r="FPM44" s="340"/>
      <c r="FPN44" s="340"/>
      <c r="FPO44" s="340"/>
      <c r="FPP44" s="340"/>
      <c r="FPQ44" s="340"/>
      <c r="FPR44" s="340"/>
      <c r="FPS44" s="340"/>
      <c r="FPT44" s="340"/>
      <c r="FPU44" s="340"/>
      <c r="FPV44" s="340"/>
      <c r="FPW44" s="340"/>
      <c r="FPX44" s="340"/>
      <c r="FPY44" s="340"/>
      <c r="FPZ44" s="340"/>
      <c r="FQA44" s="340"/>
      <c r="FQB44" s="340"/>
      <c r="FQC44" s="340"/>
      <c r="FQD44" s="340"/>
      <c r="FQE44" s="340"/>
      <c r="FQF44" s="340"/>
      <c r="FQG44" s="340"/>
      <c r="FQH44" s="340"/>
      <c r="FQI44" s="340"/>
      <c r="FQJ44" s="340"/>
      <c r="FQK44" s="340"/>
      <c r="FQL44" s="340"/>
      <c r="FQM44" s="340"/>
      <c r="FQN44" s="340"/>
      <c r="FQO44" s="340"/>
      <c r="FQP44" s="340"/>
      <c r="FQQ44" s="340"/>
      <c r="FQR44" s="340"/>
      <c r="FQS44" s="340"/>
      <c r="FQT44" s="340"/>
      <c r="FQU44" s="340"/>
      <c r="FQV44" s="340"/>
      <c r="FQW44" s="340"/>
      <c r="FQX44" s="340"/>
      <c r="FQY44" s="340"/>
      <c r="FQZ44" s="340"/>
      <c r="FRA44" s="340"/>
      <c r="FRB44" s="340"/>
      <c r="FRC44" s="340"/>
      <c r="FRD44" s="340"/>
      <c r="FRE44" s="340"/>
      <c r="FRF44" s="340"/>
      <c r="FRG44" s="340"/>
      <c r="FRH44" s="340"/>
      <c r="FRI44" s="340"/>
      <c r="FRJ44" s="340"/>
      <c r="FRK44" s="340"/>
      <c r="FRL44" s="340"/>
      <c r="FRM44" s="340"/>
      <c r="FRN44" s="340"/>
      <c r="FRO44" s="340"/>
      <c r="FRP44" s="340"/>
      <c r="FRQ44" s="340"/>
      <c r="FRR44" s="340"/>
      <c r="FRS44" s="340"/>
      <c r="FRT44" s="340"/>
      <c r="FRU44" s="340"/>
      <c r="FRV44" s="340"/>
      <c r="FRW44" s="340"/>
      <c r="FRX44" s="340"/>
      <c r="FRY44" s="340"/>
      <c r="FRZ44" s="340"/>
      <c r="FSA44" s="340"/>
      <c r="FSB44" s="340"/>
      <c r="FSC44" s="340"/>
      <c r="FSD44" s="340"/>
      <c r="FSE44" s="340"/>
      <c r="FSF44" s="340"/>
      <c r="FSG44" s="340"/>
      <c r="FSH44" s="340"/>
      <c r="FSI44" s="340"/>
      <c r="FSJ44" s="340"/>
      <c r="FSK44" s="340"/>
      <c r="FSL44" s="340"/>
      <c r="FSM44" s="340"/>
      <c r="FSN44" s="340"/>
      <c r="FSO44" s="340"/>
      <c r="FSP44" s="340"/>
      <c r="FSQ44" s="340"/>
      <c r="FSR44" s="340"/>
      <c r="FSS44" s="340"/>
      <c r="FST44" s="340"/>
      <c r="FSU44" s="340"/>
      <c r="FSV44" s="340"/>
      <c r="FSW44" s="340"/>
      <c r="FSX44" s="340"/>
      <c r="FSY44" s="340"/>
      <c r="FSZ44" s="340"/>
      <c r="FTA44" s="340"/>
      <c r="FTB44" s="340"/>
      <c r="FTC44" s="340"/>
      <c r="FTD44" s="340"/>
      <c r="FTE44" s="340"/>
      <c r="FTF44" s="340"/>
      <c r="FTG44" s="340"/>
      <c r="FTH44" s="340"/>
      <c r="FTI44" s="340"/>
      <c r="FTJ44" s="340"/>
      <c r="FTK44" s="340"/>
      <c r="FTL44" s="340"/>
      <c r="FTM44" s="340"/>
      <c r="FTN44" s="340"/>
      <c r="FTO44" s="340"/>
      <c r="FTP44" s="340"/>
      <c r="FTQ44" s="340"/>
      <c r="FTR44" s="340"/>
      <c r="FTS44" s="340"/>
      <c r="FTT44" s="340"/>
      <c r="FTU44" s="340"/>
      <c r="FTV44" s="340"/>
      <c r="FTW44" s="340"/>
      <c r="FTX44" s="340"/>
      <c r="FTY44" s="340"/>
      <c r="FTZ44" s="340"/>
      <c r="FUA44" s="340"/>
      <c r="FUB44" s="340"/>
      <c r="FUC44" s="340"/>
      <c r="FUD44" s="340"/>
      <c r="FUE44" s="340"/>
      <c r="FUF44" s="340"/>
      <c r="FUG44" s="340"/>
      <c r="FUH44" s="340"/>
      <c r="FUI44" s="340"/>
      <c r="FUJ44" s="340"/>
      <c r="FUK44" s="340"/>
      <c r="FUL44" s="340"/>
      <c r="FUM44" s="340"/>
      <c r="FUN44" s="340"/>
      <c r="FUO44" s="340"/>
      <c r="FUP44" s="340"/>
      <c r="FUQ44" s="340"/>
      <c r="FUR44" s="340"/>
      <c r="FUS44" s="340"/>
      <c r="FUT44" s="340"/>
      <c r="FUU44" s="340"/>
      <c r="FUV44" s="340"/>
      <c r="FUW44" s="340"/>
      <c r="FUX44" s="340"/>
      <c r="FUY44" s="340"/>
      <c r="FUZ44" s="340"/>
      <c r="FVA44" s="340"/>
      <c r="FVB44" s="340"/>
      <c r="FVC44" s="340"/>
      <c r="FVD44" s="340"/>
      <c r="FVE44" s="340"/>
      <c r="FVF44" s="340"/>
      <c r="FVG44" s="340"/>
      <c r="FVH44" s="340"/>
      <c r="FVI44" s="340"/>
      <c r="FVJ44" s="340"/>
      <c r="FVK44" s="340"/>
      <c r="FVL44" s="340"/>
      <c r="FVM44" s="340"/>
      <c r="FVN44" s="340"/>
      <c r="FVO44" s="340"/>
      <c r="FVP44" s="340"/>
      <c r="FVQ44" s="340"/>
      <c r="FVR44" s="340"/>
      <c r="FVS44" s="340"/>
      <c r="FVT44" s="340"/>
      <c r="FVU44" s="340"/>
      <c r="FVV44" s="340"/>
      <c r="FVW44" s="340"/>
      <c r="FVX44" s="340"/>
      <c r="FVY44" s="340"/>
      <c r="FVZ44" s="340"/>
      <c r="FWA44" s="340"/>
      <c r="FWB44" s="340"/>
      <c r="FWC44" s="340"/>
      <c r="FWD44" s="340"/>
      <c r="FWE44" s="340"/>
      <c r="FWF44" s="340"/>
      <c r="FWG44" s="340"/>
      <c r="FWH44" s="340"/>
      <c r="FWI44" s="340"/>
      <c r="FWJ44" s="340"/>
      <c r="FWK44" s="340"/>
      <c r="FWL44" s="340"/>
      <c r="FWM44" s="340"/>
      <c r="FWN44" s="340"/>
      <c r="FWO44" s="340"/>
      <c r="FWP44" s="340"/>
      <c r="FWQ44" s="340"/>
      <c r="FWR44" s="340"/>
      <c r="FWS44" s="340"/>
      <c r="FWT44" s="340"/>
      <c r="FWU44" s="340"/>
      <c r="FWV44" s="340"/>
      <c r="FWW44" s="340"/>
      <c r="FWX44" s="340"/>
      <c r="FWY44" s="340"/>
      <c r="FWZ44" s="340"/>
      <c r="FXA44" s="340"/>
      <c r="FXB44" s="340"/>
      <c r="FXC44" s="340"/>
      <c r="FXD44" s="340"/>
      <c r="FXE44" s="340"/>
      <c r="FXF44" s="340"/>
      <c r="FXG44" s="340"/>
      <c r="FXH44" s="340"/>
      <c r="FXI44" s="340"/>
      <c r="FXJ44" s="340"/>
      <c r="FXK44" s="340"/>
      <c r="FXL44" s="340"/>
      <c r="FXM44" s="340"/>
      <c r="FXN44" s="340"/>
      <c r="FXO44" s="340"/>
      <c r="FXP44" s="340"/>
      <c r="FXQ44" s="340"/>
      <c r="FXR44" s="340"/>
      <c r="FXS44" s="340"/>
      <c r="FXT44" s="340"/>
      <c r="FXU44" s="340"/>
      <c r="FXV44" s="340"/>
      <c r="FXW44" s="340"/>
      <c r="FXX44" s="340"/>
      <c r="FXY44" s="340"/>
      <c r="FXZ44" s="340"/>
      <c r="FYA44" s="340"/>
      <c r="FYB44" s="340"/>
      <c r="FYC44" s="340"/>
      <c r="FYD44" s="340"/>
      <c r="FYE44" s="340"/>
      <c r="FYF44" s="340"/>
      <c r="FYG44" s="340"/>
      <c r="FYH44" s="340"/>
      <c r="FYI44" s="340"/>
      <c r="FYJ44" s="340"/>
      <c r="FYK44" s="340"/>
      <c r="FYL44" s="340"/>
      <c r="FYM44" s="340"/>
      <c r="FYN44" s="340"/>
      <c r="FYO44" s="340"/>
      <c r="FYP44" s="340"/>
      <c r="FYQ44" s="340"/>
      <c r="FYR44" s="340"/>
      <c r="FYS44" s="340"/>
      <c r="FYT44" s="340"/>
      <c r="FYU44" s="340"/>
      <c r="FYV44" s="340"/>
      <c r="FYW44" s="340"/>
      <c r="FYX44" s="340"/>
      <c r="FYY44" s="340"/>
      <c r="FYZ44" s="340"/>
      <c r="FZA44" s="340"/>
      <c r="FZB44" s="340"/>
      <c r="FZC44" s="340"/>
      <c r="FZD44" s="340"/>
      <c r="FZE44" s="340"/>
      <c r="FZF44" s="340"/>
      <c r="FZG44" s="340"/>
      <c r="FZH44" s="340"/>
      <c r="FZI44" s="340"/>
      <c r="FZJ44" s="340"/>
      <c r="FZK44" s="340"/>
      <c r="FZL44" s="340"/>
      <c r="FZM44" s="340"/>
      <c r="FZN44" s="340"/>
      <c r="FZO44" s="340"/>
      <c r="FZP44" s="340"/>
      <c r="FZQ44" s="340"/>
      <c r="FZR44" s="340"/>
      <c r="FZS44" s="340"/>
      <c r="FZT44" s="340"/>
      <c r="FZU44" s="340"/>
      <c r="FZV44" s="340"/>
      <c r="FZW44" s="340"/>
      <c r="FZX44" s="340"/>
      <c r="FZY44" s="340"/>
      <c r="FZZ44" s="340"/>
      <c r="GAA44" s="340"/>
      <c r="GAB44" s="340"/>
      <c r="GAC44" s="340"/>
      <c r="GAD44" s="340"/>
      <c r="GAE44" s="340"/>
      <c r="GAF44" s="340"/>
      <c r="GAG44" s="340"/>
      <c r="GAH44" s="340"/>
      <c r="GAI44" s="340"/>
      <c r="GAJ44" s="340"/>
      <c r="GAK44" s="340"/>
      <c r="GAL44" s="340"/>
      <c r="GAM44" s="340"/>
      <c r="GAN44" s="340"/>
      <c r="GAO44" s="340"/>
      <c r="GAP44" s="340"/>
      <c r="GAQ44" s="340"/>
      <c r="GAR44" s="340"/>
      <c r="GAS44" s="340"/>
      <c r="GAT44" s="340"/>
      <c r="GAU44" s="340"/>
      <c r="GAV44" s="340"/>
      <c r="GAW44" s="340"/>
      <c r="GAX44" s="340"/>
      <c r="GAY44" s="340"/>
      <c r="GAZ44" s="340"/>
      <c r="GBA44" s="340"/>
      <c r="GBB44" s="340"/>
      <c r="GBC44" s="340"/>
      <c r="GBD44" s="340"/>
      <c r="GBE44" s="340"/>
      <c r="GBF44" s="340"/>
      <c r="GBG44" s="340"/>
      <c r="GBH44" s="340"/>
      <c r="GBI44" s="340"/>
      <c r="GBJ44" s="340"/>
      <c r="GBK44" s="340"/>
      <c r="GBL44" s="340"/>
      <c r="GBM44" s="340"/>
      <c r="GBN44" s="340"/>
      <c r="GBO44" s="340"/>
      <c r="GBP44" s="340"/>
      <c r="GBQ44" s="340"/>
      <c r="GBR44" s="340"/>
      <c r="GBS44" s="340"/>
      <c r="GBT44" s="340"/>
      <c r="GBU44" s="340"/>
      <c r="GBV44" s="340"/>
      <c r="GBW44" s="340"/>
      <c r="GBX44" s="340"/>
      <c r="GBY44" s="340"/>
      <c r="GBZ44" s="340"/>
      <c r="GCA44" s="340"/>
      <c r="GCB44" s="340"/>
      <c r="GCC44" s="340"/>
      <c r="GCD44" s="340"/>
      <c r="GCE44" s="340"/>
      <c r="GCF44" s="340"/>
      <c r="GCG44" s="340"/>
      <c r="GCH44" s="340"/>
      <c r="GCI44" s="340"/>
      <c r="GCJ44" s="340"/>
      <c r="GCK44" s="340"/>
      <c r="GCL44" s="340"/>
      <c r="GCM44" s="340"/>
      <c r="GCN44" s="340"/>
      <c r="GCO44" s="340"/>
      <c r="GCP44" s="340"/>
      <c r="GCQ44" s="340"/>
      <c r="GCR44" s="340"/>
      <c r="GCS44" s="340"/>
      <c r="GCT44" s="340"/>
      <c r="GCU44" s="340"/>
      <c r="GCV44" s="340"/>
      <c r="GCW44" s="340"/>
      <c r="GCX44" s="340"/>
      <c r="GCY44" s="340"/>
      <c r="GCZ44" s="340"/>
      <c r="GDA44" s="340"/>
      <c r="GDB44" s="340"/>
      <c r="GDC44" s="340"/>
      <c r="GDD44" s="340"/>
      <c r="GDE44" s="340"/>
      <c r="GDF44" s="340"/>
      <c r="GDG44" s="340"/>
      <c r="GDH44" s="340"/>
      <c r="GDI44" s="340"/>
      <c r="GDJ44" s="340"/>
      <c r="GDK44" s="340"/>
      <c r="GDL44" s="340"/>
      <c r="GDM44" s="340"/>
      <c r="GDN44" s="340"/>
      <c r="GDO44" s="340"/>
      <c r="GDP44" s="340"/>
      <c r="GDQ44" s="340"/>
      <c r="GDR44" s="340"/>
      <c r="GDS44" s="340"/>
      <c r="GDT44" s="340"/>
      <c r="GDU44" s="340"/>
      <c r="GDV44" s="340"/>
      <c r="GDW44" s="340"/>
      <c r="GDX44" s="340"/>
      <c r="GDY44" s="340"/>
      <c r="GDZ44" s="340"/>
      <c r="GEA44" s="340"/>
      <c r="GEB44" s="340"/>
      <c r="GEC44" s="340"/>
      <c r="GED44" s="340"/>
      <c r="GEE44" s="340"/>
      <c r="GEF44" s="340"/>
      <c r="GEG44" s="340"/>
      <c r="GEH44" s="340"/>
      <c r="GEI44" s="340"/>
      <c r="GEJ44" s="340"/>
      <c r="GEK44" s="340"/>
      <c r="GEL44" s="340"/>
      <c r="GEM44" s="340"/>
      <c r="GEN44" s="340"/>
      <c r="GEO44" s="340"/>
      <c r="GEP44" s="340"/>
      <c r="GEQ44" s="340"/>
      <c r="GER44" s="340"/>
      <c r="GES44" s="340"/>
      <c r="GET44" s="340"/>
      <c r="GEU44" s="340"/>
      <c r="GEV44" s="340"/>
      <c r="GEW44" s="340"/>
      <c r="GEX44" s="340"/>
      <c r="GEY44" s="340"/>
      <c r="GEZ44" s="340"/>
      <c r="GFA44" s="340"/>
      <c r="GFB44" s="340"/>
      <c r="GFC44" s="340"/>
      <c r="GFD44" s="340"/>
      <c r="GFE44" s="340"/>
      <c r="GFF44" s="340"/>
      <c r="GFG44" s="340"/>
      <c r="GFH44" s="340"/>
      <c r="GFI44" s="340"/>
      <c r="GFJ44" s="340"/>
      <c r="GFK44" s="340"/>
      <c r="GFL44" s="340"/>
      <c r="GFM44" s="340"/>
      <c r="GFN44" s="340"/>
      <c r="GFO44" s="340"/>
      <c r="GFP44" s="340"/>
      <c r="GFQ44" s="340"/>
      <c r="GFR44" s="340"/>
      <c r="GFS44" s="340"/>
      <c r="GFT44" s="340"/>
      <c r="GFU44" s="340"/>
      <c r="GFV44" s="340"/>
      <c r="GFW44" s="340"/>
      <c r="GFX44" s="340"/>
      <c r="GFY44" s="340"/>
      <c r="GFZ44" s="340"/>
      <c r="GGA44" s="340"/>
      <c r="GGB44" s="340"/>
      <c r="GGC44" s="340"/>
      <c r="GGD44" s="340"/>
      <c r="GGE44" s="340"/>
      <c r="GGF44" s="340"/>
      <c r="GGG44" s="340"/>
      <c r="GGH44" s="340"/>
      <c r="GGI44" s="340"/>
      <c r="GGJ44" s="340"/>
      <c r="GGK44" s="340"/>
      <c r="GGL44" s="340"/>
      <c r="GGM44" s="340"/>
      <c r="GGN44" s="340"/>
      <c r="GGO44" s="340"/>
      <c r="GGP44" s="340"/>
      <c r="GGQ44" s="340"/>
      <c r="GGR44" s="340"/>
      <c r="GGS44" s="340"/>
      <c r="GGT44" s="340"/>
      <c r="GGU44" s="340"/>
      <c r="GGV44" s="340"/>
      <c r="GGW44" s="340"/>
      <c r="GGX44" s="340"/>
      <c r="GGY44" s="340"/>
      <c r="GGZ44" s="340"/>
      <c r="GHA44" s="340"/>
      <c r="GHB44" s="340"/>
      <c r="GHC44" s="340"/>
      <c r="GHD44" s="340"/>
      <c r="GHE44" s="340"/>
      <c r="GHF44" s="340"/>
      <c r="GHG44" s="340"/>
      <c r="GHH44" s="340"/>
      <c r="GHI44" s="340"/>
      <c r="GHJ44" s="340"/>
      <c r="GHK44" s="340"/>
      <c r="GHL44" s="340"/>
      <c r="GHM44" s="340"/>
      <c r="GHN44" s="340"/>
      <c r="GHO44" s="340"/>
      <c r="GHP44" s="340"/>
      <c r="GHQ44" s="340"/>
      <c r="GHR44" s="340"/>
      <c r="GHS44" s="340"/>
      <c r="GHT44" s="340"/>
      <c r="GHU44" s="340"/>
      <c r="GHV44" s="340"/>
      <c r="GHW44" s="340"/>
      <c r="GHX44" s="340"/>
      <c r="GHY44" s="340"/>
      <c r="GHZ44" s="340"/>
      <c r="GIA44" s="340"/>
      <c r="GIB44" s="340"/>
      <c r="GIC44" s="340"/>
      <c r="GID44" s="340"/>
      <c r="GIE44" s="340"/>
      <c r="GIF44" s="340"/>
      <c r="GIG44" s="340"/>
      <c r="GIH44" s="340"/>
      <c r="GII44" s="340"/>
      <c r="GIJ44" s="340"/>
      <c r="GIK44" s="340"/>
      <c r="GIL44" s="340"/>
      <c r="GIM44" s="340"/>
      <c r="GIN44" s="340"/>
      <c r="GIO44" s="340"/>
      <c r="GIP44" s="340"/>
      <c r="GIQ44" s="340"/>
      <c r="GIR44" s="340"/>
      <c r="GIS44" s="340"/>
      <c r="GIT44" s="340"/>
      <c r="GIU44" s="340"/>
      <c r="GIV44" s="340"/>
      <c r="GIW44" s="340"/>
      <c r="GIX44" s="340"/>
      <c r="GIY44" s="340"/>
      <c r="GIZ44" s="340"/>
      <c r="GJA44" s="340"/>
      <c r="GJB44" s="340"/>
      <c r="GJC44" s="340"/>
      <c r="GJD44" s="340"/>
      <c r="GJE44" s="340"/>
      <c r="GJF44" s="340"/>
      <c r="GJG44" s="340"/>
      <c r="GJH44" s="340"/>
      <c r="GJI44" s="340"/>
      <c r="GJJ44" s="340"/>
      <c r="GJK44" s="340"/>
      <c r="GJL44" s="340"/>
      <c r="GJM44" s="340"/>
      <c r="GJN44" s="340"/>
      <c r="GJO44" s="340"/>
      <c r="GJP44" s="340"/>
      <c r="GJQ44" s="340"/>
      <c r="GJR44" s="340"/>
      <c r="GJS44" s="340"/>
      <c r="GJT44" s="340"/>
      <c r="GJU44" s="340"/>
      <c r="GJV44" s="340"/>
      <c r="GJW44" s="340"/>
      <c r="GJX44" s="340"/>
      <c r="GJY44" s="340"/>
      <c r="GJZ44" s="340"/>
      <c r="GKA44" s="340"/>
      <c r="GKB44" s="340"/>
      <c r="GKC44" s="340"/>
      <c r="GKD44" s="340"/>
      <c r="GKE44" s="340"/>
      <c r="GKF44" s="340"/>
      <c r="GKG44" s="340"/>
      <c r="GKH44" s="340"/>
      <c r="GKI44" s="340"/>
      <c r="GKJ44" s="340"/>
      <c r="GKK44" s="340"/>
      <c r="GKL44" s="340"/>
      <c r="GKM44" s="340"/>
      <c r="GKN44" s="340"/>
      <c r="GKO44" s="340"/>
      <c r="GKP44" s="340"/>
      <c r="GKQ44" s="340"/>
      <c r="GKR44" s="340"/>
      <c r="GKS44" s="340"/>
      <c r="GKT44" s="340"/>
      <c r="GKU44" s="340"/>
      <c r="GKV44" s="340"/>
      <c r="GKW44" s="340"/>
      <c r="GKX44" s="340"/>
      <c r="GKY44" s="340"/>
      <c r="GKZ44" s="340"/>
      <c r="GLA44" s="340"/>
      <c r="GLB44" s="340"/>
      <c r="GLC44" s="340"/>
      <c r="GLD44" s="340"/>
      <c r="GLE44" s="340"/>
      <c r="GLF44" s="340"/>
      <c r="GLG44" s="340"/>
      <c r="GLH44" s="340"/>
      <c r="GLI44" s="340"/>
      <c r="GLJ44" s="340"/>
      <c r="GLK44" s="340"/>
      <c r="GLL44" s="340"/>
      <c r="GLM44" s="340"/>
      <c r="GLN44" s="340"/>
      <c r="GLO44" s="340"/>
      <c r="GLP44" s="340"/>
      <c r="GLQ44" s="340"/>
      <c r="GLR44" s="340"/>
      <c r="GLS44" s="340"/>
      <c r="GLT44" s="340"/>
      <c r="GLU44" s="340"/>
      <c r="GLV44" s="340"/>
      <c r="GLW44" s="340"/>
      <c r="GLX44" s="340"/>
      <c r="GLY44" s="340"/>
      <c r="GLZ44" s="340"/>
      <c r="GMA44" s="340"/>
      <c r="GMB44" s="340"/>
      <c r="GMC44" s="340"/>
      <c r="GMD44" s="340"/>
      <c r="GME44" s="340"/>
      <c r="GMF44" s="340"/>
      <c r="GMG44" s="340"/>
      <c r="GMH44" s="340"/>
      <c r="GMI44" s="340"/>
      <c r="GMJ44" s="340"/>
      <c r="GMK44" s="340"/>
      <c r="GML44" s="340"/>
      <c r="GMM44" s="340"/>
      <c r="GMN44" s="340"/>
      <c r="GMO44" s="340"/>
      <c r="GMP44" s="340"/>
      <c r="GMQ44" s="340"/>
      <c r="GMR44" s="340"/>
      <c r="GMS44" s="340"/>
      <c r="GMT44" s="340"/>
      <c r="GMU44" s="340"/>
      <c r="GMV44" s="340"/>
      <c r="GMW44" s="340"/>
      <c r="GMX44" s="340"/>
      <c r="GMY44" s="340"/>
      <c r="GMZ44" s="340"/>
      <c r="GNA44" s="340"/>
      <c r="GNB44" s="340"/>
      <c r="GNC44" s="340"/>
      <c r="GND44" s="340"/>
      <c r="GNE44" s="340"/>
      <c r="GNF44" s="340"/>
      <c r="GNG44" s="340"/>
      <c r="GNH44" s="340"/>
      <c r="GNI44" s="340"/>
      <c r="GNJ44" s="340"/>
      <c r="GNK44" s="340"/>
      <c r="GNL44" s="340"/>
      <c r="GNM44" s="340"/>
      <c r="GNN44" s="340"/>
      <c r="GNO44" s="340"/>
      <c r="GNP44" s="340"/>
      <c r="GNQ44" s="340"/>
      <c r="GNR44" s="340"/>
      <c r="GNS44" s="340"/>
      <c r="GNT44" s="340"/>
      <c r="GNU44" s="340"/>
      <c r="GNV44" s="340"/>
      <c r="GNW44" s="340"/>
      <c r="GNX44" s="340"/>
      <c r="GNY44" s="340"/>
      <c r="GNZ44" s="340"/>
      <c r="GOA44" s="340"/>
      <c r="GOB44" s="340"/>
      <c r="GOC44" s="340"/>
      <c r="GOD44" s="340"/>
      <c r="GOE44" s="340"/>
      <c r="GOF44" s="340"/>
      <c r="GOG44" s="340"/>
      <c r="GOH44" s="340"/>
      <c r="GOI44" s="340"/>
      <c r="GOJ44" s="340"/>
      <c r="GOK44" s="340"/>
      <c r="GOL44" s="340"/>
      <c r="GOM44" s="340"/>
      <c r="GON44" s="340"/>
      <c r="GOO44" s="340"/>
      <c r="GOP44" s="340"/>
      <c r="GOQ44" s="340"/>
      <c r="GOR44" s="340"/>
      <c r="GOS44" s="340"/>
      <c r="GOT44" s="340"/>
      <c r="GOU44" s="340"/>
      <c r="GOV44" s="340"/>
      <c r="GOW44" s="340"/>
      <c r="GOX44" s="340"/>
      <c r="GOY44" s="340"/>
      <c r="GOZ44" s="340"/>
      <c r="GPA44" s="340"/>
      <c r="GPB44" s="340"/>
      <c r="GPC44" s="340"/>
      <c r="GPD44" s="340"/>
      <c r="GPE44" s="340"/>
      <c r="GPF44" s="340"/>
      <c r="GPG44" s="340"/>
      <c r="GPH44" s="340"/>
      <c r="GPI44" s="340"/>
      <c r="GPJ44" s="340"/>
      <c r="GPK44" s="340"/>
      <c r="GPL44" s="340"/>
      <c r="GPM44" s="340"/>
      <c r="GPN44" s="340"/>
      <c r="GPO44" s="340"/>
      <c r="GPP44" s="340"/>
      <c r="GPQ44" s="340"/>
      <c r="GPR44" s="340"/>
      <c r="GPS44" s="340"/>
      <c r="GPT44" s="340"/>
      <c r="GPU44" s="340"/>
      <c r="GPV44" s="340"/>
      <c r="GPW44" s="340"/>
      <c r="GPX44" s="340"/>
      <c r="GPY44" s="340"/>
      <c r="GPZ44" s="340"/>
      <c r="GQA44" s="340"/>
      <c r="GQB44" s="340"/>
      <c r="GQC44" s="340"/>
      <c r="GQD44" s="340"/>
      <c r="GQE44" s="340"/>
      <c r="GQF44" s="340"/>
      <c r="GQG44" s="340"/>
      <c r="GQH44" s="340"/>
      <c r="GQI44" s="340"/>
      <c r="GQJ44" s="340"/>
      <c r="GQK44" s="340"/>
      <c r="GQL44" s="340"/>
      <c r="GQM44" s="340"/>
      <c r="GQN44" s="340"/>
      <c r="GQO44" s="340"/>
      <c r="GQP44" s="340"/>
      <c r="GQQ44" s="340"/>
      <c r="GQR44" s="340"/>
      <c r="GQS44" s="340"/>
      <c r="GQT44" s="340"/>
      <c r="GQU44" s="340"/>
      <c r="GQV44" s="340"/>
      <c r="GQW44" s="340"/>
      <c r="GQX44" s="340"/>
      <c r="GQY44" s="340"/>
      <c r="GQZ44" s="340"/>
      <c r="GRA44" s="340"/>
      <c r="GRB44" s="340"/>
      <c r="GRC44" s="340"/>
      <c r="GRD44" s="340"/>
      <c r="GRE44" s="340"/>
      <c r="GRF44" s="340"/>
      <c r="GRG44" s="340"/>
      <c r="GRH44" s="340"/>
      <c r="GRI44" s="340"/>
      <c r="GRJ44" s="340"/>
      <c r="GRK44" s="340"/>
      <c r="GRL44" s="340"/>
      <c r="GRM44" s="340"/>
      <c r="GRN44" s="340"/>
      <c r="GRO44" s="340"/>
      <c r="GRP44" s="340"/>
      <c r="GRQ44" s="340"/>
      <c r="GRR44" s="340"/>
      <c r="GRS44" s="340"/>
      <c r="GRT44" s="340"/>
      <c r="GRU44" s="340"/>
      <c r="GRV44" s="340"/>
      <c r="GRW44" s="340"/>
      <c r="GRX44" s="340"/>
      <c r="GRY44" s="340"/>
      <c r="GRZ44" s="340"/>
      <c r="GSA44" s="340"/>
      <c r="GSB44" s="340"/>
      <c r="GSC44" s="340"/>
      <c r="GSD44" s="340"/>
      <c r="GSE44" s="340"/>
      <c r="GSF44" s="340"/>
      <c r="GSG44" s="340"/>
      <c r="GSH44" s="340"/>
      <c r="GSI44" s="340"/>
      <c r="GSJ44" s="340"/>
      <c r="GSK44" s="340"/>
      <c r="GSL44" s="340"/>
      <c r="GSM44" s="340"/>
      <c r="GSN44" s="340"/>
      <c r="GSO44" s="340"/>
      <c r="GSP44" s="340"/>
      <c r="GSQ44" s="340"/>
      <c r="GSR44" s="340"/>
      <c r="GSS44" s="340"/>
      <c r="GST44" s="340"/>
      <c r="GSU44" s="340"/>
      <c r="GSV44" s="340"/>
      <c r="GSW44" s="340"/>
      <c r="GSX44" s="340"/>
      <c r="GSY44" s="340"/>
      <c r="GSZ44" s="340"/>
      <c r="GTA44" s="340"/>
      <c r="GTB44" s="340"/>
      <c r="GTC44" s="340"/>
      <c r="GTD44" s="340"/>
      <c r="GTE44" s="340"/>
      <c r="GTF44" s="340"/>
      <c r="GTG44" s="340"/>
      <c r="GTH44" s="340"/>
      <c r="GTI44" s="340"/>
      <c r="GTJ44" s="340"/>
      <c r="GTK44" s="340"/>
      <c r="GTL44" s="340"/>
      <c r="GTM44" s="340"/>
      <c r="GTN44" s="340"/>
      <c r="GTO44" s="340"/>
      <c r="GTP44" s="340"/>
      <c r="GTQ44" s="340"/>
      <c r="GTR44" s="340"/>
      <c r="GTS44" s="340"/>
      <c r="GTT44" s="340"/>
      <c r="GTU44" s="340"/>
      <c r="GTV44" s="340"/>
      <c r="GTW44" s="340"/>
      <c r="GTX44" s="340"/>
      <c r="GTY44" s="340"/>
      <c r="GTZ44" s="340"/>
      <c r="GUA44" s="340"/>
      <c r="GUB44" s="340"/>
      <c r="GUC44" s="340"/>
      <c r="GUD44" s="340"/>
      <c r="GUE44" s="340"/>
      <c r="GUF44" s="340"/>
      <c r="GUG44" s="340"/>
      <c r="GUH44" s="340"/>
      <c r="GUI44" s="340"/>
      <c r="GUJ44" s="340"/>
      <c r="GUK44" s="340"/>
      <c r="GUL44" s="340"/>
      <c r="GUM44" s="340"/>
      <c r="GUN44" s="340"/>
      <c r="GUO44" s="340"/>
      <c r="GUP44" s="340"/>
      <c r="GUQ44" s="340"/>
      <c r="GUR44" s="340"/>
      <c r="GUS44" s="340"/>
      <c r="GUT44" s="340"/>
      <c r="GUU44" s="340"/>
      <c r="GUV44" s="340"/>
      <c r="GUW44" s="340"/>
      <c r="GUX44" s="340"/>
      <c r="GUY44" s="340"/>
      <c r="GUZ44" s="340"/>
      <c r="GVA44" s="340"/>
      <c r="GVB44" s="340"/>
      <c r="GVC44" s="340"/>
      <c r="GVD44" s="340"/>
      <c r="GVE44" s="340"/>
      <c r="GVF44" s="340"/>
      <c r="GVG44" s="340"/>
      <c r="GVH44" s="340"/>
      <c r="GVI44" s="340"/>
      <c r="GVJ44" s="340"/>
      <c r="GVK44" s="340"/>
      <c r="GVL44" s="340"/>
      <c r="GVM44" s="340"/>
      <c r="GVN44" s="340"/>
      <c r="GVO44" s="340"/>
      <c r="GVP44" s="340"/>
      <c r="GVQ44" s="340"/>
      <c r="GVR44" s="340"/>
      <c r="GVS44" s="340"/>
      <c r="GVT44" s="340"/>
      <c r="GVU44" s="340"/>
      <c r="GVV44" s="340"/>
      <c r="GVW44" s="340"/>
      <c r="GVX44" s="340"/>
      <c r="GVY44" s="340"/>
      <c r="GVZ44" s="340"/>
      <c r="GWA44" s="340"/>
      <c r="GWB44" s="340"/>
      <c r="GWC44" s="340"/>
      <c r="GWD44" s="340"/>
      <c r="GWE44" s="340"/>
      <c r="GWF44" s="340"/>
      <c r="GWG44" s="340"/>
      <c r="GWH44" s="340"/>
      <c r="GWI44" s="340"/>
      <c r="GWJ44" s="340"/>
      <c r="GWK44" s="340"/>
      <c r="GWL44" s="340"/>
      <c r="GWM44" s="340"/>
      <c r="GWN44" s="340"/>
      <c r="GWO44" s="340"/>
      <c r="GWP44" s="340"/>
      <c r="GWQ44" s="340"/>
      <c r="GWR44" s="340"/>
      <c r="GWS44" s="340"/>
      <c r="GWT44" s="340"/>
      <c r="GWU44" s="340"/>
      <c r="GWV44" s="340"/>
      <c r="GWW44" s="340"/>
      <c r="GWX44" s="340"/>
      <c r="GWY44" s="340"/>
      <c r="GWZ44" s="340"/>
      <c r="GXA44" s="340"/>
      <c r="GXB44" s="340"/>
      <c r="GXC44" s="340"/>
      <c r="GXD44" s="340"/>
      <c r="GXE44" s="340"/>
      <c r="GXF44" s="340"/>
      <c r="GXG44" s="340"/>
      <c r="GXH44" s="340"/>
      <c r="GXI44" s="340"/>
      <c r="GXJ44" s="340"/>
      <c r="GXK44" s="340"/>
      <c r="GXL44" s="340"/>
      <c r="GXM44" s="340"/>
      <c r="GXN44" s="340"/>
      <c r="GXO44" s="340"/>
      <c r="GXP44" s="340"/>
      <c r="GXQ44" s="340"/>
      <c r="GXR44" s="340"/>
      <c r="GXS44" s="340"/>
      <c r="GXT44" s="340"/>
      <c r="GXU44" s="340"/>
      <c r="GXV44" s="340"/>
      <c r="GXW44" s="340"/>
      <c r="GXX44" s="340"/>
      <c r="GXY44" s="340"/>
      <c r="GXZ44" s="340"/>
      <c r="GYA44" s="340"/>
      <c r="GYB44" s="340"/>
      <c r="GYC44" s="340"/>
      <c r="GYD44" s="340"/>
      <c r="GYE44" s="340"/>
      <c r="GYF44" s="340"/>
      <c r="GYG44" s="340"/>
      <c r="GYH44" s="340"/>
      <c r="GYI44" s="340"/>
      <c r="GYJ44" s="340"/>
      <c r="GYK44" s="340"/>
      <c r="GYL44" s="340"/>
      <c r="GYM44" s="340"/>
      <c r="GYN44" s="340"/>
      <c r="GYO44" s="340"/>
      <c r="GYP44" s="340"/>
      <c r="GYQ44" s="340"/>
      <c r="GYR44" s="340"/>
      <c r="GYS44" s="340"/>
      <c r="GYT44" s="340"/>
      <c r="GYU44" s="340"/>
      <c r="GYV44" s="340"/>
      <c r="GYW44" s="340"/>
      <c r="GYX44" s="340"/>
      <c r="GYY44" s="340"/>
      <c r="GYZ44" s="340"/>
      <c r="GZA44" s="340"/>
      <c r="GZB44" s="340"/>
      <c r="GZC44" s="340"/>
      <c r="GZD44" s="340"/>
      <c r="GZE44" s="340"/>
      <c r="GZF44" s="340"/>
      <c r="GZG44" s="340"/>
      <c r="GZH44" s="340"/>
      <c r="GZI44" s="340"/>
      <c r="GZJ44" s="340"/>
      <c r="GZK44" s="340"/>
      <c r="GZL44" s="340"/>
      <c r="GZM44" s="340"/>
      <c r="GZN44" s="340"/>
      <c r="GZO44" s="340"/>
      <c r="GZP44" s="340"/>
      <c r="GZQ44" s="340"/>
      <c r="GZR44" s="340"/>
      <c r="GZS44" s="340"/>
      <c r="GZT44" s="340"/>
      <c r="GZU44" s="340"/>
      <c r="GZV44" s="340"/>
      <c r="GZW44" s="340"/>
      <c r="GZX44" s="340"/>
      <c r="GZY44" s="340"/>
      <c r="GZZ44" s="340"/>
      <c r="HAA44" s="340"/>
      <c r="HAB44" s="340"/>
      <c r="HAC44" s="340"/>
      <c r="HAD44" s="340"/>
      <c r="HAE44" s="340"/>
      <c r="HAF44" s="340"/>
      <c r="HAG44" s="340"/>
      <c r="HAH44" s="340"/>
      <c r="HAI44" s="340"/>
      <c r="HAJ44" s="340"/>
      <c r="HAK44" s="340"/>
      <c r="HAL44" s="340"/>
      <c r="HAM44" s="340"/>
      <c r="HAN44" s="340"/>
      <c r="HAO44" s="340"/>
      <c r="HAP44" s="340"/>
      <c r="HAQ44" s="340"/>
      <c r="HAR44" s="340"/>
      <c r="HAS44" s="340"/>
      <c r="HAT44" s="340"/>
      <c r="HAU44" s="340"/>
      <c r="HAV44" s="340"/>
      <c r="HAW44" s="340"/>
      <c r="HAX44" s="340"/>
      <c r="HAY44" s="340"/>
      <c r="HAZ44" s="340"/>
      <c r="HBA44" s="340"/>
      <c r="HBB44" s="340"/>
      <c r="HBC44" s="340"/>
      <c r="HBD44" s="340"/>
      <c r="HBE44" s="340"/>
      <c r="HBF44" s="340"/>
      <c r="HBG44" s="340"/>
      <c r="HBH44" s="340"/>
      <c r="HBI44" s="340"/>
      <c r="HBJ44" s="340"/>
      <c r="HBK44" s="340"/>
      <c r="HBL44" s="340"/>
      <c r="HBM44" s="340"/>
      <c r="HBN44" s="340"/>
      <c r="HBO44" s="340"/>
      <c r="HBP44" s="340"/>
      <c r="HBQ44" s="340"/>
      <c r="HBR44" s="340"/>
      <c r="HBS44" s="340"/>
      <c r="HBT44" s="340"/>
      <c r="HBU44" s="340"/>
      <c r="HBV44" s="340"/>
      <c r="HBW44" s="340"/>
      <c r="HBX44" s="340"/>
      <c r="HBY44" s="340"/>
      <c r="HBZ44" s="340"/>
      <c r="HCA44" s="340"/>
      <c r="HCB44" s="340"/>
      <c r="HCC44" s="340"/>
      <c r="HCD44" s="340"/>
      <c r="HCE44" s="340"/>
      <c r="HCF44" s="340"/>
      <c r="HCG44" s="340"/>
      <c r="HCH44" s="340"/>
      <c r="HCI44" s="340"/>
      <c r="HCJ44" s="340"/>
      <c r="HCK44" s="340"/>
      <c r="HCL44" s="340"/>
      <c r="HCM44" s="340"/>
      <c r="HCN44" s="340"/>
      <c r="HCO44" s="340"/>
      <c r="HCP44" s="340"/>
      <c r="HCQ44" s="340"/>
      <c r="HCR44" s="340"/>
      <c r="HCS44" s="340"/>
      <c r="HCT44" s="340"/>
      <c r="HCU44" s="340"/>
      <c r="HCV44" s="340"/>
      <c r="HCW44" s="340"/>
      <c r="HCX44" s="340"/>
      <c r="HCY44" s="340"/>
      <c r="HCZ44" s="340"/>
      <c r="HDA44" s="340"/>
      <c r="HDB44" s="340"/>
      <c r="HDC44" s="340"/>
      <c r="HDD44" s="340"/>
      <c r="HDE44" s="340"/>
      <c r="HDF44" s="340"/>
      <c r="HDG44" s="340"/>
      <c r="HDH44" s="340"/>
      <c r="HDI44" s="340"/>
      <c r="HDJ44" s="340"/>
      <c r="HDK44" s="340"/>
      <c r="HDL44" s="340"/>
      <c r="HDM44" s="340"/>
      <c r="HDN44" s="340"/>
      <c r="HDO44" s="340"/>
      <c r="HDP44" s="340"/>
      <c r="HDQ44" s="340"/>
      <c r="HDR44" s="340"/>
      <c r="HDS44" s="340"/>
      <c r="HDT44" s="340"/>
      <c r="HDU44" s="340"/>
      <c r="HDV44" s="340"/>
      <c r="HDW44" s="340"/>
      <c r="HDX44" s="340"/>
      <c r="HDY44" s="340"/>
      <c r="HDZ44" s="340"/>
      <c r="HEA44" s="340"/>
      <c r="HEB44" s="340"/>
      <c r="HEC44" s="340"/>
      <c r="HED44" s="340"/>
      <c r="HEE44" s="340"/>
      <c r="HEF44" s="340"/>
      <c r="HEG44" s="340"/>
      <c r="HEH44" s="340"/>
      <c r="HEI44" s="340"/>
      <c r="HEJ44" s="340"/>
      <c r="HEK44" s="340"/>
      <c r="HEL44" s="340"/>
      <c r="HEM44" s="340"/>
      <c r="HEN44" s="340"/>
      <c r="HEO44" s="340"/>
      <c r="HEP44" s="340"/>
      <c r="HEQ44" s="340"/>
      <c r="HER44" s="340"/>
      <c r="HES44" s="340"/>
      <c r="HET44" s="340"/>
      <c r="HEU44" s="340"/>
      <c r="HEV44" s="340"/>
      <c r="HEW44" s="340"/>
      <c r="HEX44" s="340"/>
      <c r="HEY44" s="340"/>
      <c r="HEZ44" s="340"/>
      <c r="HFA44" s="340"/>
      <c r="HFB44" s="340"/>
      <c r="HFC44" s="340"/>
      <c r="HFD44" s="340"/>
      <c r="HFE44" s="340"/>
      <c r="HFF44" s="340"/>
      <c r="HFG44" s="340"/>
      <c r="HFH44" s="340"/>
      <c r="HFI44" s="340"/>
      <c r="HFJ44" s="340"/>
      <c r="HFK44" s="340"/>
      <c r="HFL44" s="340"/>
      <c r="HFM44" s="340"/>
      <c r="HFN44" s="340"/>
      <c r="HFO44" s="340"/>
      <c r="HFP44" s="340"/>
      <c r="HFQ44" s="340"/>
      <c r="HFR44" s="340"/>
      <c r="HFS44" s="340"/>
      <c r="HFT44" s="340"/>
      <c r="HFU44" s="340"/>
      <c r="HFV44" s="340"/>
      <c r="HFW44" s="340"/>
      <c r="HFX44" s="340"/>
      <c r="HFY44" s="340"/>
      <c r="HFZ44" s="340"/>
      <c r="HGA44" s="340"/>
      <c r="HGB44" s="340"/>
      <c r="HGC44" s="340"/>
      <c r="HGD44" s="340"/>
      <c r="HGE44" s="340"/>
      <c r="HGF44" s="340"/>
      <c r="HGG44" s="340"/>
      <c r="HGH44" s="340"/>
      <c r="HGI44" s="340"/>
      <c r="HGJ44" s="340"/>
      <c r="HGK44" s="340"/>
      <c r="HGL44" s="340"/>
      <c r="HGM44" s="340"/>
      <c r="HGN44" s="340"/>
      <c r="HGO44" s="340"/>
      <c r="HGP44" s="340"/>
      <c r="HGQ44" s="340"/>
      <c r="HGR44" s="340"/>
      <c r="HGS44" s="340"/>
      <c r="HGT44" s="340"/>
      <c r="HGU44" s="340"/>
      <c r="HGV44" s="340"/>
      <c r="HGW44" s="340"/>
      <c r="HGX44" s="340"/>
      <c r="HGY44" s="340"/>
      <c r="HGZ44" s="340"/>
      <c r="HHA44" s="340"/>
      <c r="HHB44" s="340"/>
      <c r="HHC44" s="340"/>
      <c r="HHD44" s="340"/>
      <c r="HHE44" s="340"/>
      <c r="HHF44" s="340"/>
      <c r="HHG44" s="340"/>
      <c r="HHH44" s="340"/>
      <c r="HHI44" s="340"/>
      <c r="HHJ44" s="340"/>
      <c r="HHK44" s="340"/>
      <c r="HHL44" s="340"/>
      <c r="HHM44" s="340"/>
      <c r="HHN44" s="340"/>
      <c r="HHO44" s="340"/>
      <c r="HHP44" s="340"/>
      <c r="HHQ44" s="340"/>
      <c r="HHR44" s="340"/>
      <c r="HHS44" s="340"/>
      <c r="HHT44" s="340"/>
      <c r="HHU44" s="340"/>
      <c r="HHV44" s="340"/>
      <c r="HHW44" s="340"/>
      <c r="HHX44" s="340"/>
      <c r="HHY44" s="340"/>
      <c r="HHZ44" s="340"/>
      <c r="HIA44" s="340"/>
      <c r="HIB44" s="340"/>
      <c r="HIC44" s="340"/>
      <c r="HID44" s="340"/>
      <c r="HIE44" s="340"/>
      <c r="HIF44" s="340"/>
      <c r="HIG44" s="340"/>
      <c r="HIH44" s="340"/>
      <c r="HII44" s="340"/>
      <c r="HIJ44" s="340"/>
      <c r="HIK44" s="340"/>
      <c r="HIL44" s="340"/>
      <c r="HIM44" s="340"/>
      <c r="HIN44" s="340"/>
      <c r="HIO44" s="340"/>
      <c r="HIP44" s="340"/>
      <c r="HIQ44" s="340"/>
      <c r="HIR44" s="340"/>
      <c r="HIS44" s="340"/>
      <c r="HIT44" s="340"/>
      <c r="HIU44" s="340"/>
      <c r="HIV44" s="340"/>
      <c r="HIW44" s="340"/>
      <c r="HIX44" s="340"/>
      <c r="HIY44" s="340"/>
      <c r="HIZ44" s="340"/>
      <c r="HJA44" s="340"/>
      <c r="HJB44" s="340"/>
      <c r="HJC44" s="340"/>
      <c r="HJD44" s="340"/>
      <c r="HJE44" s="340"/>
      <c r="HJF44" s="340"/>
      <c r="HJG44" s="340"/>
      <c r="HJH44" s="340"/>
      <c r="HJI44" s="340"/>
      <c r="HJJ44" s="340"/>
      <c r="HJK44" s="340"/>
      <c r="HJL44" s="340"/>
      <c r="HJM44" s="340"/>
      <c r="HJN44" s="340"/>
      <c r="HJO44" s="340"/>
      <c r="HJP44" s="340"/>
      <c r="HJQ44" s="340"/>
      <c r="HJR44" s="340"/>
      <c r="HJS44" s="340"/>
      <c r="HJT44" s="340"/>
      <c r="HJU44" s="340"/>
      <c r="HJV44" s="340"/>
      <c r="HJW44" s="340"/>
      <c r="HJX44" s="340"/>
      <c r="HJY44" s="340"/>
      <c r="HJZ44" s="340"/>
      <c r="HKA44" s="340"/>
      <c r="HKB44" s="340"/>
      <c r="HKC44" s="340"/>
      <c r="HKD44" s="340"/>
      <c r="HKE44" s="340"/>
      <c r="HKF44" s="340"/>
      <c r="HKG44" s="340"/>
      <c r="HKH44" s="340"/>
      <c r="HKI44" s="340"/>
      <c r="HKJ44" s="340"/>
      <c r="HKK44" s="340"/>
      <c r="HKL44" s="340"/>
      <c r="HKM44" s="340"/>
      <c r="HKN44" s="340"/>
      <c r="HKO44" s="340"/>
      <c r="HKP44" s="340"/>
      <c r="HKQ44" s="340"/>
      <c r="HKR44" s="340"/>
      <c r="HKS44" s="340"/>
      <c r="HKT44" s="340"/>
      <c r="HKU44" s="340"/>
      <c r="HKV44" s="340"/>
      <c r="HKW44" s="340"/>
      <c r="HKX44" s="340"/>
      <c r="HKY44" s="340"/>
      <c r="HKZ44" s="340"/>
      <c r="HLA44" s="340"/>
      <c r="HLB44" s="340"/>
      <c r="HLC44" s="340"/>
      <c r="HLD44" s="340"/>
      <c r="HLE44" s="340"/>
      <c r="HLF44" s="340"/>
      <c r="HLG44" s="340"/>
      <c r="HLH44" s="340"/>
      <c r="HLI44" s="340"/>
      <c r="HLJ44" s="340"/>
      <c r="HLK44" s="340"/>
      <c r="HLL44" s="340"/>
      <c r="HLM44" s="340"/>
      <c r="HLN44" s="340"/>
      <c r="HLO44" s="340"/>
      <c r="HLP44" s="340"/>
      <c r="HLQ44" s="340"/>
      <c r="HLR44" s="340"/>
      <c r="HLS44" s="340"/>
      <c r="HLT44" s="340"/>
      <c r="HLU44" s="340"/>
      <c r="HLV44" s="340"/>
      <c r="HLW44" s="340"/>
      <c r="HLX44" s="340"/>
      <c r="HLY44" s="340"/>
      <c r="HLZ44" s="340"/>
      <c r="HMA44" s="340"/>
      <c r="HMB44" s="340"/>
      <c r="HMC44" s="340"/>
      <c r="HMD44" s="340"/>
      <c r="HME44" s="340"/>
      <c r="HMF44" s="340"/>
      <c r="HMG44" s="340"/>
      <c r="HMH44" s="340"/>
      <c r="HMI44" s="340"/>
      <c r="HMJ44" s="340"/>
      <c r="HMK44" s="340"/>
      <c r="HML44" s="340"/>
      <c r="HMM44" s="340"/>
      <c r="HMN44" s="340"/>
      <c r="HMO44" s="340"/>
      <c r="HMP44" s="340"/>
      <c r="HMQ44" s="340"/>
      <c r="HMR44" s="340"/>
      <c r="HMS44" s="340"/>
      <c r="HMT44" s="340"/>
      <c r="HMU44" s="340"/>
      <c r="HMV44" s="340"/>
      <c r="HMW44" s="340"/>
      <c r="HMX44" s="340"/>
      <c r="HMY44" s="340"/>
      <c r="HMZ44" s="340"/>
      <c r="HNA44" s="340"/>
      <c r="HNB44" s="340"/>
      <c r="HNC44" s="340"/>
      <c r="HND44" s="340"/>
      <c r="HNE44" s="340"/>
      <c r="HNF44" s="340"/>
      <c r="HNG44" s="340"/>
      <c r="HNH44" s="340"/>
      <c r="HNI44" s="340"/>
      <c r="HNJ44" s="340"/>
      <c r="HNK44" s="340"/>
      <c r="HNL44" s="340"/>
      <c r="HNM44" s="340"/>
      <c r="HNN44" s="340"/>
      <c r="HNO44" s="340"/>
      <c r="HNP44" s="340"/>
      <c r="HNQ44" s="340"/>
      <c r="HNR44" s="340"/>
      <c r="HNS44" s="340"/>
      <c r="HNT44" s="340"/>
      <c r="HNU44" s="340"/>
      <c r="HNV44" s="340"/>
      <c r="HNW44" s="340"/>
      <c r="HNX44" s="340"/>
      <c r="HNY44" s="340"/>
      <c r="HNZ44" s="340"/>
      <c r="HOA44" s="340"/>
      <c r="HOB44" s="340"/>
      <c r="HOC44" s="340"/>
      <c r="HOD44" s="340"/>
      <c r="HOE44" s="340"/>
      <c r="HOF44" s="340"/>
      <c r="HOG44" s="340"/>
      <c r="HOH44" s="340"/>
      <c r="HOI44" s="340"/>
      <c r="HOJ44" s="340"/>
      <c r="HOK44" s="340"/>
      <c r="HOL44" s="340"/>
      <c r="HOM44" s="340"/>
      <c r="HON44" s="340"/>
      <c r="HOO44" s="340"/>
      <c r="HOP44" s="340"/>
      <c r="HOQ44" s="340"/>
      <c r="HOR44" s="340"/>
      <c r="HOS44" s="340"/>
      <c r="HOT44" s="340"/>
      <c r="HOU44" s="340"/>
      <c r="HOV44" s="340"/>
      <c r="HOW44" s="340"/>
      <c r="HOX44" s="340"/>
      <c r="HOY44" s="340"/>
      <c r="HOZ44" s="340"/>
      <c r="HPA44" s="340"/>
      <c r="HPB44" s="340"/>
      <c r="HPC44" s="340"/>
      <c r="HPD44" s="340"/>
      <c r="HPE44" s="340"/>
      <c r="HPF44" s="340"/>
      <c r="HPG44" s="340"/>
      <c r="HPH44" s="340"/>
      <c r="HPI44" s="340"/>
      <c r="HPJ44" s="340"/>
      <c r="HPK44" s="340"/>
      <c r="HPL44" s="340"/>
      <c r="HPM44" s="340"/>
      <c r="HPN44" s="340"/>
      <c r="HPO44" s="340"/>
      <c r="HPP44" s="340"/>
      <c r="HPQ44" s="340"/>
      <c r="HPR44" s="340"/>
      <c r="HPS44" s="340"/>
      <c r="HPT44" s="340"/>
      <c r="HPU44" s="340"/>
      <c r="HPV44" s="340"/>
      <c r="HPW44" s="340"/>
      <c r="HPX44" s="340"/>
      <c r="HPY44" s="340"/>
      <c r="HPZ44" s="340"/>
      <c r="HQA44" s="340"/>
      <c r="HQB44" s="340"/>
      <c r="HQC44" s="340"/>
      <c r="HQD44" s="340"/>
      <c r="HQE44" s="340"/>
      <c r="HQF44" s="340"/>
      <c r="HQG44" s="340"/>
      <c r="HQH44" s="340"/>
      <c r="HQI44" s="340"/>
      <c r="HQJ44" s="340"/>
      <c r="HQK44" s="340"/>
      <c r="HQL44" s="340"/>
      <c r="HQM44" s="340"/>
      <c r="HQN44" s="340"/>
      <c r="HQO44" s="340"/>
      <c r="HQP44" s="340"/>
      <c r="HQQ44" s="340"/>
      <c r="HQR44" s="340"/>
      <c r="HQS44" s="340"/>
      <c r="HQT44" s="340"/>
      <c r="HQU44" s="340"/>
      <c r="HQV44" s="340"/>
      <c r="HQW44" s="340"/>
      <c r="HQX44" s="340"/>
      <c r="HQY44" s="340"/>
      <c r="HQZ44" s="340"/>
      <c r="HRA44" s="340"/>
      <c r="HRB44" s="340"/>
      <c r="HRC44" s="340"/>
      <c r="HRD44" s="340"/>
      <c r="HRE44" s="340"/>
      <c r="HRF44" s="340"/>
      <c r="HRG44" s="340"/>
      <c r="HRH44" s="340"/>
      <c r="HRI44" s="340"/>
      <c r="HRJ44" s="340"/>
      <c r="HRK44" s="340"/>
      <c r="HRL44" s="340"/>
      <c r="HRM44" s="340"/>
      <c r="HRN44" s="340"/>
      <c r="HRO44" s="340"/>
      <c r="HRP44" s="340"/>
      <c r="HRQ44" s="340"/>
      <c r="HRR44" s="340"/>
      <c r="HRS44" s="340"/>
      <c r="HRT44" s="340"/>
      <c r="HRU44" s="340"/>
      <c r="HRV44" s="340"/>
      <c r="HRW44" s="340"/>
      <c r="HRX44" s="340"/>
      <c r="HRY44" s="340"/>
      <c r="HRZ44" s="340"/>
      <c r="HSA44" s="340"/>
      <c r="HSB44" s="340"/>
      <c r="HSC44" s="340"/>
      <c r="HSD44" s="340"/>
      <c r="HSE44" s="340"/>
      <c r="HSF44" s="340"/>
      <c r="HSG44" s="340"/>
      <c r="HSH44" s="340"/>
      <c r="HSI44" s="340"/>
      <c r="HSJ44" s="340"/>
      <c r="HSK44" s="340"/>
      <c r="HSL44" s="340"/>
      <c r="HSM44" s="340"/>
      <c r="HSN44" s="340"/>
      <c r="HSO44" s="340"/>
      <c r="HSP44" s="340"/>
      <c r="HSQ44" s="340"/>
      <c r="HSR44" s="340"/>
      <c r="HSS44" s="340"/>
      <c r="HST44" s="340"/>
      <c r="HSU44" s="340"/>
      <c r="HSV44" s="340"/>
      <c r="HSW44" s="340"/>
      <c r="HSX44" s="340"/>
      <c r="HSY44" s="340"/>
      <c r="HSZ44" s="340"/>
      <c r="HTA44" s="340"/>
      <c r="HTB44" s="340"/>
      <c r="HTC44" s="340"/>
      <c r="HTD44" s="340"/>
      <c r="HTE44" s="340"/>
      <c r="HTF44" s="340"/>
      <c r="HTG44" s="340"/>
      <c r="HTH44" s="340"/>
      <c r="HTI44" s="340"/>
      <c r="HTJ44" s="340"/>
      <c r="HTK44" s="340"/>
      <c r="HTL44" s="340"/>
      <c r="HTM44" s="340"/>
      <c r="HTN44" s="340"/>
      <c r="HTO44" s="340"/>
      <c r="HTP44" s="340"/>
      <c r="HTQ44" s="340"/>
      <c r="HTR44" s="340"/>
      <c r="HTS44" s="340"/>
      <c r="HTT44" s="340"/>
      <c r="HTU44" s="340"/>
      <c r="HTV44" s="340"/>
      <c r="HTW44" s="340"/>
      <c r="HTX44" s="340"/>
      <c r="HTY44" s="340"/>
      <c r="HTZ44" s="340"/>
      <c r="HUA44" s="340"/>
      <c r="HUB44" s="340"/>
      <c r="HUC44" s="340"/>
      <c r="HUD44" s="340"/>
      <c r="HUE44" s="340"/>
      <c r="HUF44" s="340"/>
      <c r="HUG44" s="340"/>
      <c r="HUH44" s="340"/>
      <c r="HUI44" s="340"/>
      <c r="HUJ44" s="340"/>
      <c r="HUK44" s="340"/>
      <c r="HUL44" s="340"/>
      <c r="HUM44" s="340"/>
      <c r="HUN44" s="340"/>
      <c r="HUO44" s="340"/>
      <c r="HUP44" s="340"/>
      <c r="HUQ44" s="340"/>
      <c r="HUR44" s="340"/>
      <c r="HUS44" s="340"/>
      <c r="HUT44" s="340"/>
      <c r="HUU44" s="340"/>
      <c r="HUV44" s="340"/>
      <c r="HUW44" s="340"/>
      <c r="HUX44" s="340"/>
      <c r="HUY44" s="340"/>
      <c r="HUZ44" s="340"/>
      <c r="HVA44" s="340"/>
      <c r="HVB44" s="340"/>
      <c r="HVC44" s="340"/>
      <c r="HVD44" s="340"/>
      <c r="HVE44" s="340"/>
      <c r="HVF44" s="340"/>
      <c r="HVG44" s="340"/>
      <c r="HVH44" s="340"/>
      <c r="HVI44" s="340"/>
      <c r="HVJ44" s="340"/>
      <c r="HVK44" s="340"/>
      <c r="HVL44" s="340"/>
      <c r="HVM44" s="340"/>
      <c r="HVN44" s="340"/>
      <c r="HVO44" s="340"/>
      <c r="HVP44" s="340"/>
      <c r="HVQ44" s="340"/>
      <c r="HVR44" s="340"/>
      <c r="HVS44" s="340"/>
      <c r="HVT44" s="340"/>
      <c r="HVU44" s="340"/>
      <c r="HVV44" s="340"/>
      <c r="HVW44" s="340"/>
      <c r="HVX44" s="340"/>
      <c r="HVY44" s="340"/>
      <c r="HVZ44" s="340"/>
      <c r="HWA44" s="340"/>
      <c r="HWB44" s="340"/>
      <c r="HWC44" s="340"/>
      <c r="HWD44" s="340"/>
      <c r="HWE44" s="340"/>
      <c r="HWF44" s="340"/>
      <c r="HWG44" s="340"/>
      <c r="HWH44" s="340"/>
      <c r="HWI44" s="340"/>
      <c r="HWJ44" s="340"/>
      <c r="HWK44" s="340"/>
      <c r="HWL44" s="340"/>
      <c r="HWM44" s="340"/>
      <c r="HWN44" s="340"/>
      <c r="HWO44" s="340"/>
      <c r="HWP44" s="340"/>
      <c r="HWQ44" s="340"/>
      <c r="HWR44" s="340"/>
      <c r="HWS44" s="340"/>
      <c r="HWT44" s="340"/>
      <c r="HWU44" s="340"/>
      <c r="HWV44" s="340"/>
      <c r="HWW44" s="340"/>
      <c r="HWX44" s="340"/>
      <c r="HWY44" s="340"/>
      <c r="HWZ44" s="340"/>
      <c r="HXA44" s="340"/>
      <c r="HXB44" s="340"/>
      <c r="HXC44" s="340"/>
      <c r="HXD44" s="340"/>
      <c r="HXE44" s="340"/>
      <c r="HXF44" s="340"/>
      <c r="HXG44" s="340"/>
      <c r="HXH44" s="340"/>
      <c r="HXI44" s="340"/>
      <c r="HXJ44" s="340"/>
      <c r="HXK44" s="340"/>
      <c r="HXL44" s="340"/>
      <c r="HXM44" s="340"/>
      <c r="HXN44" s="340"/>
      <c r="HXO44" s="340"/>
      <c r="HXP44" s="340"/>
      <c r="HXQ44" s="340"/>
      <c r="HXR44" s="340"/>
      <c r="HXS44" s="340"/>
      <c r="HXT44" s="340"/>
      <c r="HXU44" s="340"/>
      <c r="HXV44" s="340"/>
      <c r="HXW44" s="340"/>
      <c r="HXX44" s="340"/>
      <c r="HXY44" s="340"/>
      <c r="HXZ44" s="340"/>
      <c r="HYA44" s="340"/>
      <c r="HYB44" s="340"/>
      <c r="HYC44" s="340"/>
      <c r="HYD44" s="340"/>
      <c r="HYE44" s="340"/>
      <c r="HYF44" s="340"/>
      <c r="HYG44" s="340"/>
      <c r="HYH44" s="340"/>
      <c r="HYI44" s="340"/>
      <c r="HYJ44" s="340"/>
      <c r="HYK44" s="340"/>
      <c r="HYL44" s="340"/>
      <c r="HYM44" s="340"/>
      <c r="HYN44" s="340"/>
      <c r="HYO44" s="340"/>
      <c r="HYP44" s="340"/>
      <c r="HYQ44" s="340"/>
      <c r="HYR44" s="340"/>
      <c r="HYS44" s="340"/>
      <c r="HYT44" s="340"/>
      <c r="HYU44" s="340"/>
      <c r="HYV44" s="340"/>
      <c r="HYW44" s="340"/>
      <c r="HYX44" s="340"/>
      <c r="HYY44" s="340"/>
      <c r="HYZ44" s="340"/>
      <c r="HZA44" s="340"/>
      <c r="HZB44" s="340"/>
      <c r="HZC44" s="340"/>
      <c r="HZD44" s="340"/>
      <c r="HZE44" s="340"/>
      <c r="HZF44" s="340"/>
      <c r="HZG44" s="340"/>
      <c r="HZH44" s="340"/>
      <c r="HZI44" s="340"/>
      <c r="HZJ44" s="340"/>
      <c r="HZK44" s="340"/>
      <c r="HZL44" s="340"/>
      <c r="HZM44" s="340"/>
      <c r="HZN44" s="340"/>
      <c r="HZO44" s="340"/>
      <c r="HZP44" s="340"/>
      <c r="HZQ44" s="340"/>
      <c r="HZR44" s="340"/>
      <c r="HZS44" s="340"/>
      <c r="HZT44" s="340"/>
      <c r="HZU44" s="340"/>
      <c r="HZV44" s="340"/>
      <c r="HZW44" s="340"/>
      <c r="HZX44" s="340"/>
      <c r="HZY44" s="340"/>
      <c r="HZZ44" s="340"/>
      <c r="IAA44" s="340"/>
      <c r="IAB44" s="340"/>
      <c r="IAC44" s="340"/>
      <c r="IAD44" s="340"/>
      <c r="IAE44" s="340"/>
      <c r="IAF44" s="340"/>
      <c r="IAG44" s="340"/>
      <c r="IAH44" s="340"/>
      <c r="IAI44" s="340"/>
      <c r="IAJ44" s="340"/>
      <c r="IAK44" s="340"/>
      <c r="IAL44" s="340"/>
      <c r="IAM44" s="340"/>
      <c r="IAN44" s="340"/>
      <c r="IAO44" s="340"/>
      <c r="IAP44" s="340"/>
      <c r="IAQ44" s="340"/>
      <c r="IAR44" s="340"/>
      <c r="IAS44" s="340"/>
      <c r="IAT44" s="340"/>
      <c r="IAU44" s="340"/>
      <c r="IAV44" s="340"/>
      <c r="IAW44" s="340"/>
      <c r="IAX44" s="340"/>
      <c r="IAY44" s="340"/>
      <c r="IAZ44" s="340"/>
      <c r="IBA44" s="340"/>
      <c r="IBB44" s="340"/>
      <c r="IBC44" s="340"/>
      <c r="IBD44" s="340"/>
      <c r="IBE44" s="340"/>
      <c r="IBF44" s="340"/>
      <c r="IBG44" s="340"/>
      <c r="IBH44" s="340"/>
      <c r="IBI44" s="340"/>
      <c r="IBJ44" s="340"/>
      <c r="IBK44" s="340"/>
      <c r="IBL44" s="340"/>
      <c r="IBM44" s="340"/>
      <c r="IBN44" s="340"/>
      <c r="IBO44" s="340"/>
      <c r="IBP44" s="340"/>
      <c r="IBQ44" s="340"/>
      <c r="IBR44" s="340"/>
      <c r="IBS44" s="340"/>
      <c r="IBT44" s="340"/>
      <c r="IBU44" s="340"/>
      <c r="IBV44" s="340"/>
      <c r="IBW44" s="340"/>
      <c r="IBX44" s="340"/>
      <c r="IBY44" s="340"/>
      <c r="IBZ44" s="340"/>
      <c r="ICA44" s="340"/>
      <c r="ICB44" s="340"/>
      <c r="ICC44" s="340"/>
      <c r="ICD44" s="340"/>
      <c r="ICE44" s="340"/>
      <c r="ICF44" s="340"/>
      <c r="ICG44" s="340"/>
      <c r="ICH44" s="340"/>
      <c r="ICI44" s="340"/>
      <c r="ICJ44" s="340"/>
      <c r="ICK44" s="340"/>
      <c r="ICL44" s="340"/>
      <c r="ICM44" s="340"/>
      <c r="ICN44" s="340"/>
      <c r="ICO44" s="340"/>
      <c r="ICP44" s="340"/>
      <c r="ICQ44" s="340"/>
      <c r="ICR44" s="340"/>
      <c r="ICS44" s="340"/>
      <c r="ICT44" s="340"/>
      <c r="ICU44" s="340"/>
      <c r="ICV44" s="340"/>
      <c r="ICW44" s="340"/>
      <c r="ICX44" s="340"/>
      <c r="ICY44" s="340"/>
      <c r="ICZ44" s="340"/>
      <c r="IDA44" s="340"/>
      <c r="IDB44" s="340"/>
      <c r="IDC44" s="340"/>
      <c r="IDD44" s="340"/>
      <c r="IDE44" s="340"/>
      <c r="IDF44" s="340"/>
      <c r="IDG44" s="340"/>
      <c r="IDH44" s="340"/>
      <c r="IDI44" s="340"/>
      <c r="IDJ44" s="340"/>
      <c r="IDK44" s="340"/>
      <c r="IDL44" s="340"/>
      <c r="IDM44" s="340"/>
      <c r="IDN44" s="340"/>
      <c r="IDO44" s="340"/>
      <c r="IDP44" s="340"/>
      <c r="IDQ44" s="340"/>
      <c r="IDR44" s="340"/>
      <c r="IDS44" s="340"/>
      <c r="IDT44" s="340"/>
      <c r="IDU44" s="340"/>
      <c r="IDV44" s="340"/>
      <c r="IDW44" s="340"/>
      <c r="IDX44" s="340"/>
      <c r="IDY44" s="340"/>
      <c r="IDZ44" s="340"/>
      <c r="IEA44" s="340"/>
      <c r="IEB44" s="340"/>
      <c r="IEC44" s="340"/>
      <c r="IED44" s="340"/>
      <c r="IEE44" s="340"/>
      <c r="IEF44" s="340"/>
      <c r="IEG44" s="340"/>
      <c r="IEH44" s="340"/>
      <c r="IEI44" s="340"/>
      <c r="IEJ44" s="340"/>
      <c r="IEK44" s="340"/>
      <c r="IEL44" s="340"/>
      <c r="IEM44" s="340"/>
      <c r="IEN44" s="340"/>
      <c r="IEO44" s="340"/>
      <c r="IEP44" s="340"/>
      <c r="IEQ44" s="340"/>
      <c r="IER44" s="340"/>
      <c r="IES44" s="340"/>
      <c r="IET44" s="340"/>
      <c r="IEU44" s="340"/>
      <c r="IEV44" s="340"/>
      <c r="IEW44" s="340"/>
      <c r="IEX44" s="340"/>
      <c r="IEY44" s="340"/>
      <c r="IEZ44" s="340"/>
      <c r="IFA44" s="340"/>
      <c r="IFB44" s="340"/>
      <c r="IFC44" s="340"/>
      <c r="IFD44" s="340"/>
      <c r="IFE44" s="340"/>
      <c r="IFF44" s="340"/>
      <c r="IFG44" s="340"/>
      <c r="IFH44" s="340"/>
      <c r="IFI44" s="340"/>
      <c r="IFJ44" s="340"/>
      <c r="IFK44" s="340"/>
      <c r="IFL44" s="340"/>
      <c r="IFM44" s="340"/>
      <c r="IFN44" s="340"/>
      <c r="IFO44" s="340"/>
      <c r="IFP44" s="340"/>
      <c r="IFQ44" s="340"/>
      <c r="IFR44" s="340"/>
      <c r="IFS44" s="340"/>
      <c r="IFT44" s="340"/>
      <c r="IFU44" s="340"/>
      <c r="IFV44" s="340"/>
      <c r="IFW44" s="340"/>
      <c r="IFX44" s="340"/>
      <c r="IFY44" s="340"/>
      <c r="IFZ44" s="340"/>
      <c r="IGA44" s="340"/>
      <c r="IGB44" s="340"/>
      <c r="IGC44" s="340"/>
      <c r="IGD44" s="340"/>
      <c r="IGE44" s="340"/>
      <c r="IGF44" s="340"/>
      <c r="IGG44" s="340"/>
      <c r="IGH44" s="340"/>
      <c r="IGI44" s="340"/>
      <c r="IGJ44" s="340"/>
      <c r="IGK44" s="340"/>
      <c r="IGL44" s="340"/>
      <c r="IGM44" s="340"/>
      <c r="IGN44" s="340"/>
      <c r="IGO44" s="340"/>
      <c r="IGP44" s="340"/>
      <c r="IGQ44" s="340"/>
      <c r="IGR44" s="340"/>
      <c r="IGS44" s="340"/>
      <c r="IGT44" s="340"/>
      <c r="IGU44" s="340"/>
      <c r="IGV44" s="340"/>
      <c r="IGW44" s="340"/>
      <c r="IGX44" s="340"/>
      <c r="IGY44" s="340"/>
      <c r="IGZ44" s="340"/>
      <c r="IHA44" s="340"/>
      <c r="IHB44" s="340"/>
      <c r="IHC44" s="340"/>
      <c r="IHD44" s="340"/>
      <c r="IHE44" s="340"/>
      <c r="IHF44" s="340"/>
      <c r="IHG44" s="340"/>
      <c r="IHH44" s="340"/>
      <c r="IHI44" s="340"/>
      <c r="IHJ44" s="340"/>
      <c r="IHK44" s="340"/>
      <c r="IHL44" s="340"/>
      <c r="IHM44" s="340"/>
      <c r="IHN44" s="340"/>
      <c r="IHO44" s="340"/>
      <c r="IHP44" s="340"/>
      <c r="IHQ44" s="340"/>
      <c r="IHR44" s="340"/>
      <c r="IHS44" s="340"/>
      <c r="IHT44" s="340"/>
      <c r="IHU44" s="340"/>
      <c r="IHV44" s="340"/>
      <c r="IHW44" s="340"/>
      <c r="IHX44" s="340"/>
      <c r="IHY44" s="340"/>
      <c r="IHZ44" s="340"/>
      <c r="IIA44" s="340"/>
      <c r="IIB44" s="340"/>
      <c r="IIC44" s="340"/>
      <c r="IID44" s="340"/>
      <c r="IIE44" s="340"/>
      <c r="IIF44" s="340"/>
      <c r="IIG44" s="340"/>
      <c r="IIH44" s="340"/>
      <c r="III44" s="340"/>
      <c r="IIJ44" s="340"/>
      <c r="IIK44" s="340"/>
      <c r="IIL44" s="340"/>
      <c r="IIM44" s="340"/>
      <c r="IIN44" s="340"/>
      <c r="IIO44" s="340"/>
      <c r="IIP44" s="340"/>
      <c r="IIQ44" s="340"/>
      <c r="IIR44" s="340"/>
      <c r="IIS44" s="340"/>
      <c r="IIT44" s="340"/>
      <c r="IIU44" s="340"/>
      <c r="IIV44" s="340"/>
      <c r="IIW44" s="340"/>
      <c r="IIX44" s="340"/>
      <c r="IIY44" s="340"/>
      <c r="IIZ44" s="340"/>
      <c r="IJA44" s="340"/>
      <c r="IJB44" s="340"/>
      <c r="IJC44" s="340"/>
      <c r="IJD44" s="340"/>
      <c r="IJE44" s="340"/>
      <c r="IJF44" s="340"/>
      <c r="IJG44" s="340"/>
      <c r="IJH44" s="340"/>
      <c r="IJI44" s="340"/>
      <c r="IJJ44" s="340"/>
      <c r="IJK44" s="340"/>
      <c r="IJL44" s="340"/>
      <c r="IJM44" s="340"/>
      <c r="IJN44" s="340"/>
      <c r="IJO44" s="340"/>
      <c r="IJP44" s="340"/>
      <c r="IJQ44" s="340"/>
      <c r="IJR44" s="340"/>
      <c r="IJS44" s="340"/>
      <c r="IJT44" s="340"/>
      <c r="IJU44" s="340"/>
      <c r="IJV44" s="340"/>
      <c r="IJW44" s="340"/>
      <c r="IJX44" s="340"/>
      <c r="IJY44" s="340"/>
      <c r="IJZ44" s="340"/>
      <c r="IKA44" s="340"/>
      <c r="IKB44" s="340"/>
      <c r="IKC44" s="340"/>
      <c r="IKD44" s="340"/>
      <c r="IKE44" s="340"/>
      <c r="IKF44" s="340"/>
      <c r="IKG44" s="340"/>
      <c r="IKH44" s="340"/>
      <c r="IKI44" s="340"/>
      <c r="IKJ44" s="340"/>
      <c r="IKK44" s="340"/>
      <c r="IKL44" s="340"/>
      <c r="IKM44" s="340"/>
      <c r="IKN44" s="340"/>
      <c r="IKO44" s="340"/>
      <c r="IKP44" s="340"/>
      <c r="IKQ44" s="340"/>
      <c r="IKR44" s="340"/>
      <c r="IKS44" s="340"/>
      <c r="IKT44" s="340"/>
      <c r="IKU44" s="340"/>
      <c r="IKV44" s="340"/>
      <c r="IKW44" s="340"/>
      <c r="IKX44" s="340"/>
      <c r="IKY44" s="340"/>
      <c r="IKZ44" s="340"/>
      <c r="ILA44" s="340"/>
      <c r="ILB44" s="340"/>
      <c r="ILC44" s="340"/>
      <c r="ILD44" s="340"/>
      <c r="ILE44" s="340"/>
      <c r="ILF44" s="340"/>
      <c r="ILG44" s="340"/>
      <c r="ILH44" s="340"/>
      <c r="ILI44" s="340"/>
      <c r="ILJ44" s="340"/>
      <c r="ILK44" s="340"/>
      <c r="ILL44" s="340"/>
      <c r="ILM44" s="340"/>
      <c r="ILN44" s="340"/>
      <c r="ILO44" s="340"/>
      <c r="ILP44" s="340"/>
      <c r="ILQ44" s="340"/>
      <c r="ILR44" s="340"/>
      <c r="ILS44" s="340"/>
      <c r="ILT44" s="340"/>
      <c r="ILU44" s="340"/>
      <c r="ILV44" s="340"/>
      <c r="ILW44" s="340"/>
      <c r="ILX44" s="340"/>
      <c r="ILY44" s="340"/>
      <c r="ILZ44" s="340"/>
      <c r="IMA44" s="340"/>
      <c r="IMB44" s="340"/>
      <c r="IMC44" s="340"/>
      <c r="IMD44" s="340"/>
      <c r="IME44" s="340"/>
      <c r="IMF44" s="340"/>
      <c r="IMG44" s="340"/>
      <c r="IMH44" s="340"/>
      <c r="IMI44" s="340"/>
      <c r="IMJ44" s="340"/>
      <c r="IMK44" s="340"/>
      <c r="IML44" s="340"/>
      <c r="IMM44" s="340"/>
      <c r="IMN44" s="340"/>
      <c r="IMO44" s="340"/>
      <c r="IMP44" s="340"/>
      <c r="IMQ44" s="340"/>
      <c r="IMR44" s="340"/>
      <c r="IMS44" s="340"/>
      <c r="IMT44" s="340"/>
      <c r="IMU44" s="340"/>
      <c r="IMV44" s="340"/>
      <c r="IMW44" s="340"/>
      <c r="IMX44" s="340"/>
      <c r="IMY44" s="340"/>
      <c r="IMZ44" s="340"/>
      <c r="INA44" s="340"/>
      <c r="INB44" s="340"/>
      <c r="INC44" s="340"/>
      <c r="IND44" s="340"/>
      <c r="INE44" s="340"/>
      <c r="INF44" s="340"/>
      <c r="ING44" s="340"/>
      <c r="INH44" s="340"/>
      <c r="INI44" s="340"/>
      <c r="INJ44" s="340"/>
      <c r="INK44" s="340"/>
      <c r="INL44" s="340"/>
      <c r="INM44" s="340"/>
      <c r="INN44" s="340"/>
      <c r="INO44" s="340"/>
      <c r="INP44" s="340"/>
      <c r="INQ44" s="340"/>
      <c r="INR44" s="340"/>
      <c r="INS44" s="340"/>
      <c r="INT44" s="340"/>
      <c r="INU44" s="340"/>
      <c r="INV44" s="340"/>
      <c r="INW44" s="340"/>
      <c r="INX44" s="340"/>
      <c r="INY44" s="340"/>
      <c r="INZ44" s="340"/>
      <c r="IOA44" s="340"/>
      <c r="IOB44" s="340"/>
      <c r="IOC44" s="340"/>
      <c r="IOD44" s="340"/>
      <c r="IOE44" s="340"/>
      <c r="IOF44" s="340"/>
      <c r="IOG44" s="340"/>
      <c r="IOH44" s="340"/>
      <c r="IOI44" s="340"/>
      <c r="IOJ44" s="340"/>
      <c r="IOK44" s="340"/>
      <c r="IOL44" s="340"/>
      <c r="IOM44" s="340"/>
      <c r="ION44" s="340"/>
      <c r="IOO44" s="340"/>
      <c r="IOP44" s="340"/>
      <c r="IOQ44" s="340"/>
      <c r="IOR44" s="340"/>
      <c r="IOS44" s="340"/>
      <c r="IOT44" s="340"/>
      <c r="IOU44" s="340"/>
      <c r="IOV44" s="340"/>
      <c r="IOW44" s="340"/>
      <c r="IOX44" s="340"/>
      <c r="IOY44" s="340"/>
      <c r="IOZ44" s="340"/>
      <c r="IPA44" s="340"/>
      <c r="IPB44" s="340"/>
      <c r="IPC44" s="340"/>
      <c r="IPD44" s="340"/>
      <c r="IPE44" s="340"/>
      <c r="IPF44" s="340"/>
      <c r="IPG44" s="340"/>
      <c r="IPH44" s="340"/>
      <c r="IPI44" s="340"/>
      <c r="IPJ44" s="340"/>
      <c r="IPK44" s="340"/>
      <c r="IPL44" s="340"/>
      <c r="IPM44" s="340"/>
      <c r="IPN44" s="340"/>
      <c r="IPO44" s="340"/>
      <c r="IPP44" s="340"/>
      <c r="IPQ44" s="340"/>
      <c r="IPR44" s="340"/>
      <c r="IPS44" s="340"/>
      <c r="IPT44" s="340"/>
      <c r="IPU44" s="340"/>
      <c r="IPV44" s="340"/>
      <c r="IPW44" s="340"/>
      <c r="IPX44" s="340"/>
      <c r="IPY44" s="340"/>
      <c r="IPZ44" s="340"/>
      <c r="IQA44" s="340"/>
      <c r="IQB44" s="340"/>
      <c r="IQC44" s="340"/>
      <c r="IQD44" s="340"/>
      <c r="IQE44" s="340"/>
      <c r="IQF44" s="340"/>
      <c r="IQG44" s="340"/>
      <c r="IQH44" s="340"/>
      <c r="IQI44" s="340"/>
      <c r="IQJ44" s="340"/>
      <c r="IQK44" s="340"/>
      <c r="IQL44" s="340"/>
      <c r="IQM44" s="340"/>
      <c r="IQN44" s="340"/>
      <c r="IQO44" s="340"/>
      <c r="IQP44" s="340"/>
      <c r="IQQ44" s="340"/>
      <c r="IQR44" s="340"/>
      <c r="IQS44" s="340"/>
      <c r="IQT44" s="340"/>
      <c r="IQU44" s="340"/>
      <c r="IQV44" s="340"/>
      <c r="IQW44" s="340"/>
      <c r="IQX44" s="340"/>
      <c r="IQY44" s="340"/>
      <c r="IQZ44" s="340"/>
      <c r="IRA44" s="340"/>
      <c r="IRB44" s="340"/>
      <c r="IRC44" s="340"/>
      <c r="IRD44" s="340"/>
      <c r="IRE44" s="340"/>
      <c r="IRF44" s="340"/>
      <c r="IRG44" s="340"/>
      <c r="IRH44" s="340"/>
      <c r="IRI44" s="340"/>
      <c r="IRJ44" s="340"/>
      <c r="IRK44" s="340"/>
      <c r="IRL44" s="340"/>
      <c r="IRM44" s="340"/>
      <c r="IRN44" s="340"/>
      <c r="IRO44" s="340"/>
      <c r="IRP44" s="340"/>
      <c r="IRQ44" s="340"/>
      <c r="IRR44" s="340"/>
      <c r="IRS44" s="340"/>
      <c r="IRT44" s="340"/>
      <c r="IRU44" s="340"/>
      <c r="IRV44" s="340"/>
      <c r="IRW44" s="340"/>
      <c r="IRX44" s="340"/>
      <c r="IRY44" s="340"/>
      <c r="IRZ44" s="340"/>
      <c r="ISA44" s="340"/>
      <c r="ISB44" s="340"/>
      <c r="ISC44" s="340"/>
      <c r="ISD44" s="340"/>
      <c r="ISE44" s="340"/>
      <c r="ISF44" s="340"/>
      <c r="ISG44" s="340"/>
      <c r="ISH44" s="340"/>
      <c r="ISI44" s="340"/>
      <c r="ISJ44" s="340"/>
      <c r="ISK44" s="340"/>
      <c r="ISL44" s="340"/>
      <c r="ISM44" s="340"/>
      <c r="ISN44" s="340"/>
      <c r="ISO44" s="340"/>
      <c r="ISP44" s="340"/>
      <c r="ISQ44" s="340"/>
      <c r="ISR44" s="340"/>
      <c r="ISS44" s="340"/>
      <c r="IST44" s="340"/>
      <c r="ISU44" s="340"/>
      <c r="ISV44" s="340"/>
      <c r="ISW44" s="340"/>
      <c r="ISX44" s="340"/>
      <c r="ISY44" s="340"/>
      <c r="ISZ44" s="340"/>
      <c r="ITA44" s="340"/>
      <c r="ITB44" s="340"/>
      <c r="ITC44" s="340"/>
      <c r="ITD44" s="340"/>
      <c r="ITE44" s="340"/>
      <c r="ITF44" s="340"/>
      <c r="ITG44" s="340"/>
      <c r="ITH44" s="340"/>
      <c r="ITI44" s="340"/>
      <c r="ITJ44" s="340"/>
      <c r="ITK44" s="340"/>
      <c r="ITL44" s="340"/>
      <c r="ITM44" s="340"/>
      <c r="ITN44" s="340"/>
      <c r="ITO44" s="340"/>
      <c r="ITP44" s="340"/>
      <c r="ITQ44" s="340"/>
      <c r="ITR44" s="340"/>
      <c r="ITS44" s="340"/>
      <c r="ITT44" s="340"/>
      <c r="ITU44" s="340"/>
      <c r="ITV44" s="340"/>
      <c r="ITW44" s="340"/>
      <c r="ITX44" s="340"/>
      <c r="ITY44" s="340"/>
      <c r="ITZ44" s="340"/>
      <c r="IUA44" s="340"/>
      <c r="IUB44" s="340"/>
      <c r="IUC44" s="340"/>
      <c r="IUD44" s="340"/>
      <c r="IUE44" s="340"/>
      <c r="IUF44" s="340"/>
      <c r="IUG44" s="340"/>
      <c r="IUH44" s="340"/>
      <c r="IUI44" s="340"/>
      <c r="IUJ44" s="340"/>
      <c r="IUK44" s="340"/>
      <c r="IUL44" s="340"/>
      <c r="IUM44" s="340"/>
      <c r="IUN44" s="340"/>
      <c r="IUO44" s="340"/>
      <c r="IUP44" s="340"/>
      <c r="IUQ44" s="340"/>
      <c r="IUR44" s="340"/>
      <c r="IUS44" s="340"/>
      <c r="IUT44" s="340"/>
      <c r="IUU44" s="340"/>
      <c r="IUV44" s="340"/>
      <c r="IUW44" s="340"/>
      <c r="IUX44" s="340"/>
      <c r="IUY44" s="340"/>
      <c r="IUZ44" s="340"/>
      <c r="IVA44" s="340"/>
      <c r="IVB44" s="340"/>
      <c r="IVC44" s="340"/>
      <c r="IVD44" s="340"/>
      <c r="IVE44" s="340"/>
      <c r="IVF44" s="340"/>
      <c r="IVG44" s="340"/>
      <c r="IVH44" s="340"/>
      <c r="IVI44" s="340"/>
      <c r="IVJ44" s="340"/>
      <c r="IVK44" s="340"/>
      <c r="IVL44" s="340"/>
      <c r="IVM44" s="340"/>
      <c r="IVN44" s="340"/>
      <c r="IVO44" s="340"/>
      <c r="IVP44" s="340"/>
      <c r="IVQ44" s="340"/>
      <c r="IVR44" s="340"/>
      <c r="IVS44" s="340"/>
      <c r="IVT44" s="340"/>
      <c r="IVU44" s="340"/>
      <c r="IVV44" s="340"/>
      <c r="IVW44" s="340"/>
      <c r="IVX44" s="340"/>
      <c r="IVY44" s="340"/>
      <c r="IVZ44" s="340"/>
      <c r="IWA44" s="340"/>
      <c r="IWB44" s="340"/>
      <c r="IWC44" s="340"/>
      <c r="IWD44" s="340"/>
      <c r="IWE44" s="340"/>
      <c r="IWF44" s="340"/>
      <c r="IWG44" s="340"/>
      <c r="IWH44" s="340"/>
      <c r="IWI44" s="340"/>
      <c r="IWJ44" s="340"/>
      <c r="IWK44" s="340"/>
      <c r="IWL44" s="340"/>
      <c r="IWM44" s="340"/>
      <c r="IWN44" s="340"/>
      <c r="IWO44" s="340"/>
      <c r="IWP44" s="340"/>
      <c r="IWQ44" s="340"/>
      <c r="IWR44" s="340"/>
      <c r="IWS44" s="340"/>
      <c r="IWT44" s="340"/>
      <c r="IWU44" s="340"/>
      <c r="IWV44" s="340"/>
      <c r="IWW44" s="340"/>
      <c r="IWX44" s="340"/>
      <c r="IWY44" s="340"/>
      <c r="IWZ44" s="340"/>
      <c r="IXA44" s="340"/>
      <c r="IXB44" s="340"/>
      <c r="IXC44" s="340"/>
      <c r="IXD44" s="340"/>
      <c r="IXE44" s="340"/>
      <c r="IXF44" s="340"/>
      <c r="IXG44" s="340"/>
      <c r="IXH44" s="340"/>
      <c r="IXI44" s="340"/>
      <c r="IXJ44" s="340"/>
      <c r="IXK44" s="340"/>
      <c r="IXL44" s="340"/>
      <c r="IXM44" s="340"/>
      <c r="IXN44" s="340"/>
      <c r="IXO44" s="340"/>
      <c r="IXP44" s="340"/>
      <c r="IXQ44" s="340"/>
      <c r="IXR44" s="340"/>
      <c r="IXS44" s="340"/>
      <c r="IXT44" s="340"/>
      <c r="IXU44" s="340"/>
      <c r="IXV44" s="340"/>
      <c r="IXW44" s="340"/>
      <c r="IXX44" s="340"/>
      <c r="IXY44" s="340"/>
      <c r="IXZ44" s="340"/>
      <c r="IYA44" s="340"/>
      <c r="IYB44" s="340"/>
      <c r="IYC44" s="340"/>
      <c r="IYD44" s="340"/>
      <c r="IYE44" s="340"/>
      <c r="IYF44" s="340"/>
      <c r="IYG44" s="340"/>
      <c r="IYH44" s="340"/>
      <c r="IYI44" s="340"/>
      <c r="IYJ44" s="340"/>
      <c r="IYK44" s="340"/>
      <c r="IYL44" s="340"/>
      <c r="IYM44" s="340"/>
      <c r="IYN44" s="340"/>
      <c r="IYO44" s="340"/>
      <c r="IYP44" s="340"/>
      <c r="IYQ44" s="340"/>
      <c r="IYR44" s="340"/>
      <c r="IYS44" s="340"/>
      <c r="IYT44" s="340"/>
      <c r="IYU44" s="340"/>
      <c r="IYV44" s="340"/>
      <c r="IYW44" s="340"/>
      <c r="IYX44" s="340"/>
      <c r="IYY44" s="340"/>
      <c r="IYZ44" s="340"/>
      <c r="IZA44" s="340"/>
      <c r="IZB44" s="340"/>
      <c r="IZC44" s="340"/>
      <c r="IZD44" s="340"/>
      <c r="IZE44" s="340"/>
      <c r="IZF44" s="340"/>
      <c r="IZG44" s="340"/>
      <c r="IZH44" s="340"/>
      <c r="IZI44" s="340"/>
      <c r="IZJ44" s="340"/>
      <c r="IZK44" s="340"/>
      <c r="IZL44" s="340"/>
      <c r="IZM44" s="340"/>
      <c r="IZN44" s="340"/>
      <c r="IZO44" s="340"/>
      <c r="IZP44" s="340"/>
      <c r="IZQ44" s="340"/>
      <c r="IZR44" s="340"/>
      <c r="IZS44" s="340"/>
      <c r="IZT44" s="340"/>
      <c r="IZU44" s="340"/>
      <c r="IZV44" s="340"/>
      <c r="IZW44" s="340"/>
      <c r="IZX44" s="340"/>
      <c r="IZY44" s="340"/>
      <c r="IZZ44" s="340"/>
      <c r="JAA44" s="340"/>
      <c r="JAB44" s="340"/>
      <c r="JAC44" s="340"/>
      <c r="JAD44" s="340"/>
      <c r="JAE44" s="340"/>
      <c r="JAF44" s="340"/>
      <c r="JAG44" s="340"/>
      <c r="JAH44" s="340"/>
      <c r="JAI44" s="340"/>
      <c r="JAJ44" s="340"/>
      <c r="JAK44" s="340"/>
      <c r="JAL44" s="340"/>
      <c r="JAM44" s="340"/>
      <c r="JAN44" s="340"/>
      <c r="JAO44" s="340"/>
      <c r="JAP44" s="340"/>
      <c r="JAQ44" s="340"/>
      <c r="JAR44" s="340"/>
      <c r="JAS44" s="340"/>
      <c r="JAT44" s="340"/>
      <c r="JAU44" s="340"/>
      <c r="JAV44" s="340"/>
      <c r="JAW44" s="340"/>
      <c r="JAX44" s="340"/>
      <c r="JAY44" s="340"/>
      <c r="JAZ44" s="340"/>
      <c r="JBA44" s="340"/>
      <c r="JBB44" s="340"/>
      <c r="JBC44" s="340"/>
      <c r="JBD44" s="340"/>
      <c r="JBE44" s="340"/>
      <c r="JBF44" s="340"/>
      <c r="JBG44" s="340"/>
      <c r="JBH44" s="340"/>
      <c r="JBI44" s="340"/>
      <c r="JBJ44" s="340"/>
      <c r="JBK44" s="340"/>
      <c r="JBL44" s="340"/>
      <c r="JBM44" s="340"/>
      <c r="JBN44" s="340"/>
      <c r="JBO44" s="340"/>
      <c r="JBP44" s="340"/>
      <c r="JBQ44" s="340"/>
      <c r="JBR44" s="340"/>
      <c r="JBS44" s="340"/>
      <c r="JBT44" s="340"/>
      <c r="JBU44" s="340"/>
      <c r="JBV44" s="340"/>
      <c r="JBW44" s="340"/>
      <c r="JBX44" s="340"/>
      <c r="JBY44" s="340"/>
      <c r="JBZ44" s="340"/>
      <c r="JCA44" s="340"/>
      <c r="JCB44" s="340"/>
      <c r="JCC44" s="340"/>
      <c r="JCD44" s="340"/>
      <c r="JCE44" s="340"/>
      <c r="JCF44" s="340"/>
      <c r="JCG44" s="340"/>
      <c r="JCH44" s="340"/>
      <c r="JCI44" s="340"/>
      <c r="JCJ44" s="340"/>
      <c r="JCK44" s="340"/>
      <c r="JCL44" s="340"/>
      <c r="JCM44" s="340"/>
      <c r="JCN44" s="340"/>
      <c r="JCO44" s="340"/>
      <c r="JCP44" s="340"/>
      <c r="JCQ44" s="340"/>
      <c r="JCR44" s="340"/>
      <c r="JCS44" s="340"/>
      <c r="JCT44" s="340"/>
      <c r="JCU44" s="340"/>
      <c r="JCV44" s="340"/>
      <c r="JCW44" s="340"/>
      <c r="JCX44" s="340"/>
      <c r="JCY44" s="340"/>
      <c r="JCZ44" s="340"/>
      <c r="JDA44" s="340"/>
      <c r="JDB44" s="340"/>
      <c r="JDC44" s="340"/>
      <c r="JDD44" s="340"/>
      <c r="JDE44" s="340"/>
      <c r="JDF44" s="340"/>
      <c r="JDG44" s="340"/>
      <c r="JDH44" s="340"/>
      <c r="JDI44" s="340"/>
      <c r="JDJ44" s="340"/>
      <c r="JDK44" s="340"/>
      <c r="JDL44" s="340"/>
      <c r="JDM44" s="340"/>
      <c r="JDN44" s="340"/>
      <c r="JDO44" s="340"/>
      <c r="JDP44" s="340"/>
      <c r="JDQ44" s="340"/>
      <c r="JDR44" s="340"/>
      <c r="JDS44" s="340"/>
      <c r="JDT44" s="340"/>
      <c r="JDU44" s="340"/>
      <c r="JDV44" s="340"/>
      <c r="JDW44" s="340"/>
      <c r="JDX44" s="340"/>
      <c r="JDY44" s="340"/>
      <c r="JDZ44" s="340"/>
      <c r="JEA44" s="340"/>
      <c r="JEB44" s="340"/>
      <c r="JEC44" s="340"/>
      <c r="JED44" s="340"/>
      <c r="JEE44" s="340"/>
      <c r="JEF44" s="340"/>
      <c r="JEG44" s="340"/>
      <c r="JEH44" s="340"/>
      <c r="JEI44" s="340"/>
      <c r="JEJ44" s="340"/>
      <c r="JEK44" s="340"/>
      <c r="JEL44" s="340"/>
      <c r="JEM44" s="340"/>
      <c r="JEN44" s="340"/>
      <c r="JEO44" s="340"/>
      <c r="JEP44" s="340"/>
      <c r="JEQ44" s="340"/>
      <c r="JER44" s="340"/>
      <c r="JES44" s="340"/>
      <c r="JET44" s="340"/>
      <c r="JEU44" s="340"/>
      <c r="JEV44" s="340"/>
      <c r="JEW44" s="340"/>
      <c r="JEX44" s="340"/>
      <c r="JEY44" s="340"/>
      <c r="JEZ44" s="340"/>
      <c r="JFA44" s="340"/>
      <c r="JFB44" s="340"/>
      <c r="JFC44" s="340"/>
      <c r="JFD44" s="340"/>
      <c r="JFE44" s="340"/>
      <c r="JFF44" s="340"/>
      <c r="JFG44" s="340"/>
      <c r="JFH44" s="340"/>
      <c r="JFI44" s="340"/>
      <c r="JFJ44" s="340"/>
      <c r="JFK44" s="340"/>
      <c r="JFL44" s="340"/>
      <c r="JFM44" s="340"/>
      <c r="JFN44" s="340"/>
      <c r="JFO44" s="340"/>
      <c r="JFP44" s="340"/>
      <c r="JFQ44" s="340"/>
      <c r="JFR44" s="340"/>
      <c r="JFS44" s="340"/>
      <c r="JFT44" s="340"/>
      <c r="JFU44" s="340"/>
      <c r="JFV44" s="340"/>
      <c r="JFW44" s="340"/>
      <c r="JFX44" s="340"/>
      <c r="JFY44" s="340"/>
      <c r="JFZ44" s="340"/>
      <c r="JGA44" s="340"/>
      <c r="JGB44" s="340"/>
      <c r="JGC44" s="340"/>
      <c r="JGD44" s="340"/>
      <c r="JGE44" s="340"/>
      <c r="JGF44" s="340"/>
      <c r="JGG44" s="340"/>
      <c r="JGH44" s="340"/>
      <c r="JGI44" s="340"/>
      <c r="JGJ44" s="340"/>
      <c r="JGK44" s="340"/>
      <c r="JGL44" s="340"/>
      <c r="JGM44" s="340"/>
      <c r="JGN44" s="340"/>
      <c r="JGO44" s="340"/>
      <c r="JGP44" s="340"/>
      <c r="JGQ44" s="340"/>
      <c r="JGR44" s="340"/>
      <c r="JGS44" s="340"/>
      <c r="JGT44" s="340"/>
      <c r="JGU44" s="340"/>
      <c r="JGV44" s="340"/>
      <c r="JGW44" s="340"/>
      <c r="JGX44" s="340"/>
      <c r="JGY44" s="340"/>
      <c r="JGZ44" s="340"/>
      <c r="JHA44" s="340"/>
      <c r="JHB44" s="340"/>
      <c r="JHC44" s="340"/>
      <c r="JHD44" s="340"/>
      <c r="JHE44" s="340"/>
      <c r="JHF44" s="340"/>
      <c r="JHG44" s="340"/>
      <c r="JHH44" s="340"/>
      <c r="JHI44" s="340"/>
      <c r="JHJ44" s="340"/>
      <c r="JHK44" s="340"/>
      <c r="JHL44" s="340"/>
      <c r="JHM44" s="340"/>
      <c r="JHN44" s="340"/>
      <c r="JHO44" s="340"/>
      <c r="JHP44" s="340"/>
      <c r="JHQ44" s="340"/>
      <c r="JHR44" s="340"/>
      <c r="JHS44" s="340"/>
      <c r="JHT44" s="340"/>
      <c r="JHU44" s="340"/>
      <c r="JHV44" s="340"/>
      <c r="JHW44" s="340"/>
      <c r="JHX44" s="340"/>
      <c r="JHY44" s="340"/>
      <c r="JHZ44" s="340"/>
      <c r="JIA44" s="340"/>
      <c r="JIB44" s="340"/>
      <c r="JIC44" s="340"/>
      <c r="JID44" s="340"/>
      <c r="JIE44" s="340"/>
      <c r="JIF44" s="340"/>
      <c r="JIG44" s="340"/>
      <c r="JIH44" s="340"/>
      <c r="JII44" s="340"/>
      <c r="JIJ44" s="340"/>
      <c r="JIK44" s="340"/>
      <c r="JIL44" s="340"/>
      <c r="JIM44" s="340"/>
      <c r="JIN44" s="340"/>
      <c r="JIO44" s="340"/>
      <c r="JIP44" s="340"/>
      <c r="JIQ44" s="340"/>
      <c r="JIR44" s="340"/>
      <c r="JIS44" s="340"/>
      <c r="JIT44" s="340"/>
      <c r="JIU44" s="340"/>
      <c r="JIV44" s="340"/>
      <c r="JIW44" s="340"/>
      <c r="JIX44" s="340"/>
      <c r="JIY44" s="340"/>
      <c r="JIZ44" s="340"/>
      <c r="JJA44" s="340"/>
      <c r="JJB44" s="340"/>
      <c r="JJC44" s="340"/>
      <c r="JJD44" s="340"/>
      <c r="JJE44" s="340"/>
      <c r="JJF44" s="340"/>
      <c r="JJG44" s="340"/>
      <c r="JJH44" s="340"/>
      <c r="JJI44" s="340"/>
      <c r="JJJ44" s="340"/>
      <c r="JJK44" s="340"/>
      <c r="JJL44" s="340"/>
      <c r="JJM44" s="340"/>
      <c r="JJN44" s="340"/>
      <c r="JJO44" s="340"/>
      <c r="JJP44" s="340"/>
      <c r="JJQ44" s="340"/>
      <c r="JJR44" s="340"/>
      <c r="JJS44" s="340"/>
      <c r="JJT44" s="340"/>
      <c r="JJU44" s="340"/>
      <c r="JJV44" s="340"/>
      <c r="JJW44" s="340"/>
      <c r="JJX44" s="340"/>
      <c r="JJY44" s="340"/>
      <c r="JJZ44" s="340"/>
      <c r="JKA44" s="340"/>
      <c r="JKB44" s="340"/>
      <c r="JKC44" s="340"/>
      <c r="JKD44" s="340"/>
      <c r="JKE44" s="340"/>
      <c r="JKF44" s="340"/>
      <c r="JKG44" s="340"/>
      <c r="JKH44" s="340"/>
      <c r="JKI44" s="340"/>
      <c r="JKJ44" s="340"/>
      <c r="JKK44" s="340"/>
      <c r="JKL44" s="340"/>
      <c r="JKM44" s="340"/>
      <c r="JKN44" s="340"/>
      <c r="JKO44" s="340"/>
      <c r="JKP44" s="340"/>
      <c r="JKQ44" s="340"/>
      <c r="JKR44" s="340"/>
      <c r="JKS44" s="340"/>
      <c r="JKT44" s="340"/>
      <c r="JKU44" s="340"/>
      <c r="JKV44" s="340"/>
      <c r="JKW44" s="340"/>
      <c r="JKX44" s="340"/>
      <c r="JKY44" s="340"/>
      <c r="JKZ44" s="340"/>
      <c r="JLA44" s="340"/>
      <c r="JLB44" s="340"/>
      <c r="JLC44" s="340"/>
      <c r="JLD44" s="340"/>
      <c r="JLE44" s="340"/>
      <c r="JLF44" s="340"/>
      <c r="JLG44" s="340"/>
      <c r="JLH44" s="340"/>
      <c r="JLI44" s="340"/>
      <c r="JLJ44" s="340"/>
      <c r="JLK44" s="340"/>
      <c r="JLL44" s="340"/>
      <c r="JLM44" s="340"/>
      <c r="JLN44" s="340"/>
      <c r="JLO44" s="340"/>
      <c r="JLP44" s="340"/>
      <c r="JLQ44" s="340"/>
      <c r="JLR44" s="340"/>
      <c r="JLS44" s="340"/>
      <c r="JLT44" s="340"/>
      <c r="JLU44" s="340"/>
      <c r="JLV44" s="340"/>
      <c r="JLW44" s="340"/>
      <c r="JLX44" s="340"/>
      <c r="JLY44" s="340"/>
      <c r="JLZ44" s="340"/>
      <c r="JMA44" s="340"/>
      <c r="JMB44" s="340"/>
      <c r="JMC44" s="340"/>
      <c r="JMD44" s="340"/>
      <c r="JME44" s="340"/>
      <c r="JMF44" s="340"/>
      <c r="JMG44" s="340"/>
      <c r="JMH44" s="340"/>
      <c r="JMI44" s="340"/>
      <c r="JMJ44" s="340"/>
      <c r="JMK44" s="340"/>
      <c r="JML44" s="340"/>
      <c r="JMM44" s="340"/>
      <c r="JMN44" s="340"/>
      <c r="JMO44" s="340"/>
      <c r="JMP44" s="340"/>
      <c r="JMQ44" s="340"/>
      <c r="JMR44" s="340"/>
      <c r="JMS44" s="340"/>
      <c r="JMT44" s="340"/>
      <c r="JMU44" s="340"/>
      <c r="JMV44" s="340"/>
      <c r="JMW44" s="340"/>
      <c r="JMX44" s="340"/>
      <c r="JMY44" s="340"/>
      <c r="JMZ44" s="340"/>
      <c r="JNA44" s="340"/>
      <c r="JNB44" s="340"/>
      <c r="JNC44" s="340"/>
      <c r="JND44" s="340"/>
      <c r="JNE44" s="340"/>
      <c r="JNF44" s="340"/>
      <c r="JNG44" s="340"/>
      <c r="JNH44" s="340"/>
      <c r="JNI44" s="340"/>
      <c r="JNJ44" s="340"/>
      <c r="JNK44" s="340"/>
      <c r="JNL44" s="340"/>
      <c r="JNM44" s="340"/>
      <c r="JNN44" s="340"/>
      <c r="JNO44" s="340"/>
      <c r="JNP44" s="340"/>
      <c r="JNQ44" s="340"/>
      <c r="JNR44" s="340"/>
      <c r="JNS44" s="340"/>
      <c r="JNT44" s="340"/>
      <c r="JNU44" s="340"/>
      <c r="JNV44" s="340"/>
      <c r="JNW44" s="340"/>
      <c r="JNX44" s="340"/>
      <c r="JNY44" s="340"/>
      <c r="JNZ44" s="340"/>
      <c r="JOA44" s="340"/>
      <c r="JOB44" s="340"/>
      <c r="JOC44" s="340"/>
      <c r="JOD44" s="340"/>
      <c r="JOE44" s="340"/>
      <c r="JOF44" s="340"/>
      <c r="JOG44" s="340"/>
      <c r="JOH44" s="340"/>
      <c r="JOI44" s="340"/>
      <c r="JOJ44" s="340"/>
      <c r="JOK44" s="340"/>
      <c r="JOL44" s="340"/>
      <c r="JOM44" s="340"/>
      <c r="JON44" s="340"/>
      <c r="JOO44" s="340"/>
      <c r="JOP44" s="340"/>
      <c r="JOQ44" s="340"/>
      <c r="JOR44" s="340"/>
      <c r="JOS44" s="340"/>
      <c r="JOT44" s="340"/>
      <c r="JOU44" s="340"/>
      <c r="JOV44" s="340"/>
      <c r="JOW44" s="340"/>
      <c r="JOX44" s="340"/>
      <c r="JOY44" s="340"/>
      <c r="JOZ44" s="340"/>
      <c r="JPA44" s="340"/>
      <c r="JPB44" s="340"/>
      <c r="JPC44" s="340"/>
      <c r="JPD44" s="340"/>
      <c r="JPE44" s="340"/>
      <c r="JPF44" s="340"/>
      <c r="JPG44" s="340"/>
      <c r="JPH44" s="340"/>
      <c r="JPI44" s="340"/>
      <c r="JPJ44" s="340"/>
      <c r="JPK44" s="340"/>
      <c r="JPL44" s="340"/>
      <c r="JPM44" s="340"/>
      <c r="JPN44" s="340"/>
      <c r="JPO44" s="340"/>
      <c r="JPP44" s="340"/>
      <c r="JPQ44" s="340"/>
      <c r="JPR44" s="340"/>
      <c r="JPS44" s="340"/>
      <c r="JPT44" s="340"/>
      <c r="JPU44" s="340"/>
      <c r="JPV44" s="340"/>
      <c r="JPW44" s="340"/>
      <c r="JPX44" s="340"/>
      <c r="JPY44" s="340"/>
      <c r="JPZ44" s="340"/>
      <c r="JQA44" s="340"/>
      <c r="JQB44" s="340"/>
      <c r="JQC44" s="340"/>
      <c r="JQD44" s="340"/>
      <c r="JQE44" s="340"/>
      <c r="JQF44" s="340"/>
      <c r="JQG44" s="340"/>
      <c r="JQH44" s="340"/>
      <c r="JQI44" s="340"/>
      <c r="JQJ44" s="340"/>
      <c r="JQK44" s="340"/>
      <c r="JQL44" s="340"/>
      <c r="JQM44" s="340"/>
      <c r="JQN44" s="340"/>
      <c r="JQO44" s="340"/>
      <c r="JQP44" s="340"/>
      <c r="JQQ44" s="340"/>
      <c r="JQR44" s="340"/>
      <c r="JQS44" s="340"/>
      <c r="JQT44" s="340"/>
      <c r="JQU44" s="340"/>
      <c r="JQV44" s="340"/>
      <c r="JQW44" s="340"/>
      <c r="JQX44" s="340"/>
      <c r="JQY44" s="340"/>
      <c r="JQZ44" s="340"/>
      <c r="JRA44" s="340"/>
      <c r="JRB44" s="340"/>
      <c r="JRC44" s="340"/>
      <c r="JRD44" s="340"/>
      <c r="JRE44" s="340"/>
      <c r="JRF44" s="340"/>
      <c r="JRG44" s="340"/>
      <c r="JRH44" s="340"/>
      <c r="JRI44" s="340"/>
      <c r="JRJ44" s="340"/>
      <c r="JRK44" s="340"/>
      <c r="JRL44" s="340"/>
      <c r="JRM44" s="340"/>
      <c r="JRN44" s="340"/>
      <c r="JRO44" s="340"/>
      <c r="JRP44" s="340"/>
      <c r="JRQ44" s="340"/>
      <c r="JRR44" s="340"/>
      <c r="JRS44" s="340"/>
      <c r="JRT44" s="340"/>
      <c r="JRU44" s="340"/>
      <c r="JRV44" s="340"/>
      <c r="JRW44" s="340"/>
      <c r="JRX44" s="340"/>
      <c r="JRY44" s="340"/>
      <c r="JRZ44" s="340"/>
      <c r="JSA44" s="340"/>
      <c r="JSB44" s="340"/>
      <c r="JSC44" s="340"/>
      <c r="JSD44" s="340"/>
      <c r="JSE44" s="340"/>
      <c r="JSF44" s="340"/>
      <c r="JSG44" s="340"/>
      <c r="JSH44" s="340"/>
      <c r="JSI44" s="340"/>
      <c r="JSJ44" s="340"/>
      <c r="JSK44" s="340"/>
      <c r="JSL44" s="340"/>
      <c r="JSM44" s="340"/>
      <c r="JSN44" s="340"/>
      <c r="JSO44" s="340"/>
      <c r="JSP44" s="340"/>
      <c r="JSQ44" s="340"/>
      <c r="JSR44" s="340"/>
      <c r="JSS44" s="340"/>
      <c r="JST44" s="340"/>
      <c r="JSU44" s="340"/>
      <c r="JSV44" s="340"/>
      <c r="JSW44" s="340"/>
      <c r="JSX44" s="340"/>
      <c r="JSY44" s="340"/>
      <c r="JSZ44" s="340"/>
      <c r="JTA44" s="340"/>
      <c r="JTB44" s="340"/>
      <c r="JTC44" s="340"/>
      <c r="JTD44" s="340"/>
      <c r="JTE44" s="340"/>
      <c r="JTF44" s="340"/>
      <c r="JTG44" s="340"/>
      <c r="JTH44" s="340"/>
      <c r="JTI44" s="340"/>
      <c r="JTJ44" s="340"/>
      <c r="JTK44" s="340"/>
      <c r="JTL44" s="340"/>
      <c r="JTM44" s="340"/>
      <c r="JTN44" s="340"/>
      <c r="JTO44" s="340"/>
      <c r="JTP44" s="340"/>
      <c r="JTQ44" s="340"/>
      <c r="JTR44" s="340"/>
      <c r="JTS44" s="340"/>
      <c r="JTT44" s="340"/>
      <c r="JTU44" s="340"/>
      <c r="JTV44" s="340"/>
      <c r="JTW44" s="340"/>
      <c r="JTX44" s="340"/>
      <c r="JTY44" s="340"/>
      <c r="JTZ44" s="340"/>
      <c r="JUA44" s="340"/>
      <c r="JUB44" s="340"/>
      <c r="JUC44" s="340"/>
      <c r="JUD44" s="340"/>
      <c r="JUE44" s="340"/>
      <c r="JUF44" s="340"/>
      <c r="JUG44" s="340"/>
      <c r="JUH44" s="340"/>
      <c r="JUI44" s="340"/>
      <c r="JUJ44" s="340"/>
      <c r="JUK44" s="340"/>
      <c r="JUL44" s="340"/>
      <c r="JUM44" s="340"/>
      <c r="JUN44" s="340"/>
      <c r="JUO44" s="340"/>
      <c r="JUP44" s="340"/>
      <c r="JUQ44" s="340"/>
      <c r="JUR44" s="340"/>
      <c r="JUS44" s="340"/>
      <c r="JUT44" s="340"/>
      <c r="JUU44" s="340"/>
      <c r="JUV44" s="340"/>
      <c r="JUW44" s="340"/>
      <c r="JUX44" s="340"/>
      <c r="JUY44" s="340"/>
      <c r="JUZ44" s="340"/>
      <c r="JVA44" s="340"/>
      <c r="JVB44" s="340"/>
      <c r="JVC44" s="340"/>
      <c r="JVD44" s="340"/>
      <c r="JVE44" s="340"/>
      <c r="JVF44" s="340"/>
      <c r="JVG44" s="340"/>
      <c r="JVH44" s="340"/>
      <c r="JVI44" s="340"/>
      <c r="JVJ44" s="340"/>
      <c r="JVK44" s="340"/>
      <c r="JVL44" s="340"/>
      <c r="JVM44" s="340"/>
      <c r="JVN44" s="340"/>
      <c r="JVO44" s="340"/>
      <c r="JVP44" s="340"/>
      <c r="JVQ44" s="340"/>
      <c r="JVR44" s="340"/>
      <c r="JVS44" s="340"/>
      <c r="JVT44" s="340"/>
      <c r="JVU44" s="340"/>
      <c r="JVV44" s="340"/>
      <c r="JVW44" s="340"/>
      <c r="JVX44" s="340"/>
      <c r="JVY44" s="340"/>
      <c r="JVZ44" s="340"/>
      <c r="JWA44" s="340"/>
      <c r="JWB44" s="340"/>
      <c r="JWC44" s="340"/>
      <c r="JWD44" s="340"/>
      <c r="JWE44" s="340"/>
      <c r="JWF44" s="340"/>
      <c r="JWG44" s="340"/>
      <c r="JWH44" s="340"/>
      <c r="JWI44" s="340"/>
      <c r="JWJ44" s="340"/>
      <c r="JWK44" s="340"/>
      <c r="JWL44" s="340"/>
      <c r="JWM44" s="340"/>
      <c r="JWN44" s="340"/>
      <c r="JWO44" s="340"/>
      <c r="JWP44" s="340"/>
      <c r="JWQ44" s="340"/>
      <c r="JWR44" s="340"/>
      <c r="JWS44" s="340"/>
      <c r="JWT44" s="340"/>
      <c r="JWU44" s="340"/>
      <c r="JWV44" s="340"/>
      <c r="JWW44" s="340"/>
      <c r="JWX44" s="340"/>
      <c r="JWY44" s="340"/>
      <c r="JWZ44" s="340"/>
      <c r="JXA44" s="340"/>
      <c r="JXB44" s="340"/>
      <c r="JXC44" s="340"/>
      <c r="JXD44" s="340"/>
      <c r="JXE44" s="340"/>
      <c r="JXF44" s="340"/>
      <c r="JXG44" s="340"/>
      <c r="JXH44" s="340"/>
      <c r="JXI44" s="340"/>
      <c r="JXJ44" s="340"/>
      <c r="JXK44" s="340"/>
      <c r="JXL44" s="340"/>
      <c r="JXM44" s="340"/>
      <c r="JXN44" s="340"/>
      <c r="JXO44" s="340"/>
      <c r="JXP44" s="340"/>
      <c r="JXQ44" s="340"/>
      <c r="JXR44" s="340"/>
      <c r="JXS44" s="340"/>
      <c r="JXT44" s="340"/>
      <c r="JXU44" s="340"/>
      <c r="JXV44" s="340"/>
      <c r="JXW44" s="340"/>
      <c r="JXX44" s="340"/>
      <c r="JXY44" s="340"/>
      <c r="JXZ44" s="340"/>
      <c r="JYA44" s="340"/>
      <c r="JYB44" s="340"/>
      <c r="JYC44" s="340"/>
      <c r="JYD44" s="340"/>
      <c r="JYE44" s="340"/>
      <c r="JYF44" s="340"/>
      <c r="JYG44" s="340"/>
      <c r="JYH44" s="340"/>
      <c r="JYI44" s="340"/>
      <c r="JYJ44" s="340"/>
      <c r="JYK44" s="340"/>
      <c r="JYL44" s="340"/>
      <c r="JYM44" s="340"/>
      <c r="JYN44" s="340"/>
      <c r="JYO44" s="340"/>
      <c r="JYP44" s="340"/>
      <c r="JYQ44" s="340"/>
      <c r="JYR44" s="340"/>
      <c r="JYS44" s="340"/>
      <c r="JYT44" s="340"/>
      <c r="JYU44" s="340"/>
      <c r="JYV44" s="340"/>
      <c r="JYW44" s="340"/>
      <c r="JYX44" s="340"/>
      <c r="JYY44" s="340"/>
      <c r="JYZ44" s="340"/>
      <c r="JZA44" s="340"/>
      <c r="JZB44" s="340"/>
      <c r="JZC44" s="340"/>
      <c r="JZD44" s="340"/>
      <c r="JZE44" s="340"/>
      <c r="JZF44" s="340"/>
      <c r="JZG44" s="340"/>
      <c r="JZH44" s="340"/>
      <c r="JZI44" s="340"/>
      <c r="JZJ44" s="340"/>
      <c r="JZK44" s="340"/>
      <c r="JZL44" s="340"/>
      <c r="JZM44" s="340"/>
      <c r="JZN44" s="340"/>
      <c r="JZO44" s="340"/>
      <c r="JZP44" s="340"/>
      <c r="JZQ44" s="340"/>
      <c r="JZR44" s="340"/>
      <c r="JZS44" s="340"/>
      <c r="JZT44" s="340"/>
      <c r="JZU44" s="340"/>
      <c r="JZV44" s="340"/>
      <c r="JZW44" s="340"/>
      <c r="JZX44" s="340"/>
      <c r="JZY44" s="340"/>
      <c r="JZZ44" s="340"/>
      <c r="KAA44" s="340"/>
      <c r="KAB44" s="340"/>
      <c r="KAC44" s="340"/>
      <c r="KAD44" s="340"/>
      <c r="KAE44" s="340"/>
      <c r="KAF44" s="340"/>
      <c r="KAG44" s="340"/>
      <c r="KAH44" s="340"/>
      <c r="KAI44" s="340"/>
      <c r="KAJ44" s="340"/>
      <c r="KAK44" s="340"/>
      <c r="KAL44" s="340"/>
      <c r="KAM44" s="340"/>
      <c r="KAN44" s="340"/>
      <c r="KAO44" s="340"/>
      <c r="KAP44" s="340"/>
      <c r="KAQ44" s="340"/>
      <c r="KAR44" s="340"/>
      <c r="KAS44" s="340"/>
      <c r="KAT44" s="340"/>
      <c r="KAU44" s="340"/>
      <c r="KAV44" s="340"/>
      <c r="KAW44" s="340"/>
      <c r="KAX44" s="340"/>
      <c r="KAY44" s="340"/>
      <c r="KAZ44" s="340"/>
      <c r="KBA44" s="340"/>
      <c r="KBB44" s="340"/>
      <c r="KBC44" s="340"/>
      <c r="KBD44" s="340"/>
      <c r="KBE44" s="340"/>
      <c r="KBF44" s="340"/>
      <c r="KBG44" s="340"/>
      <c r="KBH44" s="340"/>
      <c r="KBI44" s="340"/>
      <c r="KBJ44" s="340"/>
      <c r="KBK44" s="340"/>
      <c r="KBL44" s="340"/>
      <c r="KBM44" s="340"/>
      <c r="KBN44" s="340"/>
      <c r="KBO44" s="340"/>
      <c r="KBP44" s="340"/>
      <c r="KBQ44" s="340"/>
      <c r="KBR44" s="340"/>
      <c r="KBS44" s="340"/>
      <c r="KBT44" s="340"/>
      <c r="KBU44" s="340"/>
      <c r="KBV44" s="340"/>
      <c r="KBW44" s="340"/>
      <c r="KBX44" s="340"/>
      <c r="KBY44" s="340"/>
      <c r="KBZ44" s="340"/>
      <c r="KCA44" s="340"/>
      <c r="KCB44" s="340"/>
      <c r="KCC44" s="340"/>
      <c r="KCD44" s="340"/>
      <c r="KCE44" s="340"/>
      <c r="KCF44" s="340"/>
      <c r="KCG44" s="340"/>
      <c r="KCH44" s="340"/>
      <c r="KCI44" s="340"/>
      <c r="KCJ44" s="340"/>
      <c r="KCK44" s="340"/>
      <c r="KCL44" s="340"/>
      <c r="KCM44" s="340"/>
      <c r="KCN44" s="340"/>
      <c r="KCO44" s="340"/>
      <c r="KCP44" s="340"/>
      <c r="KCQ44" s="340"/>
      <c r="KCR44" s="340"/>
      <c r="KCS44" s="340"/>
      <c r="KCT44" s="340"/>
      <c r="KCU44" s="340"/>
      <c r="KCV44" s="340"/>
      <c r="KCW44" s="340"/>
      <c r="KCX44" s="340"/>
      <c r="KCY44" s="340"/>
      <c r="KCZ44" s="340"/>
      <c r="KDA44" s="340"/>
      <c r="KDB44" s="340"/>
      <c r="KDC44" s="340"/>
      <c r="KDD44" s="340"/>
      <c r="KDE44" s="340"/>
      <c r="KDF44" s="340"/>
      <c r="KDG44" s="340"/>
      <c r="KDH44" s="340"/>
      <c r="KDI44" s="340"/>
      <c r="KDJ44" s="340"/>
      <c r="KDK44" s="340"/>
      <c r="KDL44" s="340"/>
      <c r="KDM44" s="340"/>
      <c r="KDN44" s="340"/>
      <c r="KDO44" s="340"/>
      <c r="KDP44" s="340"/>
      <c r="KDQ44" s="340"/>
      <c r="KDR44" s="340"/>
      <c r="KDS44" s="340"/>
      <c r="KDT44" s="340"/>
      <c r="KDU44" s="340"/>
      <c r="KDV44" s="340"/>
      <c r="KDW44" s="340"/>
      <c r="KDX44" s="340"/>
      <c r="KDY44" s="340"/>
      <c r="KDZ44" s="340"/>
      <c r="KEA44" s="340"/>
      <c r="KEB44" s="340"/>
      <c r="KEC44" s="340"/>
      <c r="KED44" s="340"/>
      <c r="KEE44" s="340"/>
      <c r="KEF44" s="340"/>
      <c r="KEG44" s="340"/>
      <c r="KEH44" s="340"/>
      <c r="KEI44" s="340"/>
      <c r="KEJ44" s="340"/>
      <c r="KEK44" s="340"/>
      <c r="KEL44" s="340"/>
      <c r="KEM44" s="340"/>
      <c r="KEN44" s="340"/>
      <c r="KEO44" s="340"/>
      <c r="KEP44" s="340"/>
      <c r="KEQ44" s="340"/>
      <c r="KER44" s="340"/>
      <c r="KES44" s="340"/>
      <c r="KET44" s="340"/>
      <c r="KEU44" s="340"/>
      <c r="KEV44" s="340"/>
      <c r="KEW44" s="340"/>
      <c r="KEX44" s="340"/>
      <c r="KEY44" s="340"/>
      <c r="KEZ44" s="340"/>
      <c r="KFA44" s="340"/>
      <c r="KFB44" s="340"/>
      <c r="KFC44" s="340"/>
      <c r="KFD44" s="340"/>
      <c r="KFE44" s="340"/>
      <c r="KFF44" s="340"/>
      <c r="KFG44" s="340"/>
      <c r="KFH44" s="340"/>
      <c r="KFI44" s="340"/>
      <c r="KFJ44" s="340"/>
      <c r="KFK44" s="340"/>
      <c r="KFL44" s="340"/>
      <c r="KFM44" s="340"/>
      <c r="KFN44" s="340"/>
      <c r="KFO44" s="340"/>
      <c r="KFP44" s="340"/>
      <c r="KFQ44" s="340"/>
      <c r="KFR44" s="340"/>
      <c r="KFS44" s="340"/>
      <c r="KFT44" s="340"/>
      <c r="KFU44" s="340"/>
      <c r="KFV44" s="340"/>
      <c r="KFW44" s="340"/>
      <c r="KFX44" s="340"/>
      <c r="KFY44" s="340"/>
      <c r="KFZ44" s="340"/>
      <c r="KGA44" s="340"/>
      <c r="KGB44" s="340"/>
      <c r="KGC44" s="340"/>
      <c r="KGD44" s="340"/>
      <c r="KGE44" s="340"/>
      <c r="KGF44" s="340"/>
      <c r="KGG44" s="340"/>
      <c r="KGH44" s="340"/>
      <c r="KGI44" s="340"/>
      <c r="KGJ44" s="340"/>
      <c r="KGK44" s="340"/>
      <c r="KGL44" s="340"/>
      <c r="KGM44" s="340"/>
      <c r="KGN44" s="340"/>
      <c r="KGO44" s="340"/>
      <c r="KGP44" s="340"/>
      <c r="KGQ44" s="340"/>
      <c r="KGR44" s="340"/>
      <c r="KGS44" s="340"/>
      <c r="KGT44" s="340"/>
      <c r="KGU44" s="340"/>
      <c r="KGV44" s="340"/>
      <c r="KGW44" s="340"/>
      <c r="KGX44" s="340"/>
      <c r="KGY44" s="340"/>
      <c r="KGZ44" s="340"/>
      <c r="KHA44" s="340"/>
      <c r="KHB44" s="340"/>
      <c r="KHC44" s="340"/>
      <c r="KHD44" s="340"/>
      <c r="KHE44" s="340"/>
      <c r="KHF44" s="340"/>
      <c r="KHG44" s="340"/>
      <c r="KHH44" s="340"/>
      <c r="KHI44" s="340"/>
      <c r="KHJ44" s="340"/>
      <c r="KHK44" s="340"/>
      <c r="KHL44" s="340"/>
      <c r="KHM44" s="340"/>
      <c r="KHN44" s="340"/>
      <c r="KHO44" s="340"/>
      <c r="KHP44" s="340"/>
      <c r="KHQ44" s="340"/>
      <c r="KHR44" s="340"/>
      <c r="KHS44" s="340"/>
      <c r="KHT44" s="340"/>
      <c r="KHU44" s="340"/>
      <c r="KHV44" s="340"/>
      <c r="KHW44" s="340"/>
      <c r="KHX44" s="340"/>
      <c r="KHY44" s="340"/>
      <c r="KHZ44" s="340"/>
      <c r="KIA44" s="340"/>
      <c r="KIB44" s="340"/>
      <c r="KIC44" s="340"/>
      <c r="KID44" s="340"/>
      <c r="KIE44" s="340"/>
      <c r="KIF44" s="340"/>
      <c r="KIG44" s="340"/>
      <c r="KIH44" s="340"/>
      <c r="KII44" s="340"/>
      <c r="KIJ44" s="340"/>
      <c r="KIK44" s="340"/>
      <c r="KIL44" s="340"/>
      <c r="KIM44" s="340"/>
      <c r="KIN44" s="340"/>
      <c r="KIO44" s="340"/>
      <c r="KIP44" s="340"/>
      <c r="KIQ44" s="340"/>
      <c r="KIR44" s="340"/>
      <c r="KIS44" s="340"/>
      <c r="KIT44" s="340"/>
      <c r="KIU44" s="340"/>
      <c r="KIV44" s="340"/>
      <c r="KIW44" s="340"/>
      <c r="KIX44" s="340"/>
      <c r="KIY44" s="340"/>
      <c r="KIZ44" s="340"/>
      <c r="KJA44" s="340"/>
      <c r="KJB44" s="340"/>
      <c r="KJC44" s="340"/>
      <c r="KJD44" s="340"/>
      <c r="KJE44" s="340"/>
      <c r="KJF44" s="340"/>
      <c r="KJG44" s="340"/>
      <c r="KJH44" s="340"/>
      <c r="KJI44" s="340"/>
      <c r="KJJ44" s="340"/>
      <c r="KJK44" s="340"/>
      <c r="KJL44" s="340"/>
      <c r="KJM44" s="340"/>
      <c r="KJN44" s="340"/>
      <c r="KJO44" s="340"/>
      <c r="KJP44" s="340"/>
      <c r="KJQ44" s="340"/>
      <c r="KJR44" s="340"/>
      <c r="KJS44" s="340"/>
      <c r="KJT44" s="340"/>
      <c r="KJU44" s="340"/>
      <c r="KJV44" s="340"/>
      <c r="KJW44" s="340"/>
      <c r="KJX44" s="340"/>
      <c r="KJY44" s="340"/>
      <c r="KJZ44" s="340"/>
      <c r="KKA44" s="340"/>
      <c r="KKB44" s="340"/>
      <c r="KKC44" s="340"/>
      <c r="KKD44" s="340"/>
      <c r="KKE44" s="340"/>
      <c r="KKF44" s="340"/>
      <c r="KKG44" s="340"/>
      <c r="KKH44" s="340"/>
      <c r="KKI44" s="340"/>
      <c r="KKJ44" s="340"/>
      <c r="KKK44" s="340"/>
      <c r="KKL44" s="340"/>
      <c r="KKM44" s="340"/>
      <c r="KKN44" s="340"/>
      <c r="KKO44" s="340"/>
      <c r="KKP44" s="340"/>
      <c r="KKQ44" s="340"/>
      <c r="KKR44" s="340"/>
      <c r="KKS44" s="340"/>
      <c r="KKT44" s="340"/>
      <c r="KKU44" s="340"/>
      <c r="KKV44" s="340"/>
      <c r="KKW44" s="340"/>
      <c r="KKX44" s="340"/>
      <c r="KKY44" s="340"/>
      <c r="KKZ44" s="340"/>
      <c r="KLA44" s="340"/>
      <c r="KLB44" s="340"/>
      <c r="KLC44" s="340"/>
      <c r="KLD44" s="340"/>
      <c r="KLE44" s="340"/>
      <c r="KLF44" s="340"/>
      <c r="KLG44" s="340"/>
      <c r="KLH44" s="340"/>
      <c r="KLI44" s="340"/>
      <c r="KLJ44" s="340"/>
      <c r="KLK44" s="340"/>
      <c r="KLL44" s="340"/>
      <c r="KLM44" s="340"/>
      <c r="KLN44" s="340"/>
      <c r="KLO44" s="340"/>
      <c r="KLP44" s="340"/>
      <c r="KLQ44" s="340"/>
      <c r="KLR44" s="340"/>
      <c r="KLS44" s="340"/>
      <c r="KLT44" s="340"/>
      <c r="KLU44" s="340"/>
      <c r="KLV44" s="340"/>
      <c r="KLW44" s="340"/>
      <c r="KLX44" s="340"/>
      <c r="KLY44" s="340"/>
      <c r="KLZ44" s="340"/>
      <c r="KMA44" s="340"/>
      <c r="KMB44" s="340"/>
      <c r="KMC44" s="340"/>
      <c r="KMD44" s="340"/>
      <c r="KME44" s="340"/>
      <c r="KMF44" s="340"/>
      <c r="KMG44" s="340"/>
      <c r="KMH44" s="340"/>
      <c r="KMI44" s="340"/>
      <c r="KMJ44" s="340"/>
      <c r="KMK44" s="340"/>
      <c r="KML44" s="340"/>
      <c r="KMM44" s="340"/>
      <c r="KMN44" s="340"/>
      <c r="KMO44" s="340"/>
      <c r="KMP44" s="340"/>
      <c r="KMQ44" s="340"/>
      <c r="KMR44" s="340"/>
      <c r="KMS44" s="340"/>
      <c r="KMT44" s="340"/>
      <c r="KMU44" s="340"/>
      <c r="KMV44" s="340"/>
      <c r="KMW44" s="340"/>
      <c r="KMX44" s="340"/>
      <c r="KMY44" s="340"/>
      <c r="KMZ44" s="340"/>
      <c r="KNA44" s="340"/>
      <c r="KNB44" s="340"/>
      <c r="KNC44" s="340"/>
      <c r="KND44" s="340"/>
      <c r="KNE44" s="340"/>
      <c r="KNF44" s="340"/>
      <c r="KNG44" s="340"/>
      <c r="KNH44" s="340"/>
      <c r="KNI44" s="340"/>
      <c r="KNJ44" s="340"/>
      <c r="KNK44" s="340"/>
      <c r="KNL44" s="340"/>
      <c r="KNM44" s="340"/>
      <c r="KNN44" s="340"/>
      <c r="KNO44" s="340"/>
      <c r="KNP44" s="340"/>
      <c r="KNQ44" s="340"/>
      <c r="KNR44" s="340"/>
      <c r="KNS44" s="340"/>
      <c r="KNT44" s="340"/>
      <c r="KNU44" s="340"/>
      <c r="KNV44" s="340"/>
      <c r="KNW44" s="340"/>
      <c r="KNX44" s="340"/>
      <c r="KNY44" s="340"/>
      <c r="KNZ44" s="340"/>
      <c r="KOA44" s="340"/>
      <c r="KOB44" s="340"/>
      <c r="KOC44" s="340"/>
      <c r="KOD44" s="340"/>
      <c r="KOE44" s="340"/>
      <c r="KOF44" s="340"/>
      <c r="KOG44" s="340"/>
      <c r="KOH44" s="340"/>
      <c r="KOI44" s="340"/>
      <c r="KOJ44" s="340"/>
      <c r="KOK44" s="340"/>
      <c r="KOL44" s="340"/>
      <c r="KOM44" s="340"/>
      <c r="KON44" s="340"/>
      <c r="KOO44" s="340"/>
      <c r="KOP44" s="340"/>
      <c r="KOQ44" s="340"/>
      <c r="KOR44" s="340"/>
      <c r="KOS44" s="340"/>
      <c r="KOT44" s="340"/>
      <c r="KOU44" s="340"/>
      <c r="KOV44" s="340"/>
      <c r="KOW44" s="340"/>
      <c r="KOX44" s="340"/>
      <c r="KOY44" s="340"/>
      <c r="KOZ44" s="340"/>
      <c r="KPA44" s="340"/>
      <c r="KPB44" s="340"/>
      <c r="KPC44" s="340"/>
      <c r="KPD44" s="340"/>
      <c r="KPE44" s="340"/>
      <c r="KPF44" s="340"/>
      <c r="KPG44" s="340"/>
      <c r="KPH44" s="340"/>
      <c r="KPI44" s="340"/>
      <c r="KPJ44" s="340"/>
      <c r="KPK44" s="340"/>
      <c r="KPL44" s="340"/>
      <c r="KPM44" s="340"/>
      <c r="KPN44" s="340"/>
      <c r="KPO44" s="340"/>
      <c r="KPP44" s="340"/>
      <c r="KPQ44" s="340"/>
      <c r="KPR44" s="340"/>
      <c r="KPS44" s="340"/>
      <c r="KPT44" s="340"/>
      <c r="KPU44" s="340"/>
      <c r="KPV44" s="340"/>
      <c r="KPW44" s="340"/>
      <c r="KPX44" s="340"/>
      <c r="KPY44" s="340"/>
      <c r="KPZ44" s="340"/>
      <c r="KQA44" s="340"/>
      <c r="KQB44" s="340"/>
      <c r="KQC44" s="340"/>
      <c r="KQD44" s="340"/>
      <c r="KQE44" s="340"/>
      <c r="KQF44" s="340"/>
      <c r="KQG44" s="340"/>
      <c r="KQH44" s="340"/>
      <c r="KQI44" s="340"/>
      <c r="KQJ44" s="340"/>
      <c r="KQK44" s="340"/>
      <c r="KQL44" s="340"/>
      <c r="KQM44" s="340"/>
      <c r="KQN44" s="340"/>
      <c r="KQO44" s="340"/>
      <c r="KQP44" s="340"/>
      <c r="KQQ44" s="340"/>
      <c r="KQR44" s="340"/>
      <c r="KQS44" s="340"/>
      <c r="KQT44" s="340"/>
      <c r="KQU44" s="340"/>
      <c r="KQV44" s="340"/>
      <c r="KQW44" s="340"/>
      <c r="KQX44" s="340"/>
      <c r="KQY44" s="340"/>
      <c r="KQZ44" s="340"/>
      <c r="KRA44" s="340"/>
      <c r="KRB44" s="340"/>
      <c r="KRC44" s="340"/>
      <c r="KRD44" s="340"/>
      <c r="KRE44" s="340"/>
      <c r="KRF44" s="340"/>
      <c r="KRG44" s="340"/>
      <c r="KRH44" s="340"/>
      <c r="KRI44" s="340"/>
      <c r="KRJ44" s="340"/>
      <c r="KRK44" s="340"/>
      <c r="KRL44" s="340"/>
      <c r="KRM44" s="340"/>
      <c r="KRN44" s="340"/>
      <c r="KRO44" s="340"/>
      <c r="KRP44" s="340"/>
      <c r="KRQ44" s="340"/>
      <c r="KRR44" s="340"/>
      <c r="KRS44" s="340"/>
      <c r="KRT44" s="340"/>
      <c r="KRU44" s="340"/>
      <c r="KRV44" s="340"/>
      <c r="KRW44" s="340"/>
      <c r="KRX44" s="340"/>
      <c r="KRY44" s="340"/>
      <c r="KRZ44" s="340"/>
      <c r="KSA44" s="340"/>
      <c r="KSB44" s="340"/>
      <c r="KSC44" s="340"/>
      <c r="KSD44" s="340"/>
      <c r="KSE44" s="340"/>
      <c r="KSF44" s="340"/>
      <c r="KSG44" s="340"/>
      <c r="KSH44" s="340"/>
      <c r="KSI44" s="340"/>
      <c r="KSJ44" s="340"/>
      <c r="KSK44" s="340"/>
      <c r="KSL44" s="340"/>
      <c r="KSM44" s="340"/>
      <c r="KSN44" s="340"/>
      <c r="KSO44" s="340"/>
      <c r="KSP44" s="340"/>
      <c r="KSQ44" s="340"/>
      <c r="KSR44" s="340"/>
      <c r="KSS44" s="340"/>
      <c r="KST44" s="340"/>
      <c r="KSU44" s="340"/>
      <c r="KSV44" s="340"/>
      <c r="KSW44" s="340"/>
      <c r="KSX44" s="340"/>
      <c r="KSY44" s="340"/>
      <c r="KSZ44" s="340"/>
      <c r="KTA44" s="340"/>
      <c r="KTB44" s="340"/>
      <c r="KTC44" s="340"/>
      <c r="KTD44" s="340"/>
      <c r="KTE44" s="340"/>
      <c r="KTF44" s="340"/>
      <c r="KTG44" s="340"/>
      <c r="KTH44" s="340"/>
      <c r="KTI44" s="340"/>
      <c r="KTJ44" s="340"/>
      <c r="KTK44" s="340"/>
      <c r="KTL44" s="340"/>
      <c r="KTM44" s="340"/>
      <c r="KTN44" s="340"/>
      <c r="KTO44" s="340"/>
      <c r="KTP44" s="340"/>
      <c r="KTQ44" s="340"/>
      <c r="KTR44" s="340"/>
      <c r="KTS44" s="340"/>
      <c r="KTT44" s="340"/>
      <c r="KTU44" s="340"/>
      <c r="KTV44" s="340"/>
      <c r="KTW44" s="340"/>
      <c r="KTX44" s="340"/>
      <c r="KTY44" s="340"/>
      <c r="KTZ44" s="340"/>
      <c r="KUA44" s="340"/>
      <c r="KUB44" s="340"/>
      <c r="KUC44" s="340"/>
      <c r="KUD44" s="340"/>
      <c r="KUE44" s="340"/>
      <c r="KUF44" s="340"/>
      <c r="KUG44" s="340"/>
      <c r="KUH44" s="340"/>
      <c r="KUI44" s="340"/>
      <c r="KUJ44" s="340"/>
      <c r="KUK44" s="340"/>
      <c r="KUL44" s="340"/>
      <c r="KUM44" s="340"/>
      <c r="KUN44" s="340"/>
      <c r="KUO44" s="340"/>
      <c r="KUP44" s="340"/>
      <c r="KUQ44" s="340"/>
      <c r="KUR44" s="340"/>
      <c r="KUS44" s="340"/>
      <c r="KUT44" s="340"/>
      <c r="KUU44" s="340"/>
      <c r="KUV44" s="340"/>
      <c r="KUW44" s="340"/>
      <c r="KUX44" s="340"/>
      <c r="KUY44" s="340"/>
      <c r="KUZ44" s="340"/>
      <c r="KVA44" s="340"/>
      <c r="KVB44" s="340"/>
      <c r="KVC44" s="340"/>
      <c r="KVD44" s="340"/>
      <c r="KVE44" s="340"/>
      <c r="KVF44" s="340"/>
      <c r="KVG44" s="340"/>
      <c r="KVH44" s="340"/>
      <c r="KVI44" s="340"/>
      <c r="KVJ44" s="340"/>
      <c r="KVK44" s="340"/>
      <c r="KVL44" s="340"/>
      <c r="KVM44" s="340"/>
      <c r="KVN44" s="340"/>
      <c r="KVO44" s="340"/>
      <c r="KVP44" s="340"/>
      <c r="KVQ44" s="340"/>
      <c r="KVR44" s="340"/>
      <c r="KVS44" s="340"/>
      <c r="KVT44" s="340"/>
      <c r="KVU44" s="340"/>
      <c r="KVV44" s="340"/>
      <c r="KVW44" s="340"/>
      <c r="KVX44" s="340"/>
      <c r="KVY44" s="340"/>
      <c r="KVZ44" s="340"/>
      <c r="KWA44" s="340"/>
      <c r="KWB44" s="340"/>
      <c r="KWC44" s="340"/>
      <c r="KWD44" s="340"/>
      <c r="KWE44" s="340"/>
      <c r="KWF44" s="340"/>
      <c r="KWG44" s="340"/>
      <c r="KWH44" s="340"/>
      <c r="KWI44" s="340"/>
      <c r="KWJ44" s="340"/>
      <c r="KWK44" s="340"/>
      <c r="KWL44" s="340"/>
      <c r="KWM44" s="340"/>
      <c r="KWN44" s="340"/>
      <c r="KWO44" s="340"/>
      <c r="KWP44" s="340"/>
      <c r="KWQ44" s="340"/>
      <c r="KWR44" s="340"/>
      <c r="KWS44" s="340"/>
      <c r="KWT44" s="340"/>
      <c r="KWU44" s="340"/>
      <c r="KWV44" s="340"/>
      <c r="KWW44" s="340"/>
      <c r="KWX44" s="340"/>
      <c r="KWY44" s="340"/>
      <c r="KWZ44" s="340"/>
      <c r="KXA44" s="340"/>
      <c r="KXB44" s="340"/>
      <c r="KXC44" s="340"/>
      <c r="KXD44" s="340"/>
      <c r="KXE44" s="340"/>
      <c r="KXF44" s="340"/>
      <c r="KXG44" s="340"/>
      <c r="KXH44" s="340"/>
      <c r="KXI44" s="340"/>
      <c r="KXJ44" s="340"/>
      <c r="KXK44" s="340"/>
      <c r="KXL44" s="340"/>
      <c r="KXM44" s="340"/>
      <c r="KXN44" s="340"/>
      <c r="KXO44" s="340"/>
      <c r="KXP44" s="340"/>
      <c r="KXQ44" s="340"/>
      <c r="KXR44" s="340"/>
      <c r="KXS44" s="340"/>
      <c r="KXT44" s="340"/>
      <c r="KXU44" s="340"/>
      <c r="KXV44" s="340"/>
      <c r="KXW44" s="340"/>
      <c r="KXX44" s="340"/>
      <c r="KXY44" s="340"/>
      <c r="KXZ44" s="340"/>
      <c r="KYA44" s="340"/>
      <c r="KYB44" s="340"/>
      <c r="KYC44" s="340"/>
      <c r="KYD44" s="340"/>
      <c r="KYE44" s="340"/>
      <c r="KYF44" s="340"/>
      <c r="KYG44" s="340"/>
      <c r="KYH44" s="340"/>
      <c r="KYI44" s="340"/>
      <c r="KYJ44" s="340"/>
      <c r="KYK44" s="340"/>
      <c r="KYL44" s="340"/>
      <c r="KYM44" s="340"/>
      <c r="KYN44" s="340"/>
      <c r="KYO44" s="340"/>
      <c r="KYP44" s="340"/>
      <c r="KYQ44" s="340"/>
      <c r="KYR44" s="340"/>
      <c r="KYS44" s="340"/>
      <c r="KYT44" s="340"/>
      <c r="KYU44" s="340"/>
      <c r="KYV44" s="340"/>
      <c r="KYW44" s="340"/>
      <c r="KYX44" s="340"/>
      <c r="KYY44" s="340"/>
      <c r="KYZ44" s="340"/>
      <c r="KZA44" s="340"/>
      <c r="KZB44" s="340"/>
      <c r="KZC44" s="340"/>
      <c r="KZD44" s="340"/>
      <c r="KZE44" s="340"/>
      <c r="KZF44" s="340"/>
      <c r="KZG44" s="340"/>
      <c r="KZH44" s="340"/>
      <c r="KZI44" s="340"/>
      <c r="KZJ44" s="340"/>
      <c r="KZK44" s="340"/>
      <c r="KZL44" s="340"/>
      <c r="KZM44" s="340"/>
      <c r="KZN44" s="340"/>
      <c r="KZO44" s="340"/>
      <c r="KZP44" s="340"/>
      <c r="KZQ44" s="340"/>
      <c r="KZR44" s="340"/>
      <c r="KZS44" s="340"/>
      <c r="KZT44" s="340"/>
      <c r="KZU44" s="340"/>
      <c r="KZV44" s="340"/>
      <c r="KZW44" s="340"/>
      <c r="KZX44" s="340"/>
      <c r="KZY44" s="340"/>
      <c r="KZZ44" s="340"/>
      <c r="LAA44" s="340"/>
      <c r="LAB44" s="340"/>
      <c r="LAC44" s="340"/>
      <c r="LAD44" s="340"/>
      <c r="LAE44" s="340"/>
      <c r="LAF44" s="340"/>
      <c r="LAG44" s="340"/>
      <c r="LAH44" s="340"/>
      <c r="LAI44" s="340"/>
      <c r="LAJ44" s="340"/>
      <c r="LAK44" s="340"/>
      <c r="LAL44" s="340"/>
      <c r="LAM44" s="340"/>
      <c r="LAN44" s="340"/>
      <c r="LAO44" s="340"/>
      <c r="LAP44" s="340"/>
      <c r="LAQ44" s="340"/>
      <c r="LAR44" s="340"/>
      <c r="LAS44" s="340"/>
      <c r="LAT44" s="340"/>
      <c r="LAU44" s="340"/>
      <c r="LAV44" s="340"/>
      <c r="LAW44" s="340"/>
      <c r="LAX44" s="340"/>
      <c r="LAY44" s="340"/>
      <c r="LAZ44" s="340"/>
      <c r="LBA44" s="340"/>
      <c r="LBB44" s="340"/>
      <c r="LBC44" s="340"/>
      <c r="LBD44" s="340"/>
      <c r="LBE44" s="340"/>
      <c r="LBF44" s="340"/>
      <c r="LBG44" s="340"/>
      <c r="LBH44" s="340"/>
      <c r="LBI44" s="340"/>
      <c r="LBJ44" s="340"/>
      <c r="LBK44" s="340"/>
      <c r="LBL44" s="340"/>
      <c r="LBM44" s="340"/>
      <c r="LBN44" s="340"/>
      <c r="LBO44" s="340"/>
      <c r="LBP44" s="340"/>
      <c r="LBQ44" s="340"/>
      <c r="LBR44" s="340"/>
      <c r="LBS44" s="340"/>
      <c r="LBT44" s="340"/>
      <c r="LBU44" s="340"/>
      <c r="LBV44" s="340"/>
      <c r="LBW44" s="340"/>
      <c r="LBX44" s="340"/>
      <c r="LBY44" s="340"/>
      <c r="LBZ44" s="340"/>
      <c r="LCA44" s="340"/>
      <c r="LCB44" s="340"/>
      <c r="LCC44" s="340"/>
      <c r="LCD44" s="340"/>
      <c r="LCE44" s="340"/>
      <c r="LCF44" s="340"/>
      <c r="LCG44" s="340"/>
      <c r="LCH44" s="340"/>
      <c r="LCI44" s="340"/>
      <c r="LCJ44" s="340"/>
      <c r="LCK44" s="340"/>
      <c r="LCL44" s="340"/>
      <c r="LCM44" s="340"/>
      <c r="LCN44" s="340"/>
      <c r="LCO44" s="340"/>
      <c r="LCP44" s="340"/>
      <c r="LCQ44" s="340"/>
      <c r="LCR44" s="340"/>
      <c r="LCS44" s="340"/>
      <c r="LCT44" s="340"/>
      <c r="LCU44" s="340"/>
      <c r="LCV44" s="340"/>
      <c r="LCW44" s="340"/>
      <c r="LCX44" s="340"/>
      <c r="LCY44" s="340"/>
      <c r="LCZ44" s="340"/>
      <c r="LDA44" s="340"/>
      <c r="LDB44" s="340"/>
      <c r="LDC44" s="340"/>
      <c r="LDD44" s="340"/>
      <c r="LDE44" s="340"/>
      <c r="LDF44" s="340"/>
      <c r="LDG44" s="340"/>
      <c r="LDH44" s="340"/>
      <c r="LDI44" s="340"/>
      <c r="LDJ44" s="340"/>
      <c r="LDK44" s="340"/>
      <c r="LDL44" s="340"/>
      <c r="LDM44" s="340"/>
      <c r="LDN44" s="340"/>
      <c r="LDO44" s="340"/>
      <c r="LDP44" s="340"/>
      <c r="LDQ44" s="340"/>
      <c r="LDR44" s="340"/>
      <c r="LDS44" s="340"/>
      <c r="LDT44" s="340"/>
      <c r="LDU44" s="340"/>
      <c r="LDV44" s="340"/>
      <c r="LDW44" s="340"/>
      <c r="LDX44" s="340"/>
      <c r="LDY44" s="340"/>
      <c r="LDZ44" s="340"/>
      <c r="LEA44" s="340"/>
      <c r="LEB44" s="340"/>
      <c r="LEC44" s="340"/>
      <c r="LED44" s="340"/>
      <c r="LEE44" s="340"/>
      <c r="LEF44" s="340"/>
      <c r="LEG44" s="340"/>
      <c r="LEH44" s="340"/>
      <c r="LEI44" s="340"/>
      <c r="LEJ44" s="340"/>
      <c r="LEK44" s="340"/>
      <c r="LEL44" s="340"/>
      <c r="LEM44" s="340"/>
      <c r="LEN44" s="340"/>
      <c r="LEO44" s="340"/>
      <c r="LEP44" s="340"/>
      <c r="LEQ44" s="340"/>
      <c r="LER44" s="340"/>
      <c r="LES44" s="340"/>
      <c r="LET44" s="340"/>
      <c r="LEU44" s="340"/>
      <c r="LEV44" s="340"/>
      <c r="LEW44" s="340"/>
      <c r="LEX44" s="340"/>
      <c r="LEY44" s="340"/>
      <c r="LEZ44" s="340"/>
      <c r="LFA44" s="340"/>
      <c r="LFB44" s="340"/>
      <c r="LFC44" s="340"/>
      <c r="LFD44" s="340"/>
      <c r="LFE44" s="340"/>
      <c r="LFF44" s="340"/>
      <c r="LFG44" s="340"/>
      <c r="LFH44" s="340"/>
      <c r="LFI44" s="340"/>
      <c r="LFJ44" s="340"/>
      <c r="LFK44" s="340"/>
      <c r="LFL44" s="340"/>
      <c r="LFM44" s="340"/>
      <c r="LFN44" s="340"/>
      <c r="LFO44" s="340"/>
      <c r="LFP44" s="340"/>
      <c r="LFQ44" s="340"/>
      <c r="LFR44" s="340"/>
      <c r="LFS44" s="340"/>
      <c r="LFT44" s="340"/>
      <c r="LFU44" s="340"/>
      <c r="LFV44" s="340"/>
      <c r="LFW44" s="340"/>
      <c r="LFX44" s="340"/>
      <c r="LFY44" s="340"/>
      <c r="LFZ44" s="340"/>
      <c r="LGA44" s="340"/>
      <c r="LGB44" s="340"/>
      <c r="LGC44" s="340"/>
      <c r="LGD44" s="340"/>
      <c r="LGE44" s="340"/>
      <c r="LGF44" s="340"/>
      <c r="LGG44" s="340"/>
      <c r="LGH44" s="340"/>
      <c r="LGI44" s="340"/>
      <c r="LGJ44" s="340"/>
      <c r="LGK44" s="340"/>
      <c r="LGL44" s="340"/>
      <c r="LGM44" s="340"/>
      <c r="LGN44" s="340"/>
      <c r="LGO44" s="340"/>
      <c r="LGP44" s="340"/>
      <c r="LGQ44" s="340"/>
      <c r="LGR44" s="340"/>
      <c r="LGS44" s="340"/>
      <c r="LGT44" s="340"/>
      <c r="LGU44" s="340"/>
      <c r="LGV44" s="340"/>
      <c r="LGW44" s="340"/>
      <c r="LGX44" s="340"/>
      <c r="LGY44" s="340"/>
      <c r="LGZ44" s="340"/>
      <c r="LHA44" s="340"/>
      <c r="LHB44" s="340"/>
      <c r="LHC44" s="340"/>
      <c r="LHD44" s="340"/>
      <c r="LHE44" s="340"/>
      <c r="LHF44" s="340"/>
      <c r="LHG44" s="340"/>
      <c r="LHH44" s="340"/>
      <c r="LHI44" s="340"/>
      <c r="LHJ44" s="340"/>
      <c r="LHK44" s="340"/>
      <c r="LHL44" s="340"/>
      <c r="LHM44" s="340"/>
      <c r="LHN44" s="340"/>
      <c r="LHO44" s="340"/>
      <c r="LHP44" s="340"/>
      <c r="LHQ44" s="340"/>
      <c r="LHR44" s="340"/>
      <c r="LHS44" s="340"/>
      <c r="LHT44" s="340"/>
      <c r="LHU44" s="340"/>
      <c r="LHV44" s="340"/>
      <c r="LHW44" s="340"/>
      <c r="LHX44" s="340"/>
      <c r="LHY44" s="340"/>
      <c r="LHZ44" s="340"/>
      <c r="LIA44" s="340"/>
      <c r="LIB44" s="340"/>
      <c r="LIC44" s="340"/>
      <c r="LID44" s="340"/>
      <c r="LIE44" s="340"/>
      <c r="LIF44" s="340"/>
      <c r="LIG44" s="340"/>
      <c r="LIH44" s="340"/>
      <c r="LII44" s="340"/>
      <c r="LIJ44" s="340"/>
      <c r="LIK44" s="340"/>
      <c r="LIL44" s="340"/>
      <c r="LIM44" s="340"/>
      <c r="LIN44" s="340"/>
      <c r="LIO44" s="340"/>
      <c r="LIP44" s="340"/>
      <c r="LIQ44" s="340"/>
      <c r="LIR44" s="340"/>
      <c r="LIS44" s="340"/>
      <c r="LIT44" s="340"/>
      <c r="LIU44" s="340"/>
      <c r="LIV44" s="340"/>
      <c r="LIW44" s="340"/>
      <c r="LIX44" s="340"/>
      <c r="LIY44" s="340"/>
      <c r="LIZ44" s="340"/>
      <c r="LJA44" s="340"/>
      <c r="LJB44" s="340"/>
      <c r="LJC44" s="340"/>
      <c r="LJD44" s="340"/>
      <c r="LJE44" s="340"/>
      <c r="LJF44" s="340"/>
      <c r="LJG44" s="340"/>
      <c r="LJH44" s="340"/>
      <c r="LJI44" s="340"/>
      <c r="LJJ44" s="340"/>
      <c r="LJK44" s="340"/>
      <c r="LJL44" s="340"/>
      <c r="LJM44" s="340"/>
      <c r="LJN44" s="340"/>
      <c r="LJO44" s="340"/>
      <c r="LJP44" s="340"/>
      <c r="LJQ44" s="340"/>
      <c r="LJR44" s="340"/>
      <c r="LJS44" s="340"/>
      <c r="LJT44" s="340"/>
      <c r="LJU44" s="340"/>
      <c r="LJV44" s="340"/>
      <c r="LJW44" s="340"/>
      <c r="LJX44" s="340"/>
      <c r="LJY44" s="340"/>
      <c r="LJZ44" s="340"/>
      <c r="LKA44" s="340"/>
      <c r="LKB44" s="340"/>
      <c r="LKC44" s="340"/>
      <c r="LKD44" s="340"/>
      <c r="LKE44" s="340"/>
      <c r="LKF44" s="340"/>
      <c r="LKG44" s="340"/>
      <c r="LKH44" s="340"/>
      <c r="LKI44" s="340"/>
      <c r="LKJ44" s="340"/>
      <c r="LKK44" s="340"/>
      <c r="LKL44" s="340"/>
      <c r="LKM44" s="340"/>
      <c r="LKN44" s="340"/>
      <c r="LKO44" s="340"/>
      <c r="LKP44" s="340"/>
      <c r="LKQ44" s="340"/>
      <c r="LKR44" s="340"/>
      <c r="LKS44" s="340"/>
      <c r="LKT44" s="340"/>
      <c r="LKU44" s="340"/>
      <c r="LKV44" s="340"/>
      <c r="LKW44" s="340"/>
      <c r="LKX44" s="340"/>
      <c r="LKY44" s="340"/>
      <c r="LKZ44" s="340"/>
      <c r="LLA44" s="340"/>
      <c r="LLB44" s="340"/>
      <c r="LLC44" s="340"/>
      <c r="LLD44" s="340"/>
      <c r="LLE44" s="340"/>
      <c r="LLF44" s="340"/>
      <c r="LLG44" s="340"/>
      <c r="LLH44" s="340"/>
      <c r="LLI44" s="340"/>
      <c r="LLJ44" s="340"/>
      <c r="LLK44" s="340"/>
      <c r="LLL44" s="340"/>
      <c r="LLM44" s="340"/>
      <c r="LLN44" s="340"/>
      <c r="LLO44" s="340"/>
      <c r="LLP44" s="340"/>
      <c r="LLQ44" s="340"/>
      <c r="LLR44" s="340"/>
      <c r="LLS44" s="340"/>
      <c r="LLT44" s="340"/>
      <c r="LLU44" s="340"/>
      <c r="LLV44" s="340"/>
      <c r="LLW44" s="340"/>
      <c r="LLX44" s="340"/>
      <c r="LLY44" s="340"/>
      <c r="LLZ44" s="340"/>
      <c r="LMA44" s="340"/>
      <c r="LMB44" s="340"/>
      <c r="LMC44" s="340"/>
      <c r="LMD44" s="340"/>
      <c r="LME44" s="340"/>
      <c r="LMF44" s="340"/>
      <c r="LMG44" s="340"/>
      <c r="LMH44" s="340"/>
      <c r="LMI44" s="340"/>
      <c r="LMJ44" s="340"/>
      <c r="LMK44" s="340"/>
      <c r="LML44" s="340"/>
      <c r="LMM44" s="340"/>
      <c r="LMN44" s="340"/>
      <c r="LMO44" s="340"/>
      <c r="LMP44" s="340"/>
      <c r="LMQ44" s="340"/>
      <c r="LMR44" s="340"/>
      <c r="LMS44" s="340"/>
      <c r="LMT44" s="340"/>
      <c r="LMU44" s="340"/>
      <c r="LMV44" s="340"/>
      <c r="LMW44" s="340"/>
      <c r="LMX44" s="340"/>
      <c r="LMY44" s="340"/>
      <c r="LMZ44" s="340"/>
      <c r="LNA44" s="340"/>
      <c r="LNB44" s="340"/>
      <c r="LNC44" s="340"/>
      <c r="LND44" s="340"/>
      <c r="LNE44" s="340"/>
      <c r="LNF44" s="340"/>
      <c r="LNG44" s="340"/>
      <c r="LNH44" s="340"/>
      <c r="LNI44" s="340"/>
      <c r="LNJ44" s="340"/>
      <c r="LNK44" s="340"/>
      <c r="LNL44" s="340"/>
      <c r="LNM44" s="340"/>
      <c r="LNN44" s="340"/>
      <c r="LNO44" s="340"/>
      <c r="LNP44" s="340"/>
      <c r="LNQ44" s="340"/>
      <c r="LNR44" s="340"/>
      <c r="LNS44" s="340"/>
      <c r="LNT44" s="340"/>
      <c r="LNU44" s="340"/>
      <c r="LNV44" s="340"/>
      <c r="LNW44" s="340"/>
      <c r="LNX44" s="340"/>
      <c r="LNY44" s="340"/>
      <c r="LNZ44" s="340"/>
      <c r="LOA44" s="340"/>
      <c r="LOB44" s="340"/>
      <c r="LOC44" s="340"/>
      <c r="LOD44" s="340"/>
      <c r="LOE44" s="340"/>
      <c r="LOF44" s="340"/>
      <c r="LOG44" s="340"/>
      <c r="LOH44" s="340"/>
      <c r="LOI44" s="340"/>
      <c r="LOJ44" s="340"/>
      <c r="LOK44" s="340"/>
      <c r="LOL44" s="340"/>
      <c r="LOM44" s="340"/>
      <c r="LON44" s="340"/>
      <c r="LOO44" s="340"/>
      <c r="LOP44" s="340"/>
      <c r="LOQ44" s="340"/>
      <c r="LOR44" s="340"/>
      <c r="LOS44" s="340"/>
      <c r="LOT44" s="340"/>
      <c r="LOU44" s="340"/>
      <c r="LOV44" s="340"/>
      <c r="LOW44" s="340"/>
      <c r="LOX44" s="340"/>
      <c r="LOY44" s="340"/>
      <c r="LOZ44" s="340"/>
      <c r="LPA44" s="340"/>
      <c r="LPB44" s="340"/>
      <c r="LPC44" s="340"/>
      <c r="LPD44" s="340"/>
      <c r="LPE44" s="340"/>
      <c r="LPF44" s="340"/>
      <c r="LPG44" s="340"/>
      <c r="LPH44" s="340"/>
      <c r="LPI44" s="340"/>
      <c r="LPJ44" s="340"/>
      <c r="LPK44" s="340"/>
      <c r="LPL44" s="340"/>
      <c r="LPM44" s="340"/>
      <c r="LPN44" s="340"/>
      <c r="LPO44" s="340"/>
      <c r="LPP44" s="340"/>
      <c r="LPQ44" s="340"/>
      <c r="LPR44" s="340"/>
      <c r="LPS44" s="340"/>
      <c r="LPT44" s="340"/>
      <c r="LPU44" s="340"/>
      <c r="LPV44" s="340"/>
      <c r="LPW44" s="340"/>
      <c r="LPX44" s="340"/>
      <c r="LPY44" s="340"/>
      <c r="LPZ44" s="340"/>
      <c r="LQA44" s="340"/>
      <c r="LQB44" s="340"/>
      <c r="LQC44" s="340"/>
      <c r="LQD44" s="340"/>
      <c r="LQE44" s="340"/>
      <c r="LQF44" s="340"/>
      <c r="LQG44" s="340"/>
      <c r="LQH44" s="340"/>
      <c r="LQI44" s="340"/>
      <c r="LQJ44" s="340"/>
      <c r="LQK44" s="340"/>
      <c r="LQL44" s="340"/>
      <c r="LQM44" s="340"/>
      <c r="LQN44" s="340"/>
      <c r="LQO44" s="340"/>
      <c r="LQP44" s="340"/>
      <c r="LQQ44" s="340"/>
      <c r="LQR44" s="340"/>
      <c r="LQS44" s="340"/>
      <c r="LQT44" s="340"/>
      <c r="LQU44" s="340"/>
      <c r="LQV44" s="340"/>
      <c r="LQW44" s="340"/>
      <c r="LQX44" s="340"/>
      <c r="LQY44" s="340"/>
      <c r="LQZ44" s="340"/>
      <c r="LRA44" s="340"/>
      <c r="LRB44" s="340"/>
      <c r="LRC44" s="340"/>
      <c r="LRD44" s="340"/>
      <c r="LRE44" s="340"/>
      <c r="LRF44" s="340"/>
      <c r="LRG44" s="340"/>
      <c r="LRH44" s="340"/>
      <c r="LRI44" s="340"/>
      <c r="LRJ44" s="340"/>
      <c r="LRK44" s="340"/>
      <c r="LRL44" s="340"/>
      <c r="LRM44" s="340"/>
      <c r="LRN44" s="340"/>
      <c r="LRO44" s="340"/>
      <c r="LRP44" s="340"/>
      <c r="LRQ44" s="340"/>
      <c r="LRR44" s="340"/>
      <c r="LRS44" s="340"/>
      <c r="LRT44" s="340"/>
      <c r="LRU44" s="340"/>
      <c r="LRV44" s="340"/>
      <c r="LRW44" s="340"/>
      <c r="LRX44" s="340"/>
      <c r="LRY44" s="340"/>
      <c r="LRZ44" s="340"/>
      <c r="LSA44" s="340"/>
      <c r="LSB44" s="340"/>
      <c r="LSC44" s="340"/>
      <c r="LSD44" s="340"/>
      <c r="LSE44" s="340"/>
      <c r="LSF44" s="340"/>
      <c r="LSG44" s="340"/>
      <c r="LSH44" s="340"/>
      <c r="LSI44" s="340"/>
      <c r="LSJ44" s="340"/>
      <c r="LSK44" s="340"/>
      <c r="LSL44" s="340"/>
      <c r="LSM44" s="340"/>
      <c r="LSN44" s="340"/>
      <c r="LSO44" s="340"/>
      <c r="LSP44" s="340"/>
      <c r="LSQ44" s="340"/>
      <c r="LSR44" s="340"/>
      <c r="LSS44" s="340"/>
      <c r="LST44" s="340"/>
      <c r="LSU44" s="340"/>
      <c r="LSV44" s="340"/>
      <c r="LSW44" s="340"/>
      <c r="LSX44" s="340"/>
      <c r="LSY44" s="340"/>
      <c r="LSZ44" s="340"/>
      <c r="LTA44" s="340"/>
      <c r="LTB44" s="340"/>
      <c r="LTC44" s="340"/>
      <c r="LTD44" s="340"/>
      <c r="LTE44" s="340"/>
      <c r="LTF44" s="340"/>
      <c r="LTG44" s="340"/>
      <c r="LTH44" s="340"/>
      <c r="LTI44" s="340"/>
      <c r="LTJ44" s="340"/>
      <c r="LTK44" s="340"/>
      <c r="LTL44" s="340"/>
      <c r="LTM44" s="340"/>
      <c r="LTN44" s="340"/>
      <c r="LTO44" s="340"/>
      <c r="LTP44" s="340"/>
      <c r="LTQ44" s="340"/>
      <c r="LTR44" s="340"/>
      <c r="LTS44" s="340"/>
      <c r="LTT44" s="340"/>
      <c r="LTU44" s="340"/>
      <c r="LTV44" s="340"/>
      <c r="LTW44" s="340"/>
      <c r="LTX44" s="340"/>
      <c r="LTY44" s="340"/>
      <c r="LTZ44" s="340"/>
      <c r="LUA44" s="340"/>
      <c r="LUB44" s="340"/>
      <c r="LUC44" s="340"/>
      <c r="LUD44" s="340"/>
      <c r="LUE44" s="340"/>
      <c r="LUF44" s="340"/>
      <c r="LUG44" s="340"/>
      <c r="LUH44" s="340"/>
      <c r="LUI44" s="340"/>
      <c r="LUJ44" s="340"/>
      <c r="LUK44" s="340"/>
      <c r="LUL44" s="340"/>
      <c r="LUM44" s="340"/>
      <c r="LUN44" s="340"/>
      <c r="LUO44" s="340"/>
      <c r="LUP44" s="340"/>
      <c r="LUQ44" s="340"/>
      <c r="LUR44" s="340"/>
      <c r="LUS44" s="340"/>
      <c r="LUT44" s="340"/>
      <c r="LUU44" s="340"/>
      <c r="LUV44" s="340"/>
      <c r="LUW44" s="340"/>
      <c r="LUX44" s="340"/>
      <c r="LUY44" s="340"/>
      <c r="LUZ44" s="340"/>
      <c r="LVA44" s="340"/>
      <c r="LVB44" s="340"/>
      <c r="LVC44" s="340"/>
      <c r="LVD44" s="340"/>
      <c r="LVE44" s="340"/>
      <c r="LVF44" s="340"/>
      <c r="LVG44" s="340"/>
      <c r="LVH44" s="340"/>
      <c r="LVI44" s="340"/>
      <c r="LVJ44" s="340"/>
      <c r="LVK44" s="340"/>
      <c r="LVL44" s="340"/>
      <c r="LVM44" s="340"/>
      <c r="LVN44" s="340"/>
      <c r="LVO44" s="340"/>
      <c r="LVP44" s="340"/>
      <c r="LVQ44" s="340"/>
      <c r="LVR44" s="340"/>
      <c r="LVS44" s="340"/>
      <c r="LVT44" s="340"/>
      <c r="LVU44" s="340"/>
      <c r="LVV44" s="340"/>
      <c r="LVW44" s="340"/>
      <c r="LVX44" s="340"/>
      <c r="LVY44" s="340"/>
      <c r="LVZ44" s="340"/>
      <c r="LWA44" s="340"/>
      <c r="LWB44" s="340"/>
      <c r="LWC44" s="340"/>
      <c r="LWD44" s="340"/>
      <c r="LWE44" s="340"/>
      <c r="LWF44" s="340"/>
      <c r="LWG44" s="340"/>
      <c r="LWH44" s="340"/>
      <c r="LWI44" s="340"/>
      <c r="LWJ44" s="340"/>
      <c r="LWK44" s="340"/>
      <c r="LWL44" s="340"/>
      <c r="LWM44" s="340"/>
      <c r="LWN44" s="340"/>
      <c r="LWO44" s="340"/>
      <c r="LWP44" s="340"/>
      <c r="LWQ44" s="340"/>
      <c r="LWR44" s="340"/>
      <c r="LWS44" s="340"/>
      <c r="LWT44" s="340"/>
      <c r="LWU44" s="340"/>
      <c r="LWV44" s="340"/>
      <c r="LWW44" s="340"/>
      <c r="LWX44" s="340"/>
      <c r="LWY44" s="340"/>
      <c r="LWZ44" s="340"/>
      <c r="LXA44" s="340"/>
      <c r="LXB44" s="340"/>
      <c r="LXC44" s="340"/>
      <c r="LXD44" s="340"/>
      <c r="LXE44" s="340"/>
      <c r="LXF44" s="340"/>
      <c r="LXG44" s="340"/>
      <c r="LXH44" s="340"/>
      <c r="LXI44" s="340"/>
      <c r="LXJ44" s="340"/>
      <c r="LXK44" s="340"/>
      <c r="LXL44" s="340"/>
      <c r="LXM44" s="340"/>
      <c r="LXN44" s="340"/>
      <c r="LXO44" s="340"/>
      <c r="LXP44" s="340"/>
      <c r="LXQ44" s="340"/>
      <c r="LXR44" s="340"/>
      <c r="LXS44" s="340"/>
      <c r="LXT44" s="340"/>
      <c r="LXU44" s="340"/>
      <c r="LXV44" s="340"/>
      <c r="LXW44" s="340"/>
      <c r="LXX44" s="340"/>
      <c r="LXY44" s="340"/>
      <c r="LXZ44" s="340"/>
      <c r="LYA44" s="340"/>
      <c r="LYB44" s="340"/>
      <c r="LYC44" s="340"/>
      <c r="LYD44" s="340"/>
      <c r="LYE44" s="340"/>
      <c r="LYF44" s="340"/>
      <c r="LYG44" s="340"/>
      <c r="LYH44" s="340"/>
      <c r="LYI44" s="340"/>
      <c r="LYJ44" s="340"/>
      <c r="LYK44" s="340"/>
      <c r="LYL44" s="340"/>
      <c r="LYM44" s="340"/>
      <c r="LYN44" s="340"/>
      <c r="LYO44" s="340"/>
      <c r="LYP44" s="340"/>
      <c r="LYQ44" s="340"/>
      <c r="LYR44" s="340"/>
      <c r="LYS44" s="340"/>
      <c r="LYT44" s="340"/>
      <c r="LYU44" s="340"/>
      <c r="LYV44" s="340"/>
      <c r="LYW44" s="340"/>
      <c r="LYX44" s="340"/>
      <c r="LYY44" s="340"/>
      <c r="LYZ44" s="340"/>
      <c r="LZA44" s="340"/>
      <c r="LZB44" s="340"/>
      <c r="LZC44" s="340"/>
      <c r="LZD44" s="340"/>
      <c r="LZE44" s="340"/>
      <c r="LZF44" s="340"/>
      <c r="LZG44" s="340"/>
      <c r="LZH44" s="340"/>
      <c r="LZI44" s="340"/>
      <c r="LZJ44" s="340"/>
      <c r="LZK44" s="340"/>
      <c r="LZL44" s="340"/>
      <c r="LZM44" s="340"/>
      <c r="LZN44" s="340"/>
      <c r="LZO44" s="340"/>
      <c r="LZP44" s="340"/>
      <c r="LZQ44" s="340"/>
      <c r="LZR44" s="340"/>
      <c r="LZS44" s="340"/>
      <c r="LZT44" s="340"/>
      <c r="LZU44" s="340"/>
      <c r="LZV44" s="340"/>
      <c r="LZW44" s="340"/>
      <c r="LZX44" s="340"/>
      <c r="LZY44" s="340"/>
      <c r="LZZ44" s="340"/>
      <c r="MAA44" s="340"/>
      <c r="MAB44" s="340"/>
      <c r="MAC44" s="340"/>
      <c r="MAD44" s="340"/>
      <c r="MAE44" s="340"/>
      <c r="MAF44" s="340"/>
      <c r="MAG44" s="340"/>
      <c r="MAH44" s="340"/>
      <c r="MAI44" s="340"/>
      <c r="MAJ44" s="340"/>
      <c r="MAK44" s="340"/>
      <c r="MAL44" s="340"/>
      <c r="MAM44" s="340"/>
      <c r="MAN44" s="340"/>
      <c r="MAO44" s="340"/>
      <c r="MAP44" s="340"/>
      <c r="MAQ44" s="340"/>
      <c r="MAR44" s="340"/>
      <c r="MAS44" s="340"/>
      <c r="MAT44" s="340"/>
      <c r="MAU44" s="340"/>
      <c r="MAV44" s="340"/>
      <c r="MAW44" s="340"/>
      <c r="MAX44" s="340"/>
      <c r="MAY44" s="340"/>
      <c r="MAZ44" s="340"/>
      <c r="MBA44" s="340"/>
      <c r="MBB44" s="340"/>
      <c r="MBC44" s="340"/>
      <c r="MBD44" s="340"/>
      <c r="MBE44" s="340"/>
      <c r="MBF44" s="340"/>
      <c r="MBG44" s="340"/>
      <c r="MBH44" s="340"/>
      <c r="MBI44" s="340"/>
      <c r="MBJ44" s="340"/>
      <c r="MBK44" s="340"/>
      <c r="MBL44" s="340"/>
      <c r="MBM44" s="340"/>
      <c r="MBN44" s="340"/>
      <c r="MBO44" s="340"/>
      <c r="MBP44" s="340"/>
      <c r="MBQ44" s="340"/>
      <c r="MBR44" s="340"/>
      <c r="MBS44" s="340"/>
      <c r="MBT44" s="340"/>
      <c r="MBU44" s="340"/>
      <c r="MBV44" s="340"/>
      <c r="MBW44" s="340"/>
      <c r="MBX44" s="340"/>
      <c r="MBY44" s="340"/>
      <c r="MBZ44" s="340"/>
      <c r="MCA44" s="340"/>
      <c r="MCB44" s="340"/>
      <c r="MCC44" s="340"/>
      <c r="MCD44" s="340"/>
      <c r="MCE44" s="340"/>
      <c r="MCF44" s="340"/>
      <c r="MCG44" s="340"/>
      <c r="MCH44" s="340"/>
      <c r="MCI44" s="340"/>
      <c r="MCJ44" s="340"/>
      <c r="MCK44" s="340"/>
      <c r="MCL44" s="340"/>
      <c r="MCM44" s="340"/>
      <c r="MCN44" s="340"/>
      <c r="MCO44" s="340"/>
      <c r="MCP44" s="340"/>
      <c r="MCQ44" s="340"/>
      <c r="MCR44" s="340"/>
      <c r="MCS44" s="340"/>
      <c r="MCT44" s="340"/>
      <c r="MCU44" s="340"/>
      <c r="MCV44" s="340"/>
      <c r="MCW44" s="340"/>
      <c r="MCX44" s="340"/>
      <c r="MCY44" s="340"/>
      <c r="MCZ44" s="340"/>
      <c r="MDA44" s="340"/>
      <c r="MDB44" s="340"/>
      <c r="MDC44" s="340"/>
      <c r="MDD44" s="340"/>
      <c r="MDE44" s="340"/>
      <c r="MDF44" s="340"/>
      <c r="MDG44" s="340"/>
      <c r="MDH44" s="340"/>
      <c r="MDI44" s="340"/>
      <c r="MDJ44" s="340"/>
      <c r="MDK44" s="340"/>
      <c r="MDL44" s="340"/>
      <c r="MDM44" s="340"/>
      <c r="MDN44" s="340"/>
      <c r="MDO44" s="340"/>
      <c r="MDP44" s="340"/>
      <c r="MDQ44" s="340"/>
      <c r="MDR44" s="340"/>
      <c r="MDS44" s="340"/>
      <c r="MDT44" s="340"/>
      <c r="MDU44" s="340"/>
      <c r="MDV44" s="340"/>
      <c r="MDW44" s="340"/>
      <c r="MDX44" s="340"/>
      <c r="MDY44" s="340"/>
      <c r="MDZ44" s="340"/>
      <c r="MEA44" s="340"/>
      <c r="MEB44" s="340"/>
      <c r="MEC44" s="340"/>
      <c r="MED44" s="340"/>
      <c r="MEE44" s="340"/>
      <c r="MEF44" s="340"/>
      <c r="MEG44" s="340"/>
      <c r="MEH44" s="340"/>
      <c r="MEI44" s="340"/>
      <c r="MEJ44" s="340"/>
      <c r="MEK44" s="340"/>
      <c r="MEL44" s="340"/>
      <c r="MEM44" s="340"/>
      <c r="MEN44" s="340"/>
      <c r="MEO44" s="340"/>
      <c r="MEP44" s="340"/>
      <c r="MEQ44" s="340"/>
      <c r="MER44" s="340"/>
      <c r="MES44" s="340"/>
      <c r="MET44" s="340"/>
      <c r="MEU44" s="340"/>
      <c r="MEV44" s="340"/>
      <c r="MEW44" s="340"/>
      <c r="MEX44" s="340"/>
      <c r="MEY44" s="340"/>
      <c r="MEZ44" s="340"/>
      <c r="MFA44" s="340"/>
      <c r="MFB44" s="340"/>
      <c r="MFC44" s="340"/>
      <c r="MFD44" s="340"/>
      <c r="MFE44" s="340"/>
      <c r="MFF44" s="340"/>
      <c r="MFG44" s="340"/>
      <c r="MFH44" s="340"/>
      <c r="MFI44" s="340"/>
      <c r="MFJ44" s="340"/>
      <c r="MFK44" s="340"/>
      <c r="MFL44" s="340"/>
      <c r="MFM44" s="340"/>
      <c r="MFN44" s="340"/>
      <c r="MFO44" s="340"/>
      <c r="MFP44" s="340"/>
      <c r="MFQ44" s="340"/>
      <c r="MFR44" s="340"/>
      <c r="MFS44" s="340"/>
      <c r="MFT44" s="340"/>
      <c r="MFU44" s="340"/>
      <c r="MFV44" s="340"/>
      <c r="MFW44" s="340"/>
      <c r="MFX44" s="340"/>
      <c r="MFY44" s="340"/>
      <c r="MFZ44" s="340"/>
      <c r="MGA44" s="340"/>
      <c r="MGB44" s="340"/>
      <c r="MGC44" s="340"/>
      <c r="MGD44" s="340"/>
      <c r="MGE44" s="340"/>
      <c r="MGF44" s="340"/>
      <c r="MGG44" s="340"/>
      <c r="MGH44" s="340"/>
      <c r="MGI44" s="340"/>
      <c r="MGJ44" s="340"/>
      <c r="MGK44" s="340"/>
      <c r="MGL44" s="340"/>
      <c r="MGM44" s="340"/>
      <c r="MGN44" s="340"/>
      <c r="MGO44" s="340"/>
      <c r="MGP44" s="340"/>
      <c r="MGQ44" s="340"/>
      <c r="MGR44" s="340"/>
      <c r="MGS44" s="340"/>
      <c r="MGT44" s="340"/>
      <c r="MGU44" s="340"/>
      <c r="MGV44" s="340"/>
      <c r="MGW44" s="340"/>
      <c r="MGX44" s="340"/>
      <c r="MGY44" s="340"/>
      <c r="MGZ44" s="340"/>
      <c r="MHA44" s="340"/>
      <c r="MHB44" s="340"/>
      <c r="MHC44" s="340"/>
      <c r="MHD44" s="340"/>
      <c r="MHE44" s="340"/>
      <c r="MHF44" s="340"/>
      <c r="MHG44" s="340"/>
      <c r="MHH44" s="340"/>
      <c r="MHI44" s="340"/>
      <c r="MHJ44" s="340"/>
      <c r="MHK44" s="340"/>
      <c r="MHL44" s="340"/>
      <c r="MHM44" s="340"/>
      <c r="MHN44" s="340"/>
      <c r="MHO44" s="340"/>
      <c r="MHP44" s="340"/>
      <c r="MHQ44" s="340"/>
      <c r="MHR44" s="340"/>
      <c r="MHS44" s="340"/>
      <c r="MHT44" s="340"/>
      <c r="MHU44" s="340"/>
      <c r="MHV44" s="340"/>
      <c r="MHW44" s="340"/>
      <c r="MHX44" s="340"/>
      <c r="MHY44" s="340"/>
      <c r="MHZ44" s="340"/>
      <c r="MIA44" s="340"/>
      <c r="MIB44" s="340"/>
      <c r="MIC44" s="340"/>
      <c r="MID44" s="340"/>
      <c r="MIE44" s="340"/>
      <c r="MIF44" s="340"/>
      <c r="MIG44" s="340"/>
      <c r="MIH44" s="340"/>
      <c r="MII44" s="340"/>
      <c r="MIJ44" s="340"/>
      <c r="MIK44" s="340"/>
      <c r="MIL44" s="340"/>
      <c r="MIM44" s="340"/>
      <c r="MIN44" s="340"/>
      <c r="MIO44" s="340"/>
      <c r="MIP44" s="340"/>
      <c r="MIQ44" s="340"/>
      <c r="MIR44" s="340"/>
      <c r="MIS44" s="340"/>
      <c r="MIT44" s="340"/>
      <c r="MIU44" s="340"/>
      <c r="MIV44" s="340"/>
      <c r="MIW44" s="340"/>
      <c r="MIX44" s="340"/>
      <c r="MIY44" s="340"/>
      <c r="MIZ44" s="340"/>
      <c r="MJA44" s="340"/>
      <c r="MJB44" s="340"/>
      <c r="MJC44" s="340"/>
      <c r="MJD44" s="340"/>
      <c r="MJE44" s="340"/>
      <c r="MJF44" s="340"/>
      <c r="MJG44" s="340"/>
      <c r="MJH44" s="340"/>
      <c r="MJI44" s="340"/>
      <c r="MJJ44" s="340"/>
      <c r="MJK44" s="340"/>
      <c r="MJL44" s="340"/>
      <c r="MJM44" s="340"/>
      <c r="MJN44" s="340"/>
      <c r="MJO44" s="340"/>
      <c r="MJP44" s="340"/>
      <c r="MJQ44" s="340"/>
      <c r="MJR44" s="340"/>
      <c r="MJS44" s="340"/>
      <c r="MJT44" s="340"/>
      <c r="MJU44" s="340"/>
      <c r="MJV44" s="340"/>
      <c r="MJW44" s="340"/>
      <c r="MJX44" s="340"/>
      <c r="MJY44" s="340"/>
      <c r="MJZ44" s="340"/>
      <c r="MKA44" s="340"/>
      <c r="MKB44" s="340"/>
      <c r="MKC44" s="340"/>
      <c r="MKD44" s="340"/>
      <c r="MKE44" s="340"/>
      <c r="MKF44" s="340"/>
      <c r="MKG44" s="340"/>
      <c r="MKH44" s="340"/>
      <c r="MKI44" s="340"/>
      <c r="MKJ44" s="340"/>
      <c r="MKK44" s="340"/>
      <c r="MKL44" s="340"/>
      <c r="MKM44" s="340"/>
      <c r="MKN44" s="340"/>
      <c r="MKO44" s="340"/>
      <c r="MKP44" s="340"/>
      <c r="MKQ44" s="340"/>
      <c r="MKR44" s="340"/>
      <c r="MKS44" s="340"/>
      <c r="MKT44" s="340"/>
      <c r="MKU44" s="340"/>
      <c r="MKV44" s="340"/>
      <c r="MKW44" s="340"/>
      <c r="MKX44" s="340"/>
      <c r="MKY44" s="340"/>
      <c r="MKZ44" s="340"/>
      <c r="MLA44" s="340"/>
      <c r="MLB44" s="340"/>
      <c r="MLC44" s="340"/>
      <c r="MLD44" s="340"/>
      <c r="MLE44" s="340"/>
      <c r="MLF44" s="340"/>
      <c r="MLG44" s="340"/>
      <c r="MLH44" s="340"/>
      <c r="MLI44" s="340"/>
      <c r="MLJ44" s="340"/>
      <c r="MLK44" s="340"/>
      <c r="MLL44" s="340"/>
      <c r="MLM44" s="340"/>
      <c r="MLN44" s="340"/>
      <c r="MLO44" s="340"/>
      <c r="MLP44" s="340"/>
      <c r="MLQ44" s="340"/>
      <c r="MLR44" s="340"/>
      <c r="MLS44" s="340"/>
      <c r="MLT44" s="340"/>
      <c r="MLU44" s="340"/>
      <c r="MLV44" s="340"/>
      <c r="MLW44" s="340"/>
      <c r="MLX44" s="340"/>
      <c r="MLY44" s="340"/>
      <c r="MLZ44" s="340"/>
      <c r="MMA44" s="340"/>
      <c r="MMB44" s="340"/>
      <c r="MMC44" s="340"/>
      <c r="MMD44" s="340"/>
      <c r="MME44" s="340"/>
      <c r="MMF44" s="340"/>
      <c r="MMG44" s="340"/>
      <c r="MMH44" s="340"/>
      <c r="MMI44" s="340"/>
      <c r="MMJ44" s="340"/>
      <c r="MMK44" s="340"/>
      <c r="MML44" s="340"/>
      <c r="MMM44" s="340"/>
      <c r="MMN44" s="340"/>
      <c r="MMO44" s="340"/>
      <c r="MMP44" s="340"/>
      <c r="MMQ44" s="340"/>
      <c r="MMR44" s="340"/>
      <c r="MMS44" s="340"/>
      <c r="MMT44" s="340"/>
      <c r="MMU44" s="340"/>
      <c r="MMV44" s="340"/>
      <c r="MMW44" s="340"/>
      <c r="MMX44" s="340"/>
      <c r="MMY44" s="340"/>
      <c r="MMZ44" s="340"/>
      <c r="MNA44" s="340"/>
      <c r="MNB44" s="340"/>
      <c r="MNC44" s="340"/>
      <c r="MND44" s="340"/>
      <c r="MNE44" s="340"/>
      <c r="MNF44" s="340"/>
      <c r="MNG44" s="340"/>
      <c r="MNH44" s="340"/>
      <c r="MNI44" s="340"/>
      <c r="MNJ44" s="340"/>
      <c r="MNK44" s="340"/>
      <c r="MNL44" s="340"/>
      <c r="MNM44" s="340"/>
      <c r="MNN44" s="340"/>
      <c r="MNO44" s="340"/>
      <c r="MNP44" s="340"/>
      <c r="MNQ44" s="340"/>
      <c r="MNR44" s="340"/>
      <c r="MNS44" s="340"/>
      <c r="MNT44" s="340"/>
      <c r="MNU44" s="340"/>
      <c r="MNV44" s="340"/>
      <c r="MNW44" s="340"/>
      <c r="MNX44" s="340"/>
      <c r="MNY44" s="340"/>
      <c r="MNZ44" s="340"/>
      <c r="MOA44" s="340"/>
      <c r="MOB44" s="340"/>
      <c r="MOC44" s="340"/>
      <c r="MOD44" s="340"/>
      <c r="MOE44" s="340"/>
      <c r="MOF44" s="340"/>
      <c r="MOG44" s="340"/>
      <c r="MOH44" s="340"/>
      <c r="MOI44" s="340"/>
      <c r="MOJ44" s="340"/>
      <c r="MOK44" s="340"/>
      <c r="MOL44" s="340"/>
      <c r="MOM44" s="340"/>
      <c r="MON44" s="340"/>
      <c r="MOO44" s="340"/>
      <c r="MOP44" s="340"/>
      <c r="MOQ44" s="340"/>
      <c r="MOR44" s="340"/>
      <c r="MOS44" s="340"/>
      <c r="MOT44" s="340"/>
      <c r="MOU44" s="340"/>
      <c r="MOV44" s="340"/>
      <c r="MOW44" s="340"/>
      <c r="MOX44" s="340"/>
      <c r="MOY44" s="340"/>
      <c r="MOZ44" s="340"/>
      <c r="MPA44" s="340"/>
      <c r="MPB44" s="340"/>
      <c r="MPC44" s="340"/>
      <c r="MPD44" s="340"/>
      <c r="MPE44" s="340"/>
      <c r="MPF44" s="340"/>
      <c r="MPG44" s="340"/>
      <c r="MPH44" s="340"/>
      <c r="MPI44" s="340"/>
      <c r="MPJ44" s="340"/>
      <c r="MPK44" s="340"/>
      <c r="MPL44" s="340"/>
      <c r="MPM44" s="340"/>
      <c r="MPN44" s="340"/>
      <c r="MPO44" s="340"/>
      <c r="MPP44" s="340"/>
      <c r="MPQ44" s="340"/>
      <c r="MPR44" s="340"/>
      <c r="MPS44" s="340"/>
      <c r="MPT44" s="340"/>
      <c r="MPU44" s="340"/>
      <c r="MPV44" s="340"/>
      <c r="MPW44" s="340"/>
      <c r="MPX44" s="340"/>
      <c r="MPY44" s="340"/>
      <c r="MPZ44" s="340"/>
      <c r="MQA44" s="340"/>
      <c r="MQB44" s="340"/>
      <c r="MQC44" s="340"/>
      <c r="MQD44" s="340"/>
      <c r="MQE44" s="340"/>
      <c r="MQF44" s="340"/>
      <c r="MQG44" s="340"/>
      <c r="MQH44" s="340"/>
      <c r="MQI44" s="340"/>
      <c r="MQJ44" s="340"/>
      <c r="MQK44" s="340"/>
      <c r="MQL44" s="340"/>
      <c r="MQM44" s="340"/>
      <c r="MQN44" s="340"/>
      <c r="MQO44" s="340"/>
      <c r="MQP44" s="340"/>
      <c r="MQQ44" s="340"/>
      <c r="MQR44" s="340"/>
      <c r="MQS44" s="340"/>
      <c r="MQT44" s="340"/>
      <c r="MQU44" s="340"/>
      <c r="MQV44" s="340"/>
      <c r="MQW44" s="340"/>
      <c r="MQX44" s="340"/>
      <c r="MQY44" s="340"/>
      <c r="MQZ44" s="340"/>
      <c r="MRA44" s="340"/>
      <c r="MRB44" s="340"/>
      <c r="MRC44" s="340"/>
      <c r="MRD44" s="340"/>
      <c r="MRE44" s="340"/>
      <c r="MRF44" s="340"/>
      <c r="MRG44" s="340"/>
      <c r="MRH44" s="340"/>
      <c r="MRI44" s="340"/>
      <c r="MRJ44" s="340"/>
      <c r="MRK44" s="340"/>
      <c r="MRL44" s="340"/>
      <c r="MRM44" s="340"/>
      <c r="MRN44" s="340"/>
      <c r="MRO44" s="340"/>
      <c r="MRP44" s="340"/>
      <c r="MRQ44" s="340"/>
      <c r="MRR44" s="340"/>
      <c r="MRS44" s="340"/>
      <c r="MRT44" s="340"/>
      <c r="MRU44" s="340"/>
      <c r="MRV44" s="340"/>
      <c r="MRW44" s="340"/>
      <c r="MRX44" s="340"/>
      <c r="MRY44" s="340"/>
      <c r="MRZ44" s="340"/>
      <c r="MSA44" s="340"/>
      <c r="MSB44" s="340"/>
      <c r="MSC44" s="340"/>
      <c r="MSD44" s="340"/>
      <c r="MSE44" s="340"/>
      <c r="MSF44" s="340"/>
      <c r="MSG44" s="340"/>
      <c r="MSH44" s="340"/>
      <c r="MSI44" s="340"/>
      <c r="MSJ44" s="340"/>
      <c r="MSK44" s="340"/>
      <c r="MSL44" s="340"/>
      <c r="MSM44" s="340"/>
      <c r="MSN44" s="340"/>
      <c r="MSO44" s="340"/>
      <c r="MSP44" s="340"/>
      <c r="MSQ44" s="340"/>
      <c r="MSR44" s="340"/>
      <c r="MSS44" s="340"/>
      <c r="MST44" s="340"/>
      <c r="MSU44" s="340"/>
      <c r="MSV44" s="340"/>
      <c r="MSW44" s="340"/>
      <c r="MSX44" s="340"/>
      <c r="MSY44" s="340"/>
      <c r="MSZ44" s="340"/>
      <c r="MTA44" s="340"/>
      <c r="MTB44" s="340"/>
      <c r="MTC44" s="340"/>
      <c r="MTD44" s="340"/>
      <c r="MTE44" s="340"/>
      <c r="MTF44" s="340"/>
      <c r="MTG44" s="340"/>
      <c r="MTH44" s="340"/>
      <c r="MTI44" s="340"/>
      <c r="MTJ44" s="340"/>
      <c r="MTK44" s="340"/>
      <c r="MTL44" s="340"/>
      <c r="MTM44" s="340"/>
      <c r="MTN44" s="340"/>
      <c r="MTO44" s="340"/>
      <c r="MTP44" s="340"/>
      <c r="MTQ44" s="340"/>
      <c r="MTR44" s="340"/>
      <c r="MTS44" s="340"/>
      <c r="MTT44" s="340"/>
      <c r="MTU44" s="340"/>
      <c r="MTV44" s="340"/>
      <c r="MTW44" s="340"/>
      <c r="MTX44" s="340"/>
      <c r="MTY44" s="340"/>
      <c r="MTZ44" s="340"/>
      <c r="MUA44" s="340"/>
      <c r="MUB44" s="340"/>
      <c r="MUC44" s="340"/>
      <c r="MUD44" s="340"/>
      <c r="MUE44" s="340"/>
      <c r="MUF44" s="340"/>
      <c r="MUG44" s="340"/>
      <c r="MUH44" s="340"/>
      <c r="MUI44" s="340"/>
      <c r="MUJ44" s="340"/>
      <c r="MUK44" s="340"/>
      <c r="MUL44" s="340"/>
      <c r="MUM44" s="340"/>
      <c r="MUN44" s="340"/>
      <c r="MUO44" s="340"/>
      <c r="MUP44" s="340"/>
      <c r="MUQ44" s="340"/>
      <c r="MUR44" s="340"/>
      <c r="MUS44" s="340"/>
      <c r="MUT44" s="340"/>
      <c r="MUU44" s="340"/>
      <c r="MUV44" s="340"/>
      <c r="MUW44" s="340"/>
      <c r="MUX44" s="340"/>
      <c r="MUY44" s="340"/>
      <c r="MUZ44" s="340"/>
      <c r="MVA44" s="340"/>
      <c r="MVB44" s="340"/>
      <c r="MVC44" s="340"/>
      <c r="MVD44" s="340"/>
      <c r="MVE44" s="340"/>
      <c r="MVF44" s="340"/>
      <c r="MVG44" s="340"/>
      <c r="MVH44" s="340"/>
      <c r="MVI44" s="340"/>
      <c r="MVJ44" s="340"/>
      <c r="MVK44" s="340"/>
      <c r="MVL44" s="340"/>
      <c r="MVM44" s="340"/>
      <c r="MVN44" s="340"/>
      <c r="MVO44" s="340"/>
      <c r="MVP44" s="340"/>
      <c r="MVQ44" s="340"/>
      <c r="MVR44" s="340"/>
      <c r="MVS44" s="340"/>
      <c r="MVT44" s="340"/>
      <c r="MVU44" s="340"/>
      <c r="MVV44" s="340"/>
      <c r="MVW44" s="340"/>
      <c r="MVX44" s="340"/>
      <c r="MVY44" s="340"/>
      <c r="MVZ44" s="340"/>
      <c r="MWA44" s="340"/>
      <c r="MWB44" s="340"/>
      <c r="MWC44" s="340"/>
      <c r="MWD44" s="340"/>
      <c r="MWE44" s="340"/>
      <c r="MWF44" s="340"/>
      <c r="MWG44" s="340"/>
      <c r="MWH44" s="340"/>
      <c r="MWI44" s="340"/>
      <c r="MWJ44" s="340"/>
      <c r="MWK44" s="340"/>
      <c r="MWL44" s="340"/>
      <c r="MWM44" s="340"/>
      <c r="MWN44" s="340"/>
      <c r="MWO44" s="340"/>
      <c r="MWP44" s="340"/>
      <c r="MWQ44" s="340"/>
      <c r="MWR44" s="340"/>
      <c r="MWS44" s="340"/>
      <c r="MWT44" s="340"/>
      <c r="MWU44" s="340"/>
      <c r="MWV44" s="340"/>
      <c r="MWW44" s="340"/>
      <c r="MWX44" s="340"/>
      <c r="MWY44" s="340"/>
      <c r="MWZ44" s="340"/>
      <c r="MXA44" s="340"/>
      <c r="MXB44" s="340"/>
      <c r="MXC44" s="340"/>
      <c r="MXD44" s="340"/>
      <c r="MXE44" s="340"/>
      <c r="MXF44" s="340"/>
      <c r="MXG44" s="340"/>
      <c r="MXH44" s="340"/>
      <c r="MXI44" s="340"/>
      <c r="MXJ44" s="340"/>
      <c r="MXK44" s="340"/>
      <c r="MXL44" s="340"/>
      <c r="MXM44" s="340"/>
      <c r="MXN44" s="340"/>
      <c r="MXO44" s="340"/>
      <c r="MXP44" s="340"/>
      <c r="MXQ44" s="340"/>
      <c r="MXR44" s="340"/>
      <c r="MXS44" s="340"/>
      <c r="MXT44" s="340"/>
      <c r="MXU44" s="340"/>
      <c r="MXV44" s="340"/>
      <c r="MXW44" s="340"/>
      <c r="MXX44" s="340"/>
      <c r="MXY44" s="340"/>
      <c r="MXZ44" s="340"/>
      <c r="MYA44" s="340"/>
      <c r="MYB44" s="340"/>
      <c r="MYC44" s="340"/>
      <c r="MYD44" s="340"/>
      <c r="MYE44" s="340"/>
      <c r="MYF44" s="340"/>
      <c r="MYG44" s="340"/>
      <c r="MYH44" s="340"/>
      <c r="MYI44" s="340"/>
      <c r="MYJ44" s="340"/>
      <c r="MYK44" s="340"/>
      <c r="MYL44" s="340"/>
      <c r="MYM44" s="340"/>
      <c r="MYN44" s="340"/>
      <c r="MYO44" s="340"/>
      <c r="MYP44" s="340"/>
      <c r="MYQ44" s="340"/>
      <c r="MYR44" s="340"/>
      <c r="MYS44" s="340"/>
      <c r="MYT44" s="340"/>
      <c r="MYU44" s="340"/>
      <c r="MYV44" s="340"/>
      <c r="MYW44" s="340"/>
      <c r="MYX44" s="340"/>
      <c r="MYY44" s="340"/>
      <c r="MYZ44" s="340"/>
      <c r="MZA44" s="340"/>
      <c r="MZB44" s="340"/>
      <c r="MZC44" s="340"/>
      <c r="MZD44" s="340"/>
      <c r="MZE44" s="340"/>
      <c r="MZF44" s="340"/>
      <c r="MZG44" s="340"/>
      <c r="MZH44" s="340"/>
      <c r="MZI44" s="340"/>
      <c r="MZJ44" s="340"/>
      <c r="MZK44" s="340"/>
      <c r="MZL44" s="340"/>
      <c r="MZM44" s="340"/>
      <c r="MZN44" s="340"/>
      <c r="MZO44" s="340"/>
      <c r="MZP44" s="340"/>
      <c r="MZQ44" s="340"/>
      <c r="MZR44" s="340"/>
      <c r="MZS44" s="340"/>
      <c r="MZT44" s="340"/>
      <c r="MZU44" s="340"/>
      <c r="MZV44" s="340"/>
      <c r="MZW44" s="340"/>
      <c r="MZX44" s="340"/>
      <c r="MZY44" s="340"/>
      <c r="MZZ44" s="340"/>
      <c r="NAA44" s="340"/>
      <c r="NAB44" s="340"/>
      <c r="NAC44" s="340"/>
      <c r="NAD44" s="340"/>
      <c r="NAE44" s="340"/>
      <c r="NAF44" s="340"/>
      <c r="NAG44" s="340"/>
      <c r="NAH44" s="340"/>
      <c r="NAI44" s="340"/>
      <c r="NAJ44" s="340"/>
      <c r="NAK44" s="340"/>
      <c r="NAL44" s="340"/>
      <c r="NAM44" s="340"/>
      <c r="NAN44" s="340"/>
      <c r="NAO44" s="340"/>
      <c r="NAP44" s="340"/>
      <c r="NAQ44" s="340"/>
      <c r="NAR44" s="340"/>
      <c r="NAS44" s="340"/>
      <c r="NAT44" s="340"/>
      <c r="NAU44" s="340"/>
      <c r="NAV44" s="340"/>
      <c r="NAW44" s="340"/>
      <c r="NAX44" s="340"/>
      <c r="NAY44" s="340"/>
      <c r="NAZ44" s="340"/>
      <c r="NBA44" s="340"/>
      <c r="NBB44" s="340"/>
      <c r="NBC44" s="340"/>
      <c r="NBD44" s="340"/>
      <c r="NBE44" s="340"/>
      <c r="NBF44" s="340"/>
      <c r="NBG44" s="340"/>
      <c r="NBH44" s="340"/>
      <c r="NBI44" s="340"/>
      <c r="NBJ44" s="340"/>
      <c r="NBK44" s="340"/>
      <c r="NBL44" s="340"/>
      <c r="NBM44" s="340"/>
      <c r="NBN44" s="340"/>
      <c r="NBO44" s="340"/>
      <c r="NBP44" s="340"/>
      <c r="NBQ44" s="340"/>
      <c r="NBR44" s="340"/>
      <c r="NBS44" s="340"/>
      <c r="NBT44" s="340"/>
      <c r="NBU44" s="340"/>
      <c r="NBV44" s="340"/>
      <c r="NBW44" s="340"/>
      <c r="NBX44" s="340"/>
      <c r="NBY44" s="340"/>
      <c r="NBZ44" s="340"/>
      <c r="NCA44" s="340"/>
      <c r="NCB44" s="340"/>
      <c r="NCC44" s="340"/>
      <c r="NCD44" s="340"/>
      <c r="NCE44" s="340"/>
      <c r="NCF44" s="340"/>
      <c r="NCG44" s="340"/>
      <c r="NCH44" s="340"/>
      <c r="NCI44" s="340"/>
      <c r="NCJ44" s="340"/>
      <c r="NCK44" s="340"/>
      <c r="NCL44" s="340"/>
      <c r="NCM44" s="340"/>
      <c r="NCN44" s="340"/>
      <c r="NCO44" s="340"/>
      <c r="NCP44" s="340"/>
      <c r="NCQ44" s="340"/>
      <c r="NCR44" s="340"/>
      <c r="NCS44" s="340"/>
      <c r="NCT44" s="340"/>
      <c r="NCU44" s="340"/>
      <c r="NCV44" s="340"/>
      <c r="NCW44" s="340"/>
      <c r="NCX44" s="340"/>
      <c r="NCY44" s="340"/>
      <c r="NCZ44" s="340"/>
      <c r="NDA44" s="340"/>
      <c r="NDB44" s="340"/>
      <c r="NDC44" s="340"/>
      <c r="NDD44" s="340"/>
      <c r="NDE44" s="340"/>
      <c r="NDF44" s="340"/>
      <c r="NDG44" s="340"/>
      <c r="NDH44" s="340"/>
      <c r="NDI44" s="340"/>
      <c r="NDJ44" s="340"/>
      <c r="NDK44" s="340"/>
      <c r="NDL44" s="340"/>
      <c r="NDM44" s="340"/>
      <c r="NDN44" s="340"/>
      <c r="NDO44" s="340"/>
      <c r="NDP44" s="340"/>
      <c r="NDQ44" s="340"/>
      <c r="NDR44" s="340"/>
      <c r="NDS44" s="340"/>
      <c r="NDT44" s="340"/>
      <c r="NDU44" s="340"/>
      <c r="NDV44" s="340"/>
      <c r="NDW44" s="340"/>
      <c r="NDX44" s="340"/>
      <c r="NDY44" s="340"/>
      <c r="NDZ44" s="340"/>
      <c r="NEA44" s="340"/>
      <c r="NEB44" s="340"/>
      <c r="NEC44" s="340"/>
      <c r="NED44" s="340"/>
      <c r="NEE44" s="340"/>
      <c r="NEF44" s="340"/>
      <c r="NEG44" s="340"/>
      <c r="NEH44" s="340"/>
      <c r="NEI44" s="340"/>
      <c r="NEJ44" s="340"/>
      <c r="NEK44" s="340"/>
      <c r="NEL44" s="340"/>
      <c r="NEM44" s="340"/>
      <c r="NEN44" s="340"/>
      <c r="NEO44" s="340"/>
      <c r="NEP44" s="340"/>
      <c r="NEQ44" s="340"/>
      <c r="NER44" s="340"/>
      <c r="NES44" s="340"/>
      <c r="NET44" s="340"/>
      <c r="NEU44" s="340"/>
      <c r="NEV44" s="340"/>
      <c r="NEW44" s="340"/>
      <c r="NEX44" s="340"/>
      <c r="NEY44" s="340"/>
      <c r="NEZ44" s="340"/>
      <c r="NFA44" s="340"/>
      <c r="NFB44" s="340"/>
      <c r="NFC44" s="340"/>
      <c r="NFD44" s="340"/>
      <c r="NFE44" s="340"/>
      <c r="NFF44" s="340"/>
      <c r="NFG44" s="340"/>
      <c r="NFH44" s="340"/>
      <c r="NFI44" s="340"/>
      <c r="NFJ44" s="340"/>
      <c r="NFK44" s="340"/>
      <c r="NFL44" s="340"/>
      <c r="NFM44" s="340"/>
      <c r="NFN44" s="340"/>
      <c r="NFO44" s="340"/>
      <c r="NFP44" s="340"/>
      <c r="NFQ44" s="340"/>
      <c r="NFR44" s="340"/>
      <c r="NFS44" s="340"/>
      <c r="NFT44" s="340"/>
      <c r="NFU44" s="340"/>
      <c r="NFV44" s="340"/>
      <c r="NFW44" s="340"/>
      <c r="NFX44" s="340"/>
      <c r="NFY44" s="340"/>
      <c r="NFZ44" s="340"/>
      <c r="NGA44" s="340"/>
      <c r="NGB44" s="340"/>
      <c r="NGC44" s="340"/>
      <c r="NGD44" s="340"/>
      <c r="NGE44" s="340"/>
      <c r="NGF44" s="340"/>
      <c r="NGG44" s="340"/>
      <c r="NGH44" s="340"/>
      <c r="NGI44" s="340"/>
      <c r="NGJ44" s="340"/>
      <c r="NGK44" s="340"/>
      <c r="NGL44" s="340"/>
      <c r="NGM44" s="340"/>
      <c r="NGN44" s="340"/>
      <c r="NGO44" s="340"/>
      <c r="NGP44" s="340"/>
      <c r="NGQ44" s="340"/>
      <c r="NGR44" s="340"/>
      <c r="NGS44" s="340"/>
      <c r="NGT44" s="340"/>
      <c r="NGU44" s="340"/>
      <c r="NGV44" s="340"/>
      <c r="NGW44" s="340"/>
      <c r="NGX44" s="340"/>
      <c r="NGY44" s="340"/>
      <c r="NGZ44" s="340"/>
      <c r="NHA44" s="340"/>
      <c r="NHB44" s="340"/>
      <c r="NHC44" s="340"/>
      <c r="NHD44" s="340"/>
      <c r="NHE44" s="340"/>
      <c r="NHF44" s="340"/>
      <c r="NHG44" s="340"/>
      <c r="NHH44" s="340"/>
      <c r="NHI44" s="340"/>
      <c r="NHJ44" s="340"/>
      <c r="NHK44" s="340"/>
      <c r="NHL44" s="340"/>
      <c r="NHM44" s="340"/>
      <c r="NHN44" s="340"/>
      <c r="NHO44" s="340"/>
      <c r="NHP44" s="340"/>
      <c r="NHQ44" s="340"/>
      <c r="NHR44" s="340"/>
      <c r="NHS44" s="340"/>
      <c r="NHT44" s="340"/>
      <c r="NHU44" s="340"/>
      <c r="NHV44" s="340"/>
      <c r="NHW44" s="340"/>
      <c r="NHX44" s="340"/>
      <c r="NHY44" s="340"/>
      <c r="NHZ44" s="340"/>
      <c r="NIA44" s="340"/>
      <c r="NIB44" s="340"/>
      <c r="NIC44" s="340"/>
      <c r="NID44" s="340"/>
      <c r="NIE44" s="340"/>
      <c r="NIF44" s="340"/>
      <c r="NIG44" s="340"/>
      <c r="NIH44" s="340"/>
      <c r="NII44" s="340"/>
      <c r="NIJ44" s="340"/>
      <c r="NIK44" s="340"/>
      <c r="NIL44" s="340"/>
      <c r="NIM44" s="340"/>
      <c r="NIN44" s="340"/>
      <c r="NIO44" s="340"/>
      <c r="NIP44" s="340"/>
      <c r="NIQ44" s="340"/>
      <c r="NIR44" s="340"/>
      <c r="NIS44" s="340"/>
      <c r="NIT44" s="340"/>
      <c r="NIU44" s="340"/>
      <c r="NIV44" s="340"/>
      <c r="NIW44" s="340"/>
      <c r="NIX44" s="340"/>
      <c r="NIY44" s="340"/>
      <c r="NIZ44" s="340"/>
      <c r="NJA44" s="340"/>
      <c r="NJB44" s="340"/>
      <c r="NJC44" s="340"/>
      <c r="NJD44" s="340"/>
      <c r="NJE44" s="340"/>
      <c r="NJF44" s="340"/>
      <c r="NJG44" s="340"/>
      <c r="NJH44" s="340"/>
      <c r="NJI44" s="340"/>
      <c r="NJJ44" s="340"/>
      <c r="NJK44" s="340"/>
      <c r="NJL44" s="340"/>
      <c r="NJM44" s="340"/>
      <c r="NJN44" s="340"/>
      <c r="NJO44" s="340"/>
      <c r="NJP44" s="340"/>
      <c r="NJQ44" s="340"/>
      <c r="NJR44" s="340"/>
      <c r="NJS44" s="340"/>
      <c r="NJT44" s="340"/>
      <c r="NJU44" s="340"/>
      <c r="NJV44" s="340"/>
      <c r="NJW44" s="340"/>
      <c r="NJX44" s="340"/>
      <c r="NJY44" s="340"/>
      <c r="NJZ44" s="340"/>
      <c r="NKA44" s="340"/>
      <c r="NKB44" s="340"/>
      <c r="NKC44" s="340"/>
      <c r="NKD44" s="340"/>
      <c r="NKE44" s="340"/>
      <c r="NKF44" s="340"/>
      <c r="NKG44" s="340"/>
      <c r="NKH44" s="340"/>
      <c r="NKI44" s="340"/>
      <c r="NKJ44" s="340"/>
      <c r="NKK44" s="340"/>
      <c r="NKL44" s="340"/>
      <c r="NKM44" s="340"/>
      <c r="NKN44" s="340"/>
      <c r="NKO44" s="340"/>
      <c r="NKP44" s="340"/>
      <c r="NKQ44" s="340"/>
      <c r="NKR44" s="340"/>
      <c r="NKS44" s="340"/>
      <c r="NKT44" s="340"/>
      <c r="NKU44" s="340"/>
      <c r="NKV44" s="340"/>
      <c r="NKW44" s="340"/>
      <c r="NKX44" s="340"/>
      <c r="NKY44" s="340"/>
      <c r="NKZ44" s="340"/>
      <c r="NLA44" s="340"/>
      <c r="NLB44" s="340"/>
      <c r="NLC44" s="340"/>
      <c r="NLD44" s="340"/>
      <c r="NLE44" s="340"/>
      <c r="NLF44" s="340"/>
      <c r="NLG44" s="340"/>
      <c r="NLH44" s="340"/>
      <c r="NLI44" s="340"/>
      <c r="NLJ44" s="340"/>
      <c r="NLK44" s="340"/>
      <c r="NLL44" s="340"/>
      <c r="NLM44" s="340"/>
      <c r="NLN44" s="340"/>
      <c r="NLO44" s="340"/>
      <c r="NLP44" s="340"/>
      <c r="NLQ44" s="340"/>
      <c r="NLR44" s="340"/>
      <c r="NLS44" s="340"/>
      <c r="NLT44" s="340"/>
      <c r="NLU44" s="340"/>
      <c r="NLV44" s="340"/>
      <c r="NLW44" s="340"/>
      <c r="NLX44" s="340"/>
      <c r="NLY44" s="340"/>
      <c r="NLZ44" s="340"/>
      <c r="NMA44" s="340"/>
      <c r="NMB44" s="340"/>
      <c r="NMC44" s="340"/>
      <c r="NMD44" s="340"/>
      <c r="NME44" s="340"/>
      <c r="NMF44" s="340"/>
      <c r="NMG44" s="340"/>
      <c r="NMH44" s="340"/>
      <c r="NMI44" s="340"/>
      <c r="NMJ44" s="340"/>
      <c r="NMK44" s="340"/>
      <c r="NML44" s="340"/>
      <c r="NMM44" s="340"/>
      <c r="NMN44" s="340"/>
      <c r="NMO44" s="340"/>
      <c r="NMP44" s="340"/>
      <c r="NMQ44" s="340"/>
      <c r="NMR44" s="340"/>
      <c r="NMS44" s="340"/>
      <c r="NMT44" s="340"/>
      <c r="NMU44" s="340"/>
      <c r="NMV44" s="340"/>
      <c r="NMW44" s="340"/>
      <c r="NMX44" s="340"/>
      <c r="NMY44" s="340"/>
      <c r="NMZ44" s="340"/>
      <c r="NNA44" s="340"/>
      <c r="NNB44" s="340"/>
      <c r="NNC44" s="340"/>
      <c r="NND44" s="340"/>
      <c r="NNE44" s="340"/>
      <c r="NNF44" s="340"/>
      <c r="NNG44" s="340"/>
      <c r="NNH44" s="340"/>
      <c r="NNI44" s="340"/>
      <c r="NNJ44" s="340"/>
      <c r="NNK44" s="340"/>
      <c r="NNL44" s="340"/>
      <c r="NNM44" s="340"/>
      <c r="NNN44" s="340"/>
      <c r="NNO44" s="340"/>
      <c r="NNP44" s="340"/>
      <c r="NNQ44" s="340"/>
      <c r="NNR44" s="340"/>
      <c r="NNS44" s="340"/>
      <c r="NNT44" s="340"/>
      <c r="NNU44" s="340"/>
      <c r="NNV44" s="340"/>
      <c r="NNW44" s="340"/>
      <c r="NNX44" s="340"/>
      <c r="NNY44" s="340"/>
      <c r="NNZ44" s="340"/>
      <c r="NOA44" s="340"/>
      <c r="NOB44" s="340"/>
      <c r="NOC44" s="340"/>
      <c r="NOD44" s="340"/>
      <c r="NOE44" s="340"/>
      <c r="NOF44" s="340"/>
      <c r="NOG44" s="340"/>
      <c r="NOH44" s="340"/>
      <c r="NOI44" s="340"/>
      <c r="NOJ44" s="340"/>
      <c r="NOK44" s="340"/>
      <c r="NOL44" s="340"/>
      <c r="NOM44" s="340"/>
      <c r="NON44" s="340"/>
      <c r="NOO44" s="340"/>
      <c r="NOP44" s="340"/>
      <c r="NOQ44" s="340"/>
      <c r="NOR44" s="340"/>
      <c r="NOS44" s="340"/>
      <c r="NOT44" s="340"/>
      <c r="NOU44" s="340"/>
      <c r="NOV44" s="340"/>
      <c r="NOW44" s="340"/>
      <c r="NOX44" s="340"/>
      <c r="NOY44" s="340"/>
      <c r="NOZ44" s="340"/>
      <c r="NPA44" s="340"/>
      <c r="NPB44" s="340"/>
      <c r="NPC44" s="340"/>
      <c r="NPD44" s="340"/>
      <c r="NPE44" s="340"/>
      <c r="NPF44" s="340"/>
      <c r="NPG44" s="340"/>
      <c r="NPH44" s="340"/>
      <c r="NPI44" s="340"/>
      <c r="NPJ44" s="340"/>
      <c r="NPK44" s="340"/>
      <c r="NPL44" s="340"/>
      <c r="NPM44" s="340"/>
      <c r="NPN44" s="340"/>
      <c r="NPO44" s="340"/>
      <c r="NPP44" s="340"/>
      <c r="NPQ44" s="340"/>
      <c r="NPR44" s="340"/>
      <c r="NPS44" s="340"/>
      <c r="NPT44" s="340"/>
      <c r="NPU44" s="340"/>
      <c r="NPV44" s="340"/>
      <c r="NPW44" s="340"/>
      <c r="NPX44" s="340"/>
      <c r="NPY44" s="340"/>
      <c r="NPZ44" s="340"/>
      <c r="NQA44" s="340"/>
      <c r="NQB44" s="340"/>
      <c r="NQC44" s="340"/>
      <c r="NQD44" s="340"/>
      <c r="NQE44" s="340"/>
      <c r="NQF44" s="340"/>
      <c r="NQG44" s="340"/>
      <c r="NQH44" s="340"/>
      <c r="NQI44" s="340"/>
      <c r="NQJ44" s="340"/>
      <c r="NQK44" s="340"/>
      <c r="NQL44" s="340"/>
      <c r="NQM44" s="340"/>
      <c r="NQN44" s="340"/>
      <c r="NQO44" s="340"/>
      <c r="NQP44" s="340"/>
      <c r="NQQ44" s="340"/>
      <c r="NQR44" s="340"/>
      <c r="NQS44" s="340"/>
      <c r="NQT44" s="340"/>
      <c r="NQU44" s="340"/>
      <c r="NQV44" s="340"/>
      <c r="NQW44" s="340"/>
      <c r="NQX44" s="340"/>
      <c r="NQY44" s="340"/>
      <c r="NQZ44" s="340"/>
      <c r="NRA44" s="340"/>
      <c r="NRB44" s="340"/>
      <c r="NRC44" s="340"/>
      <c r="NRD44" s="340"/>
      <c r="NRE44" s="340"/>
      <c r="NRF44" s="340"/>
      <c r="NRG44" s="340"/>
      <c r="NRH44" s="340"/>
      <c r="NRI44" s="340"/>
      <c r="NRJ44" s="340"/>
      <c r="NRK44" s="340"/>
      <c r="NRL44" s="340"/>
      <c r="NRM44" s="340"/>
      <c r="NRN44" s="340"/>
      <c r="NRO44" s="340"/>
      <c r="NRP44" s="340"/>
      <c r="NRQ44" s="340"/>
      <c r="NRR44" s="340"/>
      <c r="NRS44" s="340"/>
      <c r="NRT44" s="340"/>
      <c r="NRU44" s="340"/>
      <c r="NRV44" s="340"/>
      <c r="NRW44" s="340"/>
      <c r="NRX44" s="340"/>
      <c r="NRY44" s="340"/>
      <c r="NRZ44" s="340"/>
      <c r="NSA44" s="340"/>
      <c r="NSB44" s="340"/>
      <c r="NSC44" s="340"/>
      <c r="NSD44" s="340"/>
      <c r="NSE44" s="340"/>
      <c r="NSF44" s="340"/>
      <c r="NSG44" s="340"/>
      <c r="NSH44" s="340"/>
      <c r="NSI44" s="340"/>
      <c r="NSJ44" s="340"/>
      <c r="NSK44" s="340"/>
      <c r="NSL44" s="340"/>
      <c r="NSM44" s="340"/>
      <c r="NSN44" s="340"/>
      <c r="NSO44" s="340"/>
      <c r="NSP44" s="340"/>
      <c r="NSQ44" s="340"/>
      <c r="NSR44" s="340"/>
      <c r="NSS44" s="340"/>
      <c r="NST44" s="340"/>
      <c r="NSU44" s="340"/>
      <c r="NSV44" s="340"/>
      <c r="NSW44" s="340"/>
      <c r="NSX44" s="340"/>
      <c r="NSY44" s="340"/>
      <c r="NSZ44" s="340"/>
      <c r="NTA44" s="340"/>
      <c r="NTB44" s="340"/>
      <c r="NTC44" s="340"/>
      <c r="NTD44" s="340"/>
      <c r="NTE44" s="340"/>
      <c r="NTF44" s="340"/>
      <c r="NTG44" s="340"/>
      <c r="NTH44" s="340"/>
      <c r="NTI44" s="340"/>
      <c r="NTJ44" s="340"/>
      <c r="NTK44" s="340"/>
      <c r="NTL44" s="340"/>
      <c r="NTM44" s="340"/>
      <c r="NTN44" s="340"/>
      <c r="NTO44" s="340"/>
      <c r="NTP44" s="340"/>
      <c r="NTQ44" s="340"/>
      <c r="NTR44" s="340"/>
      <c r="NTS44" s="340"/>
      <c r="NTT44" s="340"/>
      <c r="NTU44" s="340"/>
      <c r="NTV44" s="340"/>
      <c r="NTW44" s="340"/>
      <c r="NTX44" s="340"/>
      <c r="NTY44" s="340"/>
      <c r="NTZ44" s="340"/>
      <c r="NUA44" s="340"/>
      <c r="NUB44" s="340"/>
      <c r="NUC44" s="340"/>
      <c r="NUD44" s="340"/>
      <c r="NUE44" s="340"/>
      <c r="NUF44" s="340"/>
      <c r="NUG44" s="340"/>
      <c r="NUH44" s="340"/>
      <c r="NUI44" s="340"/>
      <c r="NUJ44" s="340"/>
      <c r="NUK44" s="340"/>
      <c r="NUL44" s="340"/>
      <c r="NUM44" s="340"/>
      <c r="NUN44" s="340"/>
      <c r="NUO44" s="340"/>
      <c r="NUP44" s="340"/>
      <c r="NUQ44" s="340"/>
      <c r="NUR44" s="340"/>
      <c r="NUS44" s="340"/>
      <c r="NUT44" s="340"/>
      <c r="NUU44" s="340"/>
      <c r="NUV44" s="340"/>
      <c r="NUW44" s="340"/>
      <c r="NUX44" s="340"/>
      <c r="NUY44" s="340"/>
      <c r="NUZ44" s="340"/>
      <c r="NVA44" s="340"/>
      <c r="NVB44" s="340"/>
      <c r="NVC44" s="340"/>
      <c r="NVD44" s="340"/>
      <c r="NVE44" s="340"/>
      <c r="NVF44" s="340"/>
      <c r="NVG44" s="340"/>
      <c r="NVH44" s="340"/>
      <c r="NVI44" s="340"/>
      <c r="NVJ44" s="340"/>
      <c r="NVK44" s="340"/>
      <c r="NVL44" s="340"/>
      <c r="NVM44" s="340"/>
      <c r="NVN44" s="340"/>
      <c r="NVO44" s="340"/>
      <c r="NVP44" s="340"/>
      <c r="NVQ44" s="340"/>
      <c r="NVR44" s="340"/>
      <c r="NVS44" s="340"/>
      <c r="NVT44" s="340"/>
      <c r="NVU44" s="340"/>
      <c r="NVV44" s="340"/>
      <c r="NVW44" s="340"/>
      <c r="NVX44" s="340"/>
      <c r="NVY44" s="340"/>
      <c r="NVZ44" s="340"/>
      <c r="NWA44" s="340"/>
      <c r="NWB44" s="340"/>
      <c r="NWC44" s="340"/>
      <c r="NWD44" s="340"/>
      <c r="NWE44" s="340"/>
      <c r="NWF44" s="340"/>
      <c r="NWG44" s="340"/>
      <c r="NWH44" s="340"/>
      <c r="NWI44" s="340"/>
      <c r="NWJ44" s="340"/>
      <c r="NWK44" s="340"/>
      <c r="NWL44" s="340"/>
      <c r="NWM44" s="340"/>
      <c r="NWN44" s="340"/>
      <c r="NWO44" s="340"/>
      <c r="NWP44" s="340"/>
      <c r="NWQ44" s="340"/>
      <c r="NWR44" s="340"/>
      <c r="NWS44" s="340"/>
      <c r="NWT44" s="340"/>
      <c r="NWU44" s="340"/>
      <c r="NWV44" s="340"/>
      <c r="NWW44" s="340"/>
      <c r="NWX44" s="340"/>
      <c r="NWY44" s="340"/>
      <c r="NWZ44" s="340"/>
      <c r="NXA44" s="340"/>
      <c r="NXB44" s="340"/>
      <c r="NXC44" s="340"/>
      <c r="NXD44" s="340"/>
      <c r="NXE44" s="340"/>
      <c r="NXF44" s="340"/>
      <c r="NXG44" s="340"/>
      <c r="NXH44" s="340"/>
      <c r="NXI44" s="340"/>
      <c r="NXJ44" s="340"/>
      <c r="NXK44" s="340"/>
      <c r="NXL44" s="340"/>
      <c r="NXM44" s="340"/>
      <c r="NXN44" s="340"/>
      <c r="NXO44" s="340"/>
      <c r="NXP44" s="340"/>
      <c r="NXQ44" s="340"/>
      <c r="NXR44" s="340"/>
      <c r="NXS44" s="340"/>
      <c r="NXT44" s="340"/>
      <c r="NXU44" s="340"/>
      <c r="NXV44" s="340"/>
      <c r="NXW44" s="340"/>
      <c r="NXX44" s="340"/>
      <c r="NXY44" s="340"/>
      <c r="NXZ44" s="340"/>
      <c r="NYA44" s="340"/>
      <c r="NYB44" s="340"/>
      <c r="NYC44" s="340"/>
      <c r="NYD44" s="340"/>
      <c r="NYE44" s="340"/>
      <c r="NYF44" s="340"/>
      <c r="NYG44" s="340"/>
      <c r="NYH44" s="340"/>
      <c r="NYI44" s="340"/>
      <c r="NYJ44" s="340"/>
      <c r="NYK44" s="340"/>
      <c r="NYL44" s="340"/>
      <c r="NYM44" s="340"/>
      <c r="NYN44" s="340"/>
      <c r="NYO44" s="340"/>
      <c r="NYP44" s="340"/>
      <c r="NYQ44" s="340"/>
      <c r="NYR44" s="340"/>
      <c r="NYS44" s="340"/>
      <c r="NYT44" s="340"/>
      <c r="NYU44" s="340"/>
      <c r="NYV44" s="340"/>
      <c r="NYW44" s="340"/>
      <c r="NYX44" s="340"/>
      <c r="NYY44" s="340"/>
      <c r="NYZ44" s="340"/>
      <c r="NZA44" s="340"/>
      <c r="NZB44" s="340"/>
      <c r="NZC44" s="340"/>
      <c r="NZD44" s="340"/>
      <c r="NZE44" s="340"/>
      <c r="NZF44" s="340"/>
      <c r="NZG44" s="340"/>
      <c r="NZH44" s="340"/>
      <c r="NZI44" s="340"/>
      <c r="NZJ44" s="340"/>
      <c r="NZK44" s="340"/>
      <c r="NZL44" s="340"/>
      <c r="NZM44" s="340"/>
      <c r="NZN44" s="340"/>
      <c r="NZO44" s="340"/>
      <c r="NZP44" s="340"/>
      <c r="NZQ44" s="340"/>
      <c r="NZR44" s="340"/>
      <c r="NZS44" s="340"/>
      <c r="NZT44" s="340"/>
      <c r="NZU44" s="340"/>
      <c r="NZV44" s="340"/>
      <c r="NZW44" s="340"/>
      <c r="NZX44" s="340"/>
      <c r="NZY44" s="340"/>
      <c r="NZZ44" s="340"/>
      <c r="OAA44" s="340"/>
      <c r="OAB44" s="340"/>
      <c r="OAC44" s="340"/>
      <c r="OAD44" s="340"/>
      <c r="OAE44" s="340"/>
      <c r="OAF44" s="340"/>
      <c r="OAG44" s="340"/>
      <c r="OAH44" s="340"/>
      <c r="OAI44" s="340"/>
      <c r="OAJ44" s="340"/>
      <c r="OAK44" s="340"/>
      <c r="OAL44" s="340"/>
      <c r="OAM44" s="340"/>
      <c r="OAN44" s="340"/>
      <c r="OAO44" s="340"/>
      <c r="OAP44" s="340"/>
      <c r="OAQ44" s="340"/>
      <c r="OAR44" s="340"/>
      <c r="OAS44" s="340"/>
      <c r="OAT44" s="340"/>
      <c r="OAU44" s="340"/>
      <c r="OAV44" s="340"/>
      <c r="OAW44" s="340"/>
      <c r="OAX44" s="340"/>
      <c r="OAY44" s="340"/>
      <c r="OAZ44" s="340"/>
      <c r="OBA44" s="340"/>
      <c r="OBB44" s="340"/>
      <c r="OBC44" s="340"/>
      <c r="OBD44" s="340"/>
      <c r="OBE44" s="340"/>
      <c r="OBF44" s="340"/>
      <c r="OBG44" s="340"/>
      <c r="OBH44" s="340"/>
      <c r="OBI44" s="340"/>
      <c r="OBJ44" s="340"/>
      <c r="OBK44" s="340"/>
      <c r="OBL44" s="340"/>
      <c r="OBM44" s="340"/>
      <c r="OBN44" s="340"/>
      <c r="OBO44" s="340"/>
      <c r="OBP44" s="340"/>
      <c r="OBQ44" s="340"/>
      <c r="OBR44" s="340"/>
      <c r="OBS44" s="340"/>
      <c r="OBT44" s="340"/>
      <c r="OBU44" s="340"/>
      <c r="OBV44" s="340"/>
      <c r="OBW44" s="340"/>
      <c r="OBX44" s="340"/>
      <c r="OBY44" s="340"/>
      <c r="OBZ44" s="340"/>
      <c r="OCA44" s="340"/>
      <c r="OCB44" s="340"/>
      <c r="OCC44" s="340"/>
      <c r="OCD44" s="340"/>
      <c r="OCE44" s="340"/>
      <c r="OCF44" s="340"/>
      <c r="OCG44" s="340"/>
      <c r="OCH44" s="340"/>
      <c r="OCI44" s="340"/>
      <c r="OCJ44" s="340"/>
      <c r="OCK44" s="340"/>
      <c r="OCL44" s="340"/>
      <c r="OCM44" s="340"/>
      <c r="OCN44" s="340"/>
      <c r="OCO44" s="340"/>
      <c r="OCP44" s="340"/>
      <c r="OCQ44" s="340"/>
      <c r="OCR44" s="340"/>
      <c r="OCS44" s="340"/>
      <c r="OCT44" s="340"/>
      <c r="OCU44" s="340"/>
      <c r="OCV44" s="340"/>
      <c r="OCW44" s="340"/>
      <c r="OCX44" s="340"/>
      <c r="OCY44" s="340"/>
      <c r="OCZ44" s="340"/>
      <c r="ODA44" s="340"/>
      <c r="ODB44" s="340"/>
      <c r="ODC44" s="340"/>
      <c r="ODD44" s="340"/>
      <c r="ODE44" s="340"/>
      <c r="ODF44" s="340"/>
      <c r="ODG44" s="340"/>
      <c r="ODH44" s="340"/>
      <c r="ODI44" s="340"/>
      <c r="ODJ44" s="340"/>
      <c r="ODK44" s="340"/>
      <c r="ODL44" s="340"/>
      <c r="ODM44" s="340"/>
      <c r="ODN44" s="340"/>
      <c r="ODO44" s="340"/>
      <c r="ODP44" s="340"/>
      <c r="ODQ44" s="340"/>
      <c r="ODR44" s="340"/>
      <c r="ODS44" s="340"/>
      <c r="ODT44" s="340"/>
      <c r="ODU44" s="340"/>
      <c r="ODV44" s="340"/>
      <c r="ODW44" s="340"/>
      <c r="ODX44" s="340"/>
      <c r="ODY44" s="340"/>
      <c r="ODZ44" s="340"/>
      <c r="OEA44" s="340"/>
      <c r="OEB44" s="340"/>
      <c r="OEC44" s="340"/>
      <c r="OED44" s="340"/>
      <c r="OEE44" s="340"/>
      <c r="OEF44" s="340"/>
      <c r="OEG44" s="340"/>
      <c r="OEH44" s="340"/>
      <c r="OEI44" s="340"/>
      <c r="OEJ44" s="340"/>
      <c r="OEK44" s="340"/>
      <c r="OEL44" s="340"/>
      <c r="OEM44" s="340"/>
      <c r="OEN44" s="340"/>
      <c r="OEO44" s="340"/>
      <c r="OEP44" s="340"/>
      <c r="OEQ44" s="340"/>
      <c r="OER44" s="340"/>
      <c r="OES44" s="340"/>
      <c r="OET44" s="340"/>
      <c r="OEU44" s="340"/>
      <c r="OEV44" s="340"/>
      <c r="OEW44" s="340"/>
      <c r="OEX44" s="340"/>
      <c r="OEY44" s="340"/>
      <c r="OEZ44" s="340"/>
      <c r="OFA44" s="340"/>
      <c r="OFB44" s="340"/>
      <c r="OFC44" s="340"/>
      <c r="OFD44" s="340"/>
      <c r="OFE44" s="340"/>
      <c r="OFF44" s="340"/>
      <c r="OFG44" s="340"/>
      <c r="OFH44" s="340"/>
      <c r="OFI44" s="340"/>
      <c r="OFJ44" s="340"/>
      <c r="OFK44" s="340"/>
      <c r="OFL44" s="340"/>
      <c r="OFM44" s="340"/>
      <c r="OFN44" s="340"/>
      <c r="OFO44" s="340"/>
      <c r="OFP44" s="340"/>
      <c r="OFQ44" s="340"/>
      <c r="OFR44" s="340"/>
      <c r="OFS44" s="340"/>
      <c r="OFT44" s="340"/>
      <c r="OFU44" s="340"/>
      <c r="OFV44" s="340"/>
      <c r="OFW44" s="340"/>
      <c r="OFX44" s="340"/>
      <c r="OFY44" s="340"/>
      <c r="OFZ44" s="340"/>
      <c r="OGA44" s="340"/>
      <c r="OGB44" s="340"/>
      <c r="OGC44" s="340"/>
      <c r="OGD44" s="340"/>
      <c r="OGE44" s="340"/>
      <c r="OGF44" s="340"/>
      <c r="OGG44" s="340"/>
      <c r="OGH44" s="340"/>
      <c r="OGI44" s="340"/>
      <c r="OGJ44" s="340"/>
      <c r="OGK44" s="340"/>
      <c r="OGL44" s="340"/>
      <c r="OGM44" s="340"/>
      <c r="OGN44" s="340"/>
      <c r="OGO44" s="340"/>
      <c r="OGP44" s="340"/>
      <c r="OGQ44" s="340"/>
      <c r="OGR44" s="340"/>
      <c r="OGS44" s="340"/>
      <c r="OGT44" s="340"/>
      <c r="OGU44" s="340"/>
      <c r="OGV44" s="340"/>
      <c r="OGW44" s="340"/>
      <c r="OGX44" s="340"/>
      <c r="OGY44" s="340"/>
      <c r="OGZ44" s="340"/>
      <c r="OHA44" s="340"/>
      <c r="OHB44" s="340"/>
      <c r="OHC44" s="340"/>
      <c r="OHD44" s="340"/>
      <c r="OHE44" s="340"/>
      <c r="OHF44" s="340"/>
      <c r="OHG44" s="340"/>
      <c r="OHH44" s="340"/>
      <c r="OHI44" s="340"/>
      <c r="OHJ44" s="340"/>
      <c r="OHK44" s="340"/>
      <c r="OHL44" s="340"/>
      <c r="OHM44" s="340"/>
      <c r="OHN44" s="340"/>
      <c r="OHO44" s="340"/>
      <c r="OHP44" s="340"/>
      <c r="OHQ44" s="340"/>
      <c r="OHR44" s="340"/>
      <c r="OHS44" s="340"/>
      <c r="OHT44" s="340"/>
      <c r="OHU44" s="340"/>
      <c r="OHV44" s="340"/>
      <c r="OHW44" s="340"/>
      <c r="OHX44" s="340"/>
      <c r="OHY44" s="340"/>
      <c r="OHZ44" s="340"/>
      <c r="OIA44" s="340"/>
      <c r="OIB44" s="340"/>
      <c r="OIC44" s="340"/>
      <c r="OID44" s="340"/>
      <c r="OIE44" s="340"/>
      <c r="OIF44" s="340"/>
      <c r="OIG44" s="340"/>
      <c r="OIH44" s="340"/>
      <c r="OII44" s="340"/>
      <c r="OIJ44" s="340"/>
      <c r="OIK44" s="340"/>
      <c r="OIL44" s="340"/>
      <c r="OIM44" s="340"/>
      <c r="OIN44" s="340"/>
      <c r="OIO44" s="340"/>
      <c r="OIP44" s="340"/>
      <c r="OIQ44" s="340"/>
      <c r="OIR44" s="340"/>
      <c r="OIS44" s="340"/>
      <c r="OIT44" s="340"/>
      <c r="OIU44" s="340"/>
      <c r="OIV44" s="340"/>
      <c r="OIW44" s="340"/>
      <c r="OIX44" s="340"/>
      <c r="OIY44" s="340"/>
      <c r="OIZ44" s="340"/>
      <c r="OJA44" s="340"/>
      <c r="OJB44" s="340"/>
      <c r="OJC44" s="340"/>
      <c r="OJD44" s="340"/>
      <c r="OJE44" s="340"/>
      <c r="OJF44" s="340"/>
      <c r="OJG44" s="340"/>
      <c r="OJH44" s="340"/>
      <c r="OJI44" s="340"/>
      <c r="OJJ44" s="340"/>
      <c r="OJK44" s="340"/>
      <c r="OJL44" s="340"/>
      <c r="OJM44" s="340"/>
      <c r="OJN44" s="340"/>
      <c r="OJO44" s="340"/>
      <c r="OJP44" s="340"/>
      <c r="OJQ44" s="340"/>
      <c r="OJR44" s="340"/>
      <c r="OJS44" s="340"/>
      <c r="OJT44" s="340"/>
      <c r="OJU44" s="340"/>
      <c r="OJV44" s="340"/>
      <c r="OJW44" s="340"/>
      <c r="OJX44" s="340"/>
      <c r="OJY44" s="340"/>
      <c r="OJZ44" s="340"/>
      <c r="OKA44" s="340"/>
      <c r="OKB44" s="340"/>
      <c r="OKC44" s="340"/>
      <c r="OKD44" s="340"/>
      <c r="OKE44" s="340"/>
      <c r="OKF44" s="340"/>
      <c r="OKG44" s="340"/>
      <c r="OKH44" s="340"/>
      <c r="OKI44" s="340"/>
      <c r="OKJ44" s="340"/>
      <c r="OKK44" s="340"/>
      <c r="OKL44" s="340"/>
      <c r="OKM44" s="340"/>
      <c r="OKN44" s="340"/>
      <c r="OKO44" s="340"/>
      <c r="OKP44" s="340"/>
      <c r="OKQ44" s="340"/>
      <c r="OKR44" s="340"/>
      <c r="OKS44" s="340"/>
      <c r="OKT44" s="340"/>
      <c r="OKU44" s="340"/>
      <c r="OKV44" s="340"/>
      <c r="OKW44" s="340"/>
      <c r="OKX44" s="340"/>
      <c r="OKY44" s="340"/>
      <c r="OKZ44" s="340"/>
      <c r="OLA44" s="340"/>
      <c r="OLB44" s="340"/>
      <c r="OLC44" s="340"/>
      <c r="OLD44" s="340"/>
      <c r="OLE44" s="340"/>
      <c r="OLF44" s="340"/>
      <c r="OLG44" s="340"/>
      <c r="OLH44" s="340"/>
      <c r="OLI44" s="340"/>
      <c r="OLJ44" s="340"/>
      <c r="OLK44" s="340"/>
      <c r="OLL44" s="340"/>
      <c r="OLM44" s="340"/>
      <c r="OLN44" s="340"/>
      <c r="OLO44" s="340"/>
      <c r="OLP44" s="340"/>
      <c r="OLQ44" s="340"/>
      <c r="OLR44" s="340"/>
      <c r="OLS44" s="340"/>
      <c r="OLT44" s="340"/>
      <c r="OLU44" s="340"/>
      <c r="OLV44" s="340"/>
      <c r="OLW44" s="340"/>
      <c r="OLX44" s="340"/>
      <c r="OLY44" s="340"/>
      <c r="OLZ44" s="340"/>
      <c r="OMA44" s="340"/>
      <c r="OMB44" s="340"/>
      <c r="OMC44" s="340"/>
      <c r="OMD44" s="340"/>
      <c r="OME44" s="340"/>
      <c r="OMF44" s="340"/>
      <c r="OMG44" s="340"/>
      <c r="OMH44" s="340"/>
      <c r="OMI44" s="340"/>
      <c r="OMJ44" s="340"/>
      <c r="OMK44" s="340"/>
      <c r="OML44" s="340"/>
      <c r="OMM44" s="340"/>
      <c r="OMN44" s="340"/>
      <c r="OMO44" s="340"/>
      <c r="OMP44" s="340"/>
      <c r="OMQ44" s="340"/>
      <c r="OMR44" s="340"/>
      <c r="OMS44" s="340"/>
      <c r="OMT44" s="340"/>
      <c r="OMU44" s="340"/>
      <c r="OMV44" s="340"/>
      <c r="OMW44" s="340"/>
      <c r="OMX44" s="340"/>
      <c r="OMY44" s="340"/>
      <c r="OMZ44" s="340"/>
      <c r="ONA44" s="340"/>
      <c r="ONB44" s="340"/>
      <c r="ONC44" s="340"/>
      <c r="OND44" s="340"/>
      <c r="ONE44" s="340"/>
      <c r="ONF44" s="340"/>
      <c r="ONG44" s="340"/>
      <c r="ONH44" s="340"/>
      <c r="ONI44" s="340"/>
      <c r="ONJ44" s="340"/>
      <c r="ONK44" s="340"/>
      <c r="ONL44" s="340"/>
      <c r="ONM44" s="340"/>
      <c r="ONN44" s="340"/>
      <c r="ONO44" s="340"/>
      <c r="ONP44" s="340"/>
      <c r="ONQ44" s="340"/>
      <c r="ONR44" s="340"/>
      <c r="ONS44" s="340"/>
      <c r="ONT44" s="340"/>
      <c r="ONU44" s="340"/>
      <c r="ONV44" s="340"/>
      <c r="ONW44" s="340"/>
      <c r="ONX44" s="340"/>
      <c r="ONY44" s="340"/>
      <c r="ONZ44" s="340"/>
      <c r="OOA44" s="340"/>
      <c r="OOB44" s="340"/>
      <c r="OOC44" s="340"/>
      <c r="OOD44" s="340"/>
      <c r="OOE44" s="340"/>
      <c r="OOF44" s="340"/>
      <c r="OOG44" s="340"/>
      <c r="OOH44" s="340"/>
      <c r="OOI44" s="340"/>
      <c r="OOJ44" s="340"/>
      <c r="OOK44" s="340"/>
      <c r="OOL44" s="340"/>
      <c r="OOM44" s="340"/>
      <c r="OON44" s="340"/>
      <c r="OOO44" s="340"/>
      <c r="OOP44" s="340"/>
      <c r="OOQ44" s="340"/>
      <c r="OOR44" s="340"/>
      <c r="OOS44" s="340"/>
      <c r="OOT44" s="340"/>
      <c r="OOU44" s="340"/>
      <c r="OOV44" s="340"/>
      <c r="OOW44" s="340"/>
      <c r="OOX44" s="340"/>
      <c r="OOY44" s="340"/>
      <c r="OOZ44" s="340"/>
      <c r="OPA44" s="340"/>
      <c r="OPB44" s="340"/>
      <c r="OPC44" s="340"/>
      <c r="OPD44" s="340"/>
      <c r="OPE44" s="340"/>
      <c r="OPF44" s="340"/>
      <c r="OPG44" s="340"/>
      <c r="OPH44" s="340"/>
      <c r="OPI44" s="340"/>
      <c r="OPJ44" s="340"/>
      <c r="OPK44" s="340"/>
      <c r="OPL44" s="340"/>
      <c r="OPM44" s="340"/>
      <c r="OPN44" s="340"/>
      <c r="OPO44" s="340"/>
      <c r="OPP44" s="340"/>
      <c r="OPQ44" s="340"/>
      <c r="OPR44" s="340"/>
      <c r="OPS44" s="340"/>
      <c r="OPT44" s="340"/>
      <c r="OPU44" s="340"/>
      <c r="OPV44" s="340"/>
      <c r="OPW44" s="340"/>
      <c r="OPX44" s="340"/>
      <c r="OPY44" s="340"/>
      <c r="OPZ44" s="340"/>
      <c r="OQA44" s="340"/>
      <c r="OQB44" s="340"/>
      <c r="OQC44" s="340"/>
      <c r="OQD44" s="340"/>
      <c r="OQE44" s="340"/>
      <c r="OQF44" s="340"/>
      <c r="OQG44" s="340"/>
      <c r="OQH44" s="340"/>
      <c r="OQI44" s="340"/>
      <c r="OQJ44" s="340"/>
      <c r="OQK44" s="340"/>
      <c r="OQL44" s="340"/>
      <c r="OQM44" s="340"/>
      <c r="OQN44" s="340"/>
      <c r="OQO44" s="340"/>
      <c r="OQP44" s="340"/>
      <c r="OQQ44" s="340"/>
      <c r="OQR44" s="340"/>
      <c r="OQS44" s="340"/>
      <c r="OQT44" s="340"/>
      <c r="OQU44" s="340"/>
      <c r="OQV44" s="340"/>
      <c r="OQW44" s="340"/>
      <c r="OQX44" s="340"/>
      <c r="OQY44" s="340"/>
      <c r="OQZ44" s="340"/>
      <c r="ORA44" s="340"/>
      <c r="ORB44" s="340"/>
      <c r="ORC44" s="340"/>
      <c r="ORD44" s="340"/>
      <c r="ORE44" s="340"/>
      <c r="ORF44" s="340"/>
      <c r="ORG44" s="340"/>
      <c r="ORH44" s="340"/>
      <c r="ORI44" s="340"/>
      <c r="ORJ44" s="340"/>
      <c r="ORK44" s="340"/>
      <c r="ORL44" s="340"/>
      <c r="ORM44" s="340"/>
      <c r="ORN44" s="340"/>
      <c r="ORO44" s="340"/>
      <c r="ORP44" s="340"/>
      <c r="ORQ44" s="340"/>
      <c r="ORR44" s="340"/>
      <c r="ORS44" s="340"/>
      <c r="ORT44" s="340"/>
      <c r="ORU44" s="340"/>
      <c r="ORV44" s="340"/>
      <c r="ORW44" s="340"/>
      <c r="ORX44" s="340"/>
      <c r="ORY44" s="340"/>
      <c r="ORZ44" s="340"/>
      <c r="OSA44" s="340"/>
      <c r="OSB44" s="340"/>
      <c r="OSC44" s="340"/>
      <c r="OSD44" s="340"/>
      <c r="OSE44" s="340"/>
      <c r="OSF44" s="340"/>
      <c r="OSG44" s="340"/>
      <c r="OSH44" s="340"/>
      <c r="OSI44" s="340"/>
      <c r="OSJ44" s="340"/>
      <c r="OSK44" s="340"/>
      <c r="OSL44" s="340"/>
      <c r="OSM44" s="340"/>
      <c r="OSN44" s="340"/>
      <c r="OSO44" s="340"/>
      <c r="OSP44" s="340"/>
      <c r="OSQ44" s="340"/>
      <c r="OSR44" s="340"/>
      <c r="OSS44" s="340"/>
      <c r="OST44" s="340"/>
      <c r="OSU44" s="340"/>
      <c r="OSV44" s="340"/>
      <c r="OSW44" s="340"/>
      <c r="OSX44" s="340"/>
      <c r="OSY44" s="340"/>
      <c r="OSZ44" s="340"/>
      <c r="OTA44" s="340"/>
      <c r="OTB44" s="340"/>
      <c r="OTC44" s="340"/>
      <c r="OTD44" s="340"/>
      <c r="OTE44" s="340"/>
      <c r="OTF44" s="340"/>
      <c r="OTG44" s="340"/>
      <c r="OTH44" s="340"/>
      <c r="OTI44" s="340"/>
      <c r="OTJ44" s="340"/>
      <c r="OTK44" s="340"/>
      <c r="OTL44" s="340"/>
      <c r="OTM44" s="340"/>
      <c r="OTN44" s="340"/>
      <c r="OTO44" s="340"/>
      <c r="OTP44" s="340"/>
      <c r="OTQ44" s="340"/>
      <c r="OTR44" s="340"/>
      <c r="OTS44" s="340"/>
      <c r="OTT44" s="340"/>
      <c r="OTU44" s="340"/>
      <c r="OTV44" s="340"/>
      <c r="OTW44" s="340"/>
      <c r="OTX44" s="340"/>
      <c r="OTY44" s="340"/>
      <c r="OTZ44" s="340"/>
      <c r="OUA44" s="340"/>
      <c r="OUB44" s="340"/>
      <c r="OUC44" s="340"/>
      <c r="OUD44" s="340"/>
      <c r="OUE44" s="340"/>
      <c r="OUF44" s="340"/>
      <c r="OUG44" s="340"/>
      <c r="OUH44" s="340"/>
      <c r="OUI44" s="340"/>
      <c r="OUJ44" s="340"/>
      <c r="OUK44" s="340"/>
      <c r="OUL44" s="340"/>
      <c r="OUM44" s="340"/>
      <c r="OUN44" s="340"/>
      <c r="OUO44" s="340"/>
      <c r="OUP44" s="340"/>
      <c r="OUQ44" s="340"/>
      <c r="OUR44" s="340"/>
      <c r="OUS44" s="340"/>
      <c r="OUT44" s="340"/>
      <c r="OUU44" s="340"/>
      <c r="OUV44" s="340"/>
      <c r="OUW44" s="340"/>
      <c r="OUX44" s="340"/>
      <c r="OUY44" s="340"/>
      <c r="OUZ44" s="340"/>
      <c r="OVA44" s="340"/>
      <c r="OVB44" s="340"/>
      <c r="OVC44" s="340"/>
      <c r="OVD44" s="340"/>
      <c r="OVE44" s="340"/>
      <c r="OVF44" s="340"/>
      <c r="OVG44" s="340"/>
      <c r="OVH44" s="340"/>
      <c r="OVI44" s="340"/>
      <c r="OVJ44" s="340"/>
      <c r="OVK44" s="340"/>
      <c r="OVL44" s="340"/>
      <c r="OVM44" s="340"/>
      <c r="OVN44" s="340"/>
      <c r="OVO44" s="340"/>
      <c r="OVP44" s="340"/>
      <c r="OVQ44" s="340"/>
      <c r="OVR44" s="340"/>
      <c r="OVS44" s="340"/>
      <c r="OVT44" s="340"/>
      <c r="OVU44" s="340"/>
      <c r="OVV44" s="340"/>
      <c r="OVW44" s="340"/>
      <c r="OVX44" s="340"/>
      <c r="OVY44" s="340"/>
      <c r="OVZ44" s="340"/>
      <c r="OWA44" s="340"/>
      <c r="OWB44" s="340"/>
      <c r="OWC44" s="340"/>
      <c r="OWD44" s="340"/>
      <c r="OWE44" s="340"/>
      <c r="OWF44" s="340"/>
      <c r="OWG44" s="340"/>
      <c r="OWH44" s="340"/>
      <c r="OWI44" s="340"/>
      <c r="OWJ44" s="340"/>
      <c r="OWK44" s="340"/>
      <c r="OWL44" s="340"/>
      <c r="OWM44" s="340"/>
      <c r="OWN44" s="340"/>
      <c r="OWO44" s="340"/>
      <c r="OWP44" s="340"/>
      <c r="OWQ44" s="340"/>
      <c r="OWR44" s="340"/>
      <c r="OWS44" s="340"/>
      <c r="OWT44" s="340"/>
      <c r="OWU44" s="340"/>
      <c r="OWV44" s="340"/>
      <c r="OWW44" s="340"/>
      <c r="OWX44" s="340"/>
      <c r="OWY44" s="340"/>
      <c r="OWZ44" s="340"/>
      <c r="OXA44" s="340"/>
      <c r="OXB44" s="340"/>
      <c r="OXC44" s="340"/>
      <c r="OXD44" s="340"/>
      <c r="OXE44" s="340"/>
      <c r="OXF44" s="340"/>
      <c r="OXG44" s="340"/>
      <c r="OXH44" s="340"/>
      <c r="OXI44" s="340"/>
      <c r="OXJ44" s="340"/>
      <c r="OXK44" s="340"/>
      <c r="OXL44" s="340"/>
      <c r="OXM44" s="340"/>
      <c r="OXN44" s="340"/>
      <c r="OXO44" s="340"/>
      <c r="OXP44" s="340"/>
      <c r="OXQ44" s="340"/>
      <c r="OXR44" s="340"/>
      <c r="OXS44" s="340"/>
      <c r="OXT44" s="340"/>
      <c r="OXU44" s="340"/>
      <c r="OXV44" s="340"/>
      <c r="OXW44" s="340"/>
      <c r="OXX44" s="340"/>
      <c r="OXY44" s="340"/>
      <c r="OXZ44" s="340"/>
      <c r="OYA44" s="340"/>
      <c r="OYB44" s="340"/>
      <c r="OYC44" s="340"/>
      <c r="OYD44" s="340"/>
      <c r="OYE44" s="340"/>
      <c r="OYF44" s="340"/>
      <c r="OYG44" s="340"/>
      <c r="OYH44" s="340"/>
      <c r="OYI44" s="340"/>
      <c r="OYJ44" s="340"/>
      <c r="OYK44" s="340"/>
      <c r="OYL44" s="340"/>
      <c r="OYM44" s="340"/>
      <c r="OYN44" s="340"/>
      <c r="OYO44" s="340"/>
      <c r="OYP44" s="340"/>
      <c r="OYQ44" s="340"/>
      <c r="OYR44" s="340"/>
      <c r="OYS44" s="340"/>
      <c r="OYT44" s="340"/>
      <c r="OYU44" s="340"/>
      <c r="OYV44" s="340"/>
      <c r="OYW44" s="340"/>
      <c r="OYX44" s="340"/>
      <c r="OYY44" s="340"/>
      <c r="OYZ44" s="340"/>
      <c r="OZA44" s="340"/>
      <c r="OZB44" s="340"/>
      <c r="OZC44" s="340"/>
      <c r="OZD44" s="340"/>
      <c r="OZE44" s="340"/>
      <c r="OZF44" s="340"/>
      <c r="OZG44" s="340"/>
      <c r="OZH44" s="340"/>
      <c r="OZI44" s="340"/>
      <c r="OZJ44" s="340"/>
      <c r="OZK44" s="340"/>
      <c r="OZL44" s="340"/>
      <c r="OZM44" s="340"/>
      <c r="OZN44" s="340"/>
      <c r="OZO44" s="340"/>
      <c r="OZP44" s="340"/>
      <c r="OZQ44" s="340"/>
      <c r="OZR44" s="340"/>
      <c r="OZS44" s="340"/>
      <c r="OZT44" s="340"/>
      <c r="OZU44" s="340"/>
      <c r="OZV44" s="340"/>
      <c r="OZW44" s="340"/>
      <c r="OZX44" s="340"/>
      <c r="OZY44" s="340"/>
      <c r="OZZ44" s="340"/>
      <c r="PAA44" s="340"/>
      <c r="PAB44" s="340"/>
      <c r="PAC44" s="340"/>
      <c r="PAD44" s="340"/>
      <c r="PAE44" s="340"/>
      <c r="PAF44" s="340"/>
      <c r="PAG44" s="340"/>
      <c r="PAH44" s="340"/>
      <c r="PAI44" s="340"/>
      <c r="PAJ44" s="340"/>
      <c r="PAK44" s="340"/>
      <c r="PAL44" s="340"/>
      <c r="PAM44" s="340"/>
      <c r="PAN44" s="340"/>
      <c r="PAO44" s="340"/>
      <c r="PAP44" s="340"/>
      <c r="PAQ44" s="340"/>
      <c r="PAR44" s="340"/>
      <c r="PAS44" s="340"/>
      <c r="PAT44" s="340"/>
      <c r="PAU44" s="340"/>
      <c r="PAV44" s="340"/>
      <c r="PAW44" s="340"/>
      <c r="PAX44" s="340"/>
      <c r="PAY44" s="340"/>
      <c r="PAZ44" s="340"/>
      <c r="PBA44" s="340"/>
      <c r="PBB44" s="340"/>
      <c r="PBC44" s="340"/>
      <c r="PBD44" s="340"/>
      <c r="PBE44" s="340"/>
      <c r="PBF44" s="340"/>
      <c r="PBG44" s="340"/>
      <c r="PBH44" s="340"/>
      <c r="PBI44" s="340"/>
      <c r="PBJ44" s="340"/>
      <c r="PBK44" s="340"/>
      <c r="PBL44" s="340"/>
      <c r="PBM44" s="340"/>
      <c r="PBN44" s="340"/>
      <c r="PBO44" s="340"/>
      <c r="PBP44" s="340"/>
      <c r="PBQ44" s="340"/>
      <c r="PBR44" s="340"/>
      <c r="PBS44" s="340"/>
      <c r="PBT44" s="340"/>
      <c r="PBU44" s="340"/>
      <c r="PBV44" s="340"/>
      <c r="PBW44" s="340"/>
      <c r="PBX44" s="340"/>
      <c r="PBY44" s="340"/>
      <c r="PBZ44" s="340"/>
      <c r="PCA44" s="340"/>
      <c r="PCB44" s="340"/>
      <c r="PCC44" s="340"/>
      <c r="PCD44" s="340"/>
      <c r="PCE44" s="340"/>
      <c r="PCF44" s="340"/>
      <c r="PCG44" s="340"/>
      <c r="PCH44" s="340"/>
      <c r="PCI44" s="340"/>
      <c r="PCJ44" s="340"/>
      <c r="PCK44" s="340"/>
      <c r="PCL44" s="340"/>
      <c r="PCM44" s="340"/>
      <c r="PCN44" s="340"/>
      <c r="PCO44" s="340"/>
      <c r="PCP44" s="340"/>
      <c r="PCQ44" s="340"/>
      <c r="PCR44" s="340"/>
      <c r="PCS44" s="340"/>
      <c r="PCT44" s="340"/>
      <c r="PCU44" s="340"/>
      <c r="PCV44" s="340"/>
      <c r="PCW44" s="340"/>
      <c r="PCX44" s="340"/>
      <c r="PCY44" s="340"/>
      <c r="PCZ44" s="340"/>
      <c r="PDA44" s="340"/>
      <c r="PDB44" s="340"/>
      <c r="PDC44" s="340"/>
      <c r="PDD44" s="340"/>
      <c r="PDE44" s="340"/>
      <c r="PDF44" s="340"/>
      <c r="PDG44" s="340"/>
      <c r="PDH44" s="340"/>
      <c r="PDI44" s="340"/>
      <c r="PDJ44" s="340"/>
      <c r="PDK44" s="340"/>
      <c r="PDL44" s="340"/>
      <c r="PDM44" s="340"/>
      <c r="PDN44" s="340"/>
      <c r="PDO44" s="340"/>
      <c r="PDP44" s="340"/>
      <c r="PDQ44" s="340"/>
      <c r="PDR44" s="340"/>
      <c r="PDS44" s="340"/>
      <c r="PDT44" s="340"/>
      <c r="PDU44" s="340"/>
      <c r="PDV44" s="340"/>
      <c r="PDW44" s="340"/>
      <c r="PDX44" s="340"/>
      <c r="PDY44" s="340"/>
      <c r="PDZ44" s="340"/>
      <c r="PEA44" s="340"/>
      <c r="PEB44" s="340"/>
      <c r="PEC44" s="340"/>
      <c r="PED44" s="340"/>
      <c r="PEE44" s="340"/>
      <c r="PEF44" s="340"/>
      <c r="PEG44" s="340"/>
      <c r="PEH44" s="340"/>
      <c r="PEI44" s="340"/>
      <c r="PEJ44" s="340"/>
      <c r="PEK44" s="340"/>
      <c r="PEL44" s="340"/>
      <c r="PEM44" s="340"/>
      <c r="PEN44" s="340"/>
      <c r="PEO44" s="340"/>
      <c r="PEP44" s="340"/>
      <c r="PEQ44" s="340"/>
      <c r="PER44" s="340"/>
      <c r="PES44" s="340"/>
      <c r="PET44" s="340"/>
      <c r="PEU44" s="340"/>
      <c r="PEV44" s="340"/>
      <c r="PEW44" s="340"/>
      <c r="PEX44" s="340"/>
      <c r="PEY44" s="340"/>
      <c r="PEZ44" s="340"/>
      <c r="PFA44" s="340"/>
      <c r="PFB44" s="340"/>
      <c r="PFC44" s="340"/>
      <c r="PFD44" s="340"/>
      <c r="PFE44" s="340"/>
      <c r="PFF44" s="340"/>
      <c r="PFG44" s="340"/>
      <c r="PFH44" s="340"/>
      <c r="PFI44" s="340"/>
      <c r="PFJ44" s="340"/>
      <c r="PFK44" s="340"/>
      <c r="PFL44" s="340"/>
      <c r="PFM44" s="340"/>
      <c r="PFN44" s="340"/>
      <c r="PFO44" s="340"/>
      <c r="PFP44" s="340"/>
      <c r="PFQ44" s="340"/>
      <c r="PFR44" s="340"/>
      <c r="PFS44" s="340"/>
      <c r="PFT44" s="340"/>
      <c r="PFU44" s="340"/>
      <c r="PFV44" s="340"/>
      <c r="PFW44" s="340"/>
      <c r="PFX44" s="340"/>
      <c r="PFY44" s="340"/>
      <c r="PFZ44" s="340"/>
      <c r="PGA44" s="340"/>
      <c r="PGB44" s="340"/>
      <c r="PGC44" s="340"/>
      <c r="PGD44" s="340"/>
      <c r="PGE44" s="340"/>
      <c r="PGF44" s="340"/>
      <c r="PGG44" s="340"/>
      <c r="PGH44" s="340"/>
      <c r="PGI44" s="340"/>
      <c r="PGJ44" s="340"/>
      <c r="PGK44" s="340"/>
      <c r="PGL44" s="340"/>
      <c r="PGM44" s="340"/>
      <c r="PGN44" s="340"/>
      <c r="PGO44" s="340"/>
      <c r="PGP44" s="340"/>
      <c r="PGQ44" s="340"/>
      <c r="PGR44" s="340"/>
      <c r="PGS44" s="340"/>
      <c r="PGT44" s="340"/>
      <c r="PGU44" s="340"/>
      <c r="PGV44" s="340"/>
      <c r="PGW44" s="340"/>
      <c r="PGX44" s="340"/>
      <c r="PGY44" s="340"/>
      <c r="PGZ44" s="340"/>
      <c r="PHA44" s="340"/>
      <c r="PHB44" s="340"/>
      <c r="PHC44" s="340"/>
      <c r="PHD44" s="340"/>
      <c r="PHE44" s="340"/>
      <c r="PHF44" s="340"/>
      <c r="PHG44" s="340"/>
      <c r="PHH44" s="340"/>
      <c r="PHI44" s="340"/>
      <c r="PHJ44" s="340"/>
      <c r="PHK44" s="340"/>
      <c r="PHL44" s="340"/>
      <c r="PHM44" s="340"/>
      <c r="PHN44" s="340"/>
      <c r="PHO44" s="340"/>
      <c r="PHP44" s="340"/>
      <c r="PHQ44" s="340"/>
      <c r="PHR44" s="340"/>
      <c r="PHS44" s="340"/>
      <c r="PHT44" s="340"/>
      <c r="PHU44" s="340"/>
      <c r="PHV44" s="340"/>
      <c r="PHW44" s="340"/>
      <c r="PHX44" s="340"/>
      <c r="PHY44" s="340"/>
      <c r="PHZ44" s="340"/>
      <c r="PIA44" s="340"/>
      <c r="PIB44" s="340"/>
      <c r="PIC44" s="340"/>
      <c r="PID44" s="340"/>
      <c r="PIE44" s="340"/>
      <c r="PIF44" s="340"/>
      <c r="PIG44" s="340"/>
      <c r="PIH44" s="340"/>
      <c r="PII44" s="340"/>
      <c r="PIJ44" s="340"/>
      <c r="PIK44" s="340"/>
      <c r="PIL44" s="340"/>
      <c r="PIM44" s="340"/>
      <c r="PIN44" s="340"/>
      <c r="PIO44" s="340"/>
      <c r="PIP44" s="340"/>
      <c r="PIQ44" s="340"/>
      <c r="PIR44" s="340"/>
      <c r="PIS44" s="340"/>
      <c r="PIT44" s="340"/>
      <c r="PIU44" s="340"/>
      <c r="PIV44" s="340"/>
      <c r="PIW44" s="340"/>
      <c r="PIX44" s="340"/>
      <c r="PIY44" s="340"/>
      <c r="PIZ44" s="340"/>
      <c r="PJA44" s="340"/>
      <c r="PJB44" s="340"/>
      <c r="PJC44" s="340"/>
      <c r="PJD44" s="340"/>
      <c r="PJE44" s="340"/>
      <c r="PJF44" s="340"/>
      <c r="PJG44" s="340"/>
      <c r="PJH44" s="340"/>
      <c r="PJI44" s="340"/>
      <c r="PJJ44" s="340"/>
      <c r="PJK44" s="340"/>
      <c r="PJL44" s="340"/>
      <c r="PJM44" s="340"/>
      <c r="PJN44" s="340"/>
      <c r="PJO44" s="340"/>
      <c r="PJP44" s="340"/>
      <c r="PJQ44" s="340"/>
      <c r="PJR44" s="340"/>
      <c r="PJS44" s="340"/>
      <c r="PJT44" s="340"/>
      <c r="PJU44" s="340"/>
      <c r="PJV44" s="340"/>
      <c r="PJW44" s="340"/>
      <c r="PJX44" s="340"/>
      <c r="PJY44" s="340"/>
      <c r="PJZ44" s="340"/>
      <c r="PKA44" s="340"/>
      <c r="PKB44" s="340"/>
      <c r="PKC44" s="340"/>
      <c r="PKD44" s="340"/>
      <c r="PKE44" s="340"/>
      <c r="PKF44" s="340"/>
      <c r="PKG44" s="340"/>
      <c r="PKH44" s="340"/>
      <c r="PKI44" s="340"/>
      <c r="PKJ44" s="340"/>
      <c r="PKK44" s="340"/>
      <c r="PKL44" s="340"/>
      <c r="PKM44" s="340"/>
      <c r="PKN44" s="340"/>
      <c r="PKO44" s="340"/>
      <c r="PKP44" s="340"/>
      <c r="PKQ44" s="340"/>
      <c r="PKR44" s="340"/>
      <c r="PKS44" s="340"/>
      <c r="PKT44" s="340"/>
      <c r="PKU44" s="340"/>
      <c r="PKV44" s="340"/>
      <c r="PKW44" s="340"/>
      <c r="PKX44" s="340"/>
      <c r="PKY44" s="340"/>
      <c r="PKZ44" s="340"/>
      <c r="PLA44" s="340"/>
      <c r="PLB44" s="340"/>
      <c r="PLC44" s="340"/>
      <c r="PLD44" s="340"/>
      <c r="PLE44" s="340"/>
      <c r="PLF44" s="340"/>
      <c r="PLG44" s="340"/>
      <c r="PLH44" s="340"/>
      <c r="PLI44" s="340"/>
      <c r="PLJ44" s="340"/>
      <c r="PLK44" s="340"/>
      <c r="PLL44" s="340"/>
      <c r="PLM44" s="340"/>
      <c r="PLN44" s="340"/>
      <c r="PLO44" s="340"/>
      <c r="PLP44" s="340"/>
      <c r="PLQ44" s="340"/>
      <c r="PLR44" s="340"/>
      <c r="PLS44" s="340"/>
      <c r="PLT44" s="340"/>
      <c r="PLU44" s="340"/>
      <c r="PLV44" s="340"/>
      <c r="PLW44" s="340"/>
      <c r="PLX44" s="340"/>
      <c r="PLY44" s="340"/>
      <c r="PLZ44" s="340"/>
      <c r="PMA44" s="340"/>
      <c r="PMB44" s="340"/>
      <c r="PMC44" s="340"/>
      <c r="PMD44" s="340"/>
      <c r="PME44" s="340"/>
      <c r="PMF44" s="340"/>
      <c r="PMG44" s="340"/>
      <c r="PMH44" s="340"/>
      <c r="PMI44" s="340"/>
      <c r="PMJ44" s="340"/>
      <c r="PMK44" s="340"/>
      <c r="PML44" s="340"/>
      <c r="PMM44" s="340"/>
      <c r="PMN44" s="340"/>
      <c r="PMO44" s="340"/>
      <c r="PMP44" s="340"/>
      <c r="PMQ44" s="340"/>
      <c r="PMR44" s="340"/>
      <c r="PMS44" s="340"/>
      <c r="PMT44" s="340"/>
      <c r="PMU44" s="340"/>
      <c r="PMV44" s="340"/>
      <c r="PMW44" s="340"/>
      <c r="PMX44" s="340"/>
      <c r="PMY44" s="340"/>
      <c r="PMZ44" s="340"/>
      <c r="PNA44" s="340"/>
      <c r="PNB44" s="340"/>
      <c r="PNC44" s="340"/>
      <c r="PND44" s="340"/>
      <c r="PNE44" s="340"/>
      <c r="PNF44" s="340"/>
      <c r="PNG44" s="340"/>
      <c r="PNH44" s="340"/>
      <c r="PNI44" s="340"/>
      <c r="PNJ44" s="340"/>
      <c r="PNK44" s="340"/>
      <c r="PNL44" s="340"/>
      <c r="PNM44" s="340"/>
      <c r="PNN44" s="340"/>
      <c r="PNO44" s="340"/>
      <c r="PNP44" s="340"/>
      <c r="PNQ44" s="340"/>
      <c r="PNR44" s="340"/>
      <c r="PNS44" s="340"/>
      <c r="PNT44" s="340"/>
      <c r="PNU44" s="340"/>
      <c r="PNV44" s="340"/>
      <c r="PNW44" s="340"/>
      <c r="PNX44" s="340"/>
      <c r="PNY44" s="340"/>
      <c r="PNZ44" s="340"/>
      <c r="POA44" s="340"/>
      <c r="POB44" s="340"/>
      <c r="POC44" s="340"/>
      <c r="POD44" s="340"/>
      <c r="POE44" s="340"/>
      <c r="POF44" s="340"/>
      <c r="POG44" s="340"/>
      <c r="POH44" s="340"/>
      <c r="POI44" s="340"/>
      <c r="POJ44" s="340"/>
      <c r="POK44" s="340"/>
      <c r="POL44" s="340"/>
      <c r="POM44" s="340"/>
      <c r="PON44" s="340"/>
      <c r="POO44" s="340"/>
      <c r="POP44" s="340"/>
      <c r="POQ44" s="340"/>
      <c r="POR44" s="340"/>
      <c r="POS44" s="340"/>
      <c r="POT44" s="340"/>
      <c r="POU44" s="340"/>
      <c r="POV44" s="340"/>
      <c r="POW44" s="340"/>
      <c r="POX44" s="340"/>
      <c r="POY44" s="340"/>
      <c r="POZ44" s="340"/>
      <c r="PPA44" s="340"/>
      <c r="PPB44" s="340"/>
      <c r="PPC44" s="340"/>
      <c r="PPD44" s="340"/>
      <c r="PPE44" s="340"/>
      <c r="PPF44" s="340"/>
      <c r="PPG44" s="340"/>
      <c r="PPH44" s="340"/>
      <c r="PPI44" s="340"/>
      <c r="PPJ44" s="340"/>
      <c r="PPK44" s="340"/>
      <c r="PPL44" s="340"/>
      <c r="PPM44" s="340"/>
      <c r="PPN44" s="340"/>
      <c r="PPO44" s="340"/>
      <c r="PPP44" s="340"/>
      <c r="PPQ44" s="340"/>
      <c r="PPR44" s="340"/>
      <c r="PPS44" s="340"/>
      <c r="PPT44" s="340"/>
      <c r="PPU44" s="340"/>
      <c r="PPV44" s="340"/>
      <c r="PPW44" s="340"/>
      <c r="PPX44" s="340"/>
      <c r="PPY44" s="340"/>
      <c r="PPZ44" s="340"/>
      <c r="PQA44" s="340"/>
      <c r="PQB44" s="340"/>
      <c r="PQC44" s="340"/>
      <c r="PQD44" s="340"/>
      <c r="PQE44" s="340"/>
      <c r="PQF44" s="340"/>
      <c r="PQG44" s="340"/>
      <c r="PQH44" s="340"/>
      <c r="PQI44" s="340"/>
      <c r="PQJ44" s="340"/>
      <c r="PQK44" s="340"/>
      <c r="PQL44" s="340"/>
      <c r="PQM44" s="340"/>
      <c r="PQN44" s="340"/>
      <c r="PQO44" s="340"/>
      <c r="PQP44" s="340"/>
      <c r="PQQ44" s="340"/>
      <c r="PQR44" s="340"/>
      <c r="PQS44" s="340"/>
      <c r="PQT44" s="340"/>
      <c r="PQU44" s="340"/>
      <c r="PQV44" s="340"/>
      <c r="PQW44" s="340"/>
      <c r="PQX44" s="340"/>
      <c r="PQY44" s="340"/>
      <c r="PQZ44" s="340"/>
      <c r="PRA44" s="340"/>
      <c r="PRB44" s="340"/>
      <c r="PRC44" s="340"/>
      <c r="PRD44" s="340"/>
      <c r="PRE44" s="340"/>
      <c r="PRF44" s="340"/>
      <c r="PRG44" s="340"/>
      <c r="PRH44" s="340"/>
      <c r="PRI44" s="340"/>
      <c r="PRJ44" s="340"/>
      <c r="PRK44" s="340"/>
      <c r="PRL44" s="340"/>
      <c r="PRM44" s="340"/>
      <c r="PRN44" s="340"/>
      <c r="PRO44" s="340"/>
      <c r="PRP44" s="340"/>
      <c r="PRQ44" s="340"/>
      <c r="PRR44" s="340"/>
      <c r="PRS44" s="340"/>
      <c r="PRT44" s="340"/>
      <c r="PRU44" s="340"/>
      <c r="PRV44" s="340"/>
      <c r="PRW44" s="340"/>
      <c r="PRX44" s="340"/>
      <c r="PRY44" s="340"/>
      <c r="PRZ44" s="340"/>
      <c r="PSA44" s="340"/>
      <c r="PSB44" s="340"/>
      <c r="PSC44" s="340"/>
      <c r="PSD44" s="340"/>
      <c r="PSE44" s="340"/>
      <c r="PSF44" s="340"/>
      <c r="PSG44" s="340"/>
      <c r="PSH44" s="340"/>
      <c r="PSI44" s="340"/>
      <c r="PSJ44" s="340"/>
      <c r="PSK44" s="340"/>
      <c r="PSL44" s="340"/>
      <c r="PSM44" s="340"/>
      <c r="PSN44" s="340"/>
      <c r="PSO44" s="340"/>
      <c r="PSP44" s="340"/>
      <c r="PSQ44" s="340"/>
      <c r="PSR44" s="340"/>
      <c r="PSS44" s="340"/>
      <c r="PST44" s="340"/>
      <c r="PSU44" s="340"/>
      <c r="PSV44" s="340"/>
      <c r="PSW44" s="340"/>
      <c r="PSX44" s="340"/>
      <c r="PSY44" s="340"/>
      <c r="PSZ44" s="340"/>
      <c r="PTA44" s="340"/>
      <c r="PTB44" s="340"/>
      <c r="PTC44" s="340"/>
      <c r="PTD44" s="340"/>
      <c r="PTE44" s="340"/>
      <c r="PTF44" s="340"/>
      <c r="PTG44" s="340"/>
      <c r="PTH44" s="340"/>
      <c r="PTI44" s="340"/>
      <c r="PTJ44" s="340"/>
      <c r="PTK44" s="340"/>
      <c r="PTL44" s="340"/>
      <c r="PTM44" s="340"/>
      <c r="PTN44" s="340"/>
      <c r="PTO44" s="340"/>
      <c r="PTP44" s="340"/>
      <c r="PTQ44" s="340"/>
      <c r="PTR44" s="340"/>
      <c r="PTS44" s="340"/>
      <c r="PTT44" s="340"/>
      <c r="PTU44" s="340"/>
      <c r="PTV44" s="340"/>
      <c r="PTW44" s="340"/>
      <c r="PTX44" s="340"/>
      <c r="PTY44" s="340"/>
      <c r="PTZ44" s="340"/>
      <c r="PUA44" s="340"/>
      <c r="PUB44" s="340"/>
      <c r="PUC44" s="340"/>
      <c r="PUD44" s="340"/>
      <c r="PUE44" s="340"/>
      <c r="PUF44" s="340"/>
      <c r="PUG44" s="340"/>
      <c r="PUH44" s="340"/>
      <c r="PUI44" s="340"/>
      <c r="PUJ44" s="340"/>
      <c r="PUK44" s="340"/>
      <c r="PUL44" s="340"/>
      <c r="PUM44" s="340"/>
      <c r="PUN44" s="340"/>
      <c r="PUO44" s="340"/>
      <c r="PUP44" s="340"/>
      <c r="PUQ44" s="340"/>
      <c r="PUR44" s="340"/>
      <c r="PUS44" s="340"/>
      <c r="PUT44" s="340"/>
      <c r="PUU44" s="340"/>
      <c r="PUV44" s="340"/>
      <c r="PUW44" s="340"/>
      <c r="PUX44" s="340"/>
      <c r="PUY44" s="340"/>
      <c r="PUZ44" s="340"/>
      <c r="PVA44" s="340"/>
      <c r="PVB44" s="340"/>
      <c r="PVC44" s="340"/>
      <c r="PVD44" s="340"/>
      <c r="PVE44" s="340"/>
      <c r="PVF44" s="340"/>
      <c r="PVG44" s="340"/>
      <c r="PVH44" s="340"/>
      <c r="PVI44" s="340"/>
      <c r="PVJ44" s="340"/>
      <c r="PVK44" s="340"/>
      <c r="PVL44" s="340"/>
      <c r="PVM44" s="340"/>
      <c r="PVN44" s="340"/>
      <c r="PVO44" s="340"/>
      <c r="PVP44" s="340"/>
      <c r="PVQ44" s="340"/>
      <c r="PVR44" s="340"/>
      <c r="PVS44" s="340"/>
      <c r="PVT44" s="340"/>
      <c r="PVU44" s="340"/>
      <c r="PVV44" s="340"/>
      <c r="PVW44" s="340"/>
      <c r="PVX44" s="340"/>
      <c r="PVY44" s="340"/>
      <c r="PVZ44" s="340"/>
      <c r="PWA44" s="340"/>
      <c r="PWB44" s="340"/>
      <c r="PWC44" s="340"/>
      <c r="PWD44" s="340"/>
      <c r="PWE44" s="340"/>
      <c r="PWF44" s="340"/>
      <c r="PWG44" s="340"/>
      <c r="PWH44" s="340"/>
      <c r="PWI44" s="340"/>
      <c r="PWJ44" s="340"/>
      <c r="PWK44" s="340"/>
      <c r="PWL44" s="340"/>
      <c r="PWM44" s="340"/>
      <c r="PWN44" s="340"/>
      <c r="PWO44" s="340"/>
      <c r="PWP44" s="340"/>
      <c r="PWQ44" s="340"/>
      <c r="PWR44" s="340"/>
      <c r="PWS44" s="340"/>
      <c r="PWT44" s="340"/>
      <c r="PWU44" s="340"/>
      <c r="PWV44" s="340"/>
      <c r="PWW44" s="340"/>
      <c r="PWX44" s="340"/>
      <c r="PWY44" s="340"/>
      <c r="PWZ44" s="340"/>
      <c r="PXA44" s="340"/>
      <c r="PXB44" s="340"/>
      <c r="PXC44" s="340"/>
      <c r="PXD44" s="340"/>
      <c r="PXE44" s="340"/>
      <c r="PXF44" s="340"/>
      <c r="PXG44" s="340"/>
      <c r="PXH44" s="340"/>
      <c r="PXI44" s="340"/>
      <c r="PXJ44" s="340"/>
      <c r="PXK44" s="340"/>
      <c r="PXL44" s="340"/>
      <c r="PXM44" s="340"/>
      <c r="PXN44" s="340"/>
      <c r="PXO44" s="340"/>
      <c r="PXP44" s="340"/>
      <c r="PXQ44" s="340"/>
      <c r="PXR44" s="340"/>
      <c r="PXS44" s="340"/>
      <c r="PXT44" s="340"/>
      <c r="PXU44" s="340"/>
      <c r="PXV44" s="340"/>
      <c r="PXW44" s="340"/>
      <c r="PXX44" s="340"/>
      <c r="PXY44" s="340"/>
      <c r="PXZ44" s="340"/>
      <c r="PYA44" s="340"/>
      <c r="PYB44" s="340"/>
      <c r="PYC44" s="340"/>
      <c r="PYD44" s="340"/>
      <c r="PYE44" s="340"/>
      <c r="PYF44" s="340"/>
      <c r="PYG44" s="340"/>
      <c r="PYH44" s="340"/>
      <c r="PYI44" s="340"/>
      <c r="PYJ44" s="340"/>
      <c r="PYK44" s="340"/>
      <c r="PYL44" s="340"/>
      <c r="PYM44" s="340"/>
      <c r="PYN44" s="340"/>
      <c r="PYO44" s="340"/>
      <c r="PYP44" s="340"/>
      <c r="PYQ44" s="340"/>
      <c r="PYR44" s="340"/>
      <c r="PYS44" s="340"/>
      <c r="PYT44" s="340"/>
      <c r="PYU44" s="340"/>
      <c r="PYV44" s="340"/>
      <c r="PYW44" s="340"/>
      <c r="PYX44" s="340"/>
      <c r="PYY44" s="340"/>
      <c r="PYZ44" s="340"/>
      <c r="PZA44" s="340"/>
      <c r="PZB44" s="340"/>
      <c r="PZC44" s="340"/>
      <c r="PZD44" s="340"/>
      <c r="PZE44" s="340"/>
      <c r="PZF44" s="340"/>
      <c r="PZG44" s="340"/>
      <c r="PZH44" s="340"/>
      <c r="PZI44" s="340"/>
      <c r="PZJ44" s="340"/>
      <c r="PZK44" s="340"/>
      <c r="PZL44" s="340"/>
      <c r="PZM44" s="340"/>
      <c r="PZN44" s="340"/>
      <c r="PZO44" s="340"/>
      <c r="PZP44" s="340"/>
      <c r="PZQ44" s="340"/>
      <c r="PZR44" s="340"/>
      <c r="PZS44" s="340"/>
      <c r="PZT44" s="340"/>
      <c r="PZU44" s="340"/>
      <c r="PZV44" s="340"/>
      <c r="PZW44" s="340"/>
      <c r="PZX44" s="340"/>
      <c r="PZY44" s="340"/>
      <c r="PZZ44" s="340"/>
      <c r="QAA44" s="340"/>
      <c r="QAB44" s="340"/>
      <c r="QAC44" s="340"/>
      <c r="QAD44" s="340"/>
      <c r="QAE44" s="340"/>
      <c r="QAF44" s="340"/>
      <c r="QAG44" s="340"/>
      <c r="QAH44" s="340"/>
      <c r="QAI44" s="340"/>
      <c r="QAJ44" s="340"/>
      <c r="QAK44" s="340"/>
      <c r="QAL44" s="340"/>
      <c r="QAM44" s="340"/>
      <c r="QAN44" s="340"/>
      <c r="QAO44" s="340"/>
      <c r="QAP44" s="340"/>
      <c r="QAQ44" s="340"/>
      <c r="QAR44" s="340"/>
      <c r="QAS44" s="340"/>
      <c r="QAT44" s="340"/>
      <c r="QAU44" s="340"/>
      <c r="QAV44" s="340"/>
      <c r="QAW44" s="340"/>
      <c r="QAX44" s="340"/>
      <c r="QAY44" s="340"/>
      <c r="QAZ44" s="340"/>
      <c r="QBA44" s="340"/>
      <c r="QBB44" s="340"/>
      <c r="QBC44" s="340"/>
      <c r="QBD44" s="340"/>
      <c r="QBE44" s="340"/>
      <c r="QBF44" s="340"/>
      <c r="QBG44" s="340"/>
      <c r="QBH44" s="340"/>
      <c r="QBI44" s="340"/>
      <c r="QBJ44" s="340"/>
      <c r="QBK44" s="340"/>
      <c r="QBL44" s="340"/>
      <c r="QBM44" s="340"/>
      <c r="QBN44" s="340"/>
      <c r="QBO44" s="340"/>
      <c r="QBP44" s="340"/>
      <c r="QBQ44" s="340"/>
      <c r="QBR44" s="340"/>
      <c r="QBS44" s="340"/>
      <c r="QBT44" s="340"/>
      <c r="QBU44" s="340"/>
      <c r="QBV44" s="340"/>
      <c r="QBW44" s="340"/>
      <c r="QBX44" s="340"/>
      <c r="QBY44" s="340"/>
      <c r="QBZ44" s="340"/>
      <c r="QCA44" s="340"/>
      <c r="QCB44" s="340"/>
      <c r="QCC44" s="340"/>
      <c r="QCD44" s="340"/>
      <c r="QCE44" s="340"/>
      <c r="QCF44" s="340"/>
      <c r="QCG44" s="340"/>
      <c r="QCH44" s="340"/>
      <c r="QCI44" s="340"/>
      <c r="QCJ44" s="340"/>
      <c r="QCK44" s="340"/>
      <c r="QCL44" s="340"/>
      <c r="QCM44" s="340"/>
      <c r="QCN44" s="340"/>
      <c r="QCO44" s="340"/>
      <c r="QCP44" s="340"/>
      <c r="QCQ44" s="340"/>
      <c r="QCR44" s="340"/>
      <c r="QCS44" s="340"/>
      <c r="QCT44" s="340"/>
      <c r="QCU44" s="340"/>
      <c r="QCV44" s="340"/>
      <c r="QCW44" s="340"/>
      <c r="QCX44" s="340"/>
      <c r="QCY44" s="340"/>
      <c r="QCZ44" s="340"/>
      <c r="QDA44" s="340"/>
      <c r="QDB44" s="340"/>
      <c r="QDC44" s="340"/>
      <c r="QDD44" s="340"/>
      <c r="QDE44" s="340"/>
      <c r="QDF44" s="340"/>
      <c r="QDG44" s="340"/>
      <c r="QDH44" s="340"/>
      <c r="QDI44" s="340"/>
      <c r="QDJ44" s="340"/>
      <c r="QDK44" s="340"/>
      <c r="QDL44" s="340"/>
      <c r="QDM44" s="340"/>
      <c r="QDN44" s="340"/>
      <c r="QDO44" s="340"/>
      <c r="QDP44" s="340"/>
      <c r="QDQ44" s="340"/>
      <c r="QDR44" s="340"/>
      <c r="QDS44" s="340"/>
      <c r="QDT44" s="340"/>
      <c r="QDU44" s="340"/>
      <c r="QDV44" s="340"/>
      <c r="QDW44" s="340"/>
      <c r="QDX44" s="340"/>
      <c r="QDY44" s="340"/>
      <c r="QDZ44" s="340"/>
      <c r="QEA44" s="340"/>
      <c r="QEB44" s="340"/>
      <c r="QEC44" s="340"/>
      <c r="QED44" s="340"/>
      <c r="QEE44" s="340"/>
      <c r="QEF44" s="340"/>
      <c r="QEG44" s="340"/>
      <c r="QEH44" s="340"/>
      <c r="QEI44" s="340"/>
      <c r="QEJ44" s="340"/>
      <c r="QEK44" s="340"/>
      <c r="QEL44" s="340"/>
      <c r="QEM44" s="340"/>
      <c r="QEN44" s="340"/>
      <c r="QEO44" s="340"/>
      <c r="QEP44" s="340"/>
      <c r="QEQ44" s="340"/>
      <c r="QER44" s="340"/>
      <c r="QES44" s="340"/>
      <c r="QET44" s="340"/>
      <c r="QEU44" s="340"/>
      <c r="QEV44" s="340"/>
      <c r="QEW44" s="340"/>
      <c r="QEX44" s="340"/>
      <c r="QEY44" s="340"/>
      <c r="QEZ44" s="340"/>
      <c r="QFA44" s="340"/>
      <c r="QFB44" s="340"/>
      <c r="QFC44" s="340"/>
      <c r="QFD44" s="340"/>
      <c r="QFE44" s="340"/>
      <c r="QFF44" s="340"/>
      <c r="QFG44" s="340"/>
      <c r="QFH44" s="340"/>
      <c r="QFI44" s="340"/>
      <c r="QFJ44" s="340"/>
      <c r="QFK44" s="340"/>
      <c r="QFL44" s="340"/>
      <c r="QFM44" s="340"/>
      <c r="QFN44" s="340"/>
      <c r="QFO44" s="340"/>
      <c r="QFP44" s="340"/>
      <c r="QFQ44" s="340"/>
      <c r="QFR44" s="340"/>
      <c r="QFS44" s="340"/>
      <c r="QFT44" s="340"/>
      <c r="QFU44" s="340"/>
      <c r="QFV44" s="340"/>
      <c r="QFW44" s="340"/>
      <c r="QFX44" s="340"/>
      <c r="QFY44" s="340"/>
      <c r="QFZ44" s="340"/>
      <c r="QGA44" s="340"/>
      <c r="QGB44" s="340"/>
      <c r="QGC44" s="340"/>
      <c r="QGD44" s="340"/>
      <c r="QGE44" s="340"/>
      <c r="QGF44" s="340"/>
      <c r="QGG44" s="340"/>
      <c r="QGH44" s="340"/>
      <c r="QGI44" s="340"/>
      <c r="QGJ44" s="340"/>
      <c r="QGK44" s="340"/>
      <c r="QGL44" s="340"/>
      <c r="QGM44" s="340"/>
      <c r="QGN44" s="340"/>
      <c r="QGO44" s="340"/>
      <c r="QGP44" s="340"/>
      <c r="QGQ44" s="340"/>
      <c r="QGR44" s="340"/>
      <c r="QGS44" s="340"/>
      <c r="QGT44" s="340"/>
      <c r="QGU44" s="340"/>
      <c r="QGV44" s="340"/>
      <c r="QGW44" s="340"/>
      <c r="QGX44" s="340"/>
      <c r="QGY44" s="340"/>
      <c r="QGZ44" s="340"/>
      <c r="QHA44" s="340"/>
      <c r="QHB44" s="340"/>
      <c r="QHC44" s="340"/>
      <c r="QHD44" s="340"/>
      <c r="QHE44" s="340"/>
      <c r="QHF44" s="340"/>
      <c r="QHG44" s="340"/>
      <c r="QHH44" s="340"/>
      <c r="QHI44" s="340"/>
      <c r="QHJ44" s="340"/>
      <c r="QHK44" s="340"/>
      <c r="QHL44" s="340"/>
      <c r="QHM44" s="340"/>
      <c r="QHN44" s="340"/>
      <c r="QHO44" s="340"/>
      <c r="QHP44" s="340"/>
      <c r="QHQ44" s="340"/>
      <c r="QHR44" s="340"/>
      <c r="QHS44" s="340"/>
      <c r="QHT44" s="340"/>
      <c r="QHU44" s="340"/>
      <c r="QHV44" s="340"/>
      <c r="QHW44" s="340"/>
      <c r="QHX44" s="340"/>
      <c r="QHY44" s="340"/>
      <c r="QHZ44" s="340"/>
      <c r="QIA44" s="340"/>
      <c r="QIB44" s="340"/>
      <c r="QIC44" s="340"/>
      <c r="QID44" s="340"/>
      <c r="QIE44" s="340"/>
      <c r="QIF44" s="340"/>
      <c r="QIG44" s="340"/>
      <c r="QIH44" s="340"/>
      <c r="QII44" s="340"/>
      <c r="QIJ44" s="340"/>
      <c r="QIK44" s="340"/>
      <c r="QIL44" s="340"/>
      <c r="QIM44" s="340"/>
      <c r="QIN44" s="340"/>
      <c r="QIO44" s="340"/>
      <c r="QIP44" s="340"/>
      <c r="QIQ44" s="340"/>
      <c r="QIR44" s="340"/>
      <c r="QIS44" s="340"/>
      <c r="QIT44" s="340"/>
      <c r="QIU44" s="340"/>
      <c r="QIV44" s="340"/>
      <c r="QIW44" s="340"/>
      <c r="QIX44" s="340"/>
      <c r="QIY44" s="340"/>
      <c r="QIZ44" s="340"/>
      <c r="QJA44" s="340"/>
      <c r="QJB44" s="340"/>
      <c r="QJC44" s="340"/>
      <c r="QJD44" s="340"/>
      <c r="QJE44" s="340"/>
      <c r="QJF44" s="340"/>
      <c r="QJG44" s="340"/>
      <c r="QJH44" s="340"/>
      <c r="QJI44" s="340"/>
      <c r="QJJ44" s="340"/>
      <c r="QJK44" s="340"/>
      <c r="QJL44" s="340"/>
      <c r="QJM44" s="340"/>
      <c r="QJN44" s="340"/>
      <c r="QJO44" s="340"/>
      <c r="QJP44" s="340"/>
      <c r="QJQ44" s="340"/>
      <c r="QJR44" s="340"/>
      <c r="QJS44" s="340"/>
      <c r="QJT44" s="340"/>
      <c r="QJU44" s="340"/>
      <c r="QJV44" s="340"/>
      <c r="QJW44" s="340"/>
      <c r="QJX44" s="340"/>
      <c r="QJY44" s="340"/>
      <c r="QJZ44" s="340"/>
      <c r="QKA44" s="340"/>
      <c r="QKB44" s="340"/>
      <c r="QKC44" s="340"/>
      <c r="QKD44" s="340"/>
      <c r="QKE44" s="340"/>
      <c r="QKF44" s="340"/>
      <c r="QKG44" s="340"/>
      <c r="QKH44" s="340"/>
      <c r="QKI44" s="340"/>
      <c r="QKJ44" s="340"/>
      <c r="QKK44" s="340"/>
      <c r="QKL44" s="340"/>
      <c r="QKM44" s="340"/>
      <c r="QKN44" s="340"/>
      <c r="QKO44" s="340"/>
      <c r="QKP44" s="340"/>
      <c r="QKQ44" s="340"/>
      <c r="QKR44" s="340"/>
      <c r="QKS44" s="340"/>
      <c r="QKT44" s="340"/>
      <c r="QKU44" s="340"/>
      <c r="QKV44" s="340"/>
      <c r="QKW44" s="340"/>
      <c r="QKX44" s="340"/>
      <c r="QKY44" s="340"/>
      <c r="QKZ44" s="340"/>
      <c r="QLA44" s="340"/>
      <c r="QLB44" s="340"/>
      <c r="QLC44" s="340"/>
      <c r="QLD44" s="340"/>
      <c r="QLE44" s="340"/>
      <c r="QLF44" s="340"/>
      <c r="QLG44" s="340"/>
      <c r="QLH44" s="340"/>
      <c r="QLI44" s="340"/>
      <c r="QLJ44" s="340"/>
      <c r="QLK44" s="340"/>
      <c r="QLL44" s="340"/>
      <c r="QLM44" s="340"/>
      <c r="QLN44" s="340"/>
      <c r="QLO44" s="340"/>
      <c r="QLP44" s="340"/>
      <c r="QLQ44" s="340"/>
      <c r="QLR44" s="340"/>
      <c r="QLS44" s="340"/>
      <c r="QLT44" s="340"/>
      <c r="QLU44" s="340"/>
      <c r="QLV44" s="340"/>
      <c r="QLW44" s="340"/>
      <c r="QLX44" s="340"/>
      <c r="QLY44" s="340"/>
      <c r="QLZ44" s="340"/>
      <c r="QMA44" s="340"/>
      <c r="QMB44" s="340"/>
      <c r="QMC44" s="340"/>
      <c r="QMD44" s="340"/>
      <c r="QME44" s="340"/>
      <c r="QMF44" s="340"/>
      <c r="QMG44" s="340"/>
      <c r="QMH44" s="340"/>
      <c r="QMI44" s="340"/>
      <c r="QMJ44" s="340"/>
      <c r="QMK44" s="340"/>
      <c r="QML44" s="340"/>
      <c r="QMM44" s="340"/>
      <c r="QMN44" s="340"/>
      <c r="QMO44" s="340"/>
      <c r="QMP44" s="340"/>
      <c r="QMQ44" s="340"/>
      <c r="QMR44" s="340"/>
      <c r="QMS44" s="340"/>
      <c r="QMT44" s="340"/>
      <c r="QMU44" s="340"/>
      <c r="QMV44" s="340"/>
      <c r="QMW44" s="340"/>
      <c r="QMX44" s="340"/>
      <c r="QMY44" s="340"/>
      <c r="QMZ44" s="340"/>
      <c r="QNA44" s="340"/>
      <c r="QNB44" s="340"/>
      <c r="QNC44" s="340"/>
      <c r="QND44" s="340"/>
      <c r="QNE44" s="340"/>
      <c r="QNF44" s="340"/>
      <c r="QNG44" s="340"/>
      <c r="QNH44" s="340"/>
      <c r="QNI44" s="340"/>
      <c r="QNJ44" s="340"/>
      <c r="QNK44" s="340"/>
      <c r="QNL44" s="340"/>
      <c r="QNM44" s="340"/>
      <c r="QNN44" s="340"/>
      <c r="QNO44" s="340"/>
      <c r="QNP44" s="340"/>
      <c r="QNQ44" s="340"/>
      <c r="QNR44" s="340"/>
      <c r="QNS44" s="340"/>
      <c r="QNT44" s="340"/>
      <c r="QNU44" s="340"/>
      <c r="QNV44" s="340"/>
      <c r="QNW44" s="340"/>
      <c r="QNX44" s="340"/>
      <c r="QNY44" s="340"/>
      <c r="QNZ44" s="340"/>
      <c r="QOA44" s="340"/>
      <c r="QOB44" s="340"/>
      <c r="QOC44" s="340"/>
      <c r="QOD44" s="340"/>
      <c r="QOE44" s="340"/>
      <c r="QOF44" s="340"/>
      <c r="QOG44" s="340"/>
      <c r="QOH44" s="340"/>
      <c r="QOI44" s="340"/>
      <c r="QOJ44" s="340"/>
      <c r="QOK44" s="340"/>
      <c r="QOL44" s="340"/>
      <c r="QOM44" s="340"/>
      <c r="QON44" s="340"/>
      <c r="QOO44" s="340"/>
      <c r="QOP44" s="340"/>
      <c r="QOQ44" s="340"/>
      <c r="QOR44" s="340"/>
      <c r="QOS44" s="340"/>
      <c r="QOT44" s="340"/>
      <c r="QOU44" s="340"/>
      <c r="QOV44" s="340"/>
      <c r="QOW44" s="340"/>
      <c r="QOX44" s="340"/>
      <c r="QOY44" s="340"/>
      <c r="QOZ44" s="340"/>
      <c r="QPA44" s="340"/>
      <c r="QPB44" s="340"/>
      <c r="QPC44" s="340"/>
      <c r="QPD44" s="340"/>
      <c r="QPE44" s="340"/>
      <c r="QPF44" s="340"/>
      <c r="QPG44" s="340"/>
      <c r="QPH44" s="340"/>
      <c r="QPI44" s="340"/>
      <c r="QPJ44" s="340"/>
      <c r="QPK44" s="340"/>
      <c r="QPL44" s="340"/>
      <c r="QPM44" s="340"/>
      <c r="QPN44" s="340"/>
      <c r="QPO44" s="340"/>
      <c r="QPP44" s="340"/>
      <c r="QPQ44" s="340"/>
      <c r="QPR44" s="340"/>
      <c r="QPS44" s="340"/>
      <c r="QPT44" s="340"/>
      <c r="QPU44" s="340"/>
      <c r="QPV44" s="340"/>
      <c r="QPW44" s="340"/>
      <c r="QPX44" s="340"/>
      <c r="QPY44" s="340"/>
      <c r="QPZ44" s="340"/>
      <c r="QQA44" s="340"/>
      <c r="QQB44" s="340"/>
      <c r="QQC44" s="340"/>
      <c r="QQD44" s="340"/>
      <c r="QQE44" s="340"/>
      <c r="QQF44" s="340"/>
      <c r="QQG44" s="340"/>
      <c r="QQH44" s="340"/>
      <c r="QQI44" s="340"/>
      <c r="QQJ44" s="340"/>
      <c r="QQK44" s="340"/>
      <c r="QQL44" s="340"/>
      <c r="QQM44" s="340"/>
      <c r="QQN44" s="340"/>
      <c r="QQO44" s="340"/>
      <c r="QQP44" s="340"/>
      <c r="QQQ44" s="340"/>
      <c r="QQR44" s="340"/>
      <c r="QQS44" s="340"/>
      <c r="QQT44" s="340"/>
      <c r="QQU44" s="340"/>
      <c r="QQV44" s="340"/>
      <c r="QQW44" s="340"/>
      <c r="QQX44" s="340"/>
      <c r="QQY44" s="340"/>
      <c r="QQZ44" s="340"/>
      <c r="QRA44" s="340"/>
      <c r="QRB44" s="340"/>
      <c r="QRC44" s="340"/>
      <c r="QRD44" s="340"/>
      <c r="QRE44" s="340"/>
      <c r="QRF44" s="340"/>
      <c r="QRG44" s="340"/>
      <c r="QRH44" s="340"/>
      <c r="QRI44" s="340"/>
      <c r="QRJ44" s="340"/>
      <c r="QRK44" s="340"/>
      <c r="QRL44" s="340"/>
      <c r="QRM44" s="340"/>
      <c r="QRN44" s="340"/>
      <c r="QRO44" s="340"/>
      <c r="QRP44" s="340"/>
      <c r="QRQ44" s="340"/>
      <c r="QRR44" s="340"/>
      <c r="QRS44" s="340"/>
      <c r="QRT44" s="340"/>
      <c r="QRU44" s="340"/>
      <c r="QRV44" s="340"/>
      <c r="QRW44" s="340"/>
      <c r="QRX44" s="340"/>
      <c r="QRY44" s="340"/>
      <c r="QRZ44" s="340"/>
      <c r="QSA44" s="340"/>
      <c r="QSB44" s="340"/>
      <c r="QSC44" s="340"/>
      <c r="QSD44" s="340"/>
      <c r="QSE44" s="340"/>
      <c r="QSF44" s="340"/>
      <c r="QSG44" s="340"/>
      <c r="QSH44" s="340"/>
      <c r="QSI44" s="340"/>
      <c r="QSJ44" s="340"/>
      <c r="QSK44" s="340"/>
      <c r="QSL44" s="340"/>
      <c r="QSM44" s="340"/>
      <c r="QSN44" s="340"/>
      <c r="QSO44" s="340"/>
      <c r="QSP44" s="340"/>
      <c r="QSQ44" s="340"/>
      <c r="QSR44" s="340"/>
      <c r="QSS44" s="340"/>
      <c r="QST44" s="340"/>
      <c r="QSU44" s="340"/>
      <c r="QSV44" s="340"/>
      <c r="QSW44" s="340"/>
      <c r="QSX44" s="340"/>
      <c r="QSY44" s="340"/>
      <c r="QSZ44" s="340"/>
      <c r="QTA44" s="340"/>
      <c r="QTB44" s="340"/>
      <c r="QTC44" s="340"/>
      <c r="QTD44" s="340"/>
      <c r="QTE44" s="340"/>
      <c r="QTF44" s="340"/>
      <c r="QTG44" s="340"/>
      <c r="QTH44" s="340"/>
      <c r="QTI44" s="340"/>
      <c r="QTJ44" s="340"/>
      <c r="QTK44" s="340"/>
      <c r="QTL44" s="340"/>
      <c r="QTM44" s="340"/>
      <c r="QTN44" s="340"/>
      <c r="QTO44" s="340"/>
      <c r="QTP44" s="340"/>
      <c r="QTQ44" s="340"/>
      <c r="QTR44" s="340"/>
      <c r="QTS44" s="340"/>
      <c r="QTT44" s="340"/>
      <c r="QTU44" s="340"/>
      <c r="QTV44" s="340"/>
      <c r="QTW44" s="340"/>
      <c r="QTX44" s="340"/>
      <c r="QTY44" s="340"/>
      <c r="QTZ44" s="340"/>
      <c r="QUA44" s="340"/>
      <c r="QUB44" s="340"/>
      <c r="QUC44" s="340"/>
      <c r="QUD44" s="340"/>
      <c r="QUE44" s="340"/>
      <c r="QUF44" s="340"/>
      <c r="QUG44" s="340"/>
      <c r="QUH44" s="340"/>
      <c r="QUI44" s="340"/>
      <c r="QUJ44" s="340"/>
      <c r="QUK44" s="340"/>
      <c r="QUL44" s="340"/>
      <c r="QUM44" s="340"/>
      <c r="QUN44" s="340"/>
      <c r="QUO44" s="340"/>
      <c r="QUP44" s="340"/>
      <c r="QUQ44" s="340"/>
      <c r="QUR44" s="340"/>
      <c r="QUS44" s="340"/>
      <c r="QUT44" s="340"/>
      <c r="QUU44" s="340"/>
      <c r="QUV44" s="340"/>
      <c r="QUW44" s="340"/>
      <c r="QUX44" s="340"/>
      <c r="QUY44" s="340"/>
      <c r="QUZ44" s="340"/>
      <c r="QVA44" s="340"/>
      <c r="QVB44" s="340"/>
      <c r="QVC44" s="340"/>
      <c r="QVD44" s="340"/>
      <c r="QVE44" s="340"/>
      <c r="QVF44" s="340"/>
      <c r="QVG44" s="340"/>
      <c r="QVH44" s="340"/>
      <c r="QVI44" s="340"/>
      <c r="QVJ44" s="340"/>
      <c r="QVK44" s="340"/>
      <c r="QVL44" s="340"/>
      <c r="QVM44" s="340"/>
      <c r="QVN44" s="340"/>
      <c r="QVO44" s="340"/>
      <c r="QVP44" s="340"/>
      <c r="QVQ44" s="340"/>
      <c r="QVR44" s="340"/>
      <c r="QVS44" s="340"/>
      <c r="QVT44" s="340"/>
      <c r="QVU44" s="340"/>
      <c r="QVV44" s="340"/>
      <c r="QVW44" s="340"/>
      <c r="QVX44" s="340"/>
      <c r="QVY44" s="340"/>
      <c r="QVZ44" s="340"/>
      <c r="QWA44" s="340"/>
      <c r="QWB44" s="340"/>
      <c r="QWC44" s="340"/>
      <c r="QWD44" s="340"/>
      <c r="QWE44" s="340"/>
      <c r="QWF44" s="340"/>
      <c r="QWG44" s="340"/>
      <c r="QWH44" s="340"/>
      <c r="QWI44" s="340"/>
      <c r="QWJ44" s="340"/>
      <c r="QWK44" s="340"/>
      <c r="QWL44" s="340"/>
      <c r="QWM44" s="340"/>
      <c r="QWN44" s="340"/>
      <c r="QWO44" s="340"/>
      <c r="QWP44" s="340"/>
      <c r="QWQ44" s="340"/>
      <c r="QWR44" s="340"/>
      <c r="QWS44" s="340"/>
      <c r="QWT44" s="340"/>
      <c r="QWU44" s="340"/>
      <c r="QWV44" s="340"/>
      <c r="QWW44" s="340"/>
      <c r="QWX44" s="340"/>
      <c r="QWY44" s="340"/>
      <c r="QWZ44" s="340"/>
      <c r="QXA44" s="340"/>
      <c r="QXB44" s="340"/>
      <c r="QXC44" s="340"/>
      <c r="QXD44" s="340"/>
      <c r="QXE44" s="340"/>
      <c r="QXF44" s="340"/>
      <c r="QXG44" s="340"/>
      <c r="QXH44" s="340"/>
      <c r="QXI44" s="340"/>
      <c r="QXJ44" s="340"/>
      <c r="QXK44" s="340"/>
      <c r="QXL44" s="340"/>
      <c r="QXM44" s="340"/>
      <c r="QXN44" s="340"/>
      <c r="QXO44" s="340"/>
      <c r="QXP44" s="340"/>
      <c r="QXQ44" s="340"/>
      <c r="QXR44" s="340"/>
      <c r="QXS44" s="340"/>
      <c r="QXT44" s="340"/>
      <c r="QXU44" s="340"/>
      <c r="QXV44" s="340"/>
      <c r="QXW44" s="340"/>
      <c r="QXX44" s="340"/>
      <c r="QXY44" s="340"/>
      <c r="QXZ44" s="340"/>
      <c r="QYA44" s="340"/>
      <c r="QYB44" s="340"/>
      <c r="QYC44" s="340"/>
      <c r="QYD44" s="340"/>
      <c r="QYE44" s="340"/>
      <c r="QYF44" s="340"/>
      <c r="QYG44" s="340"/>
      <c r="QYH44" s="340"/>
      <c r="QYI44" s="340"/>
      <c r="QYJ44" s="340"/>
      <c r="QYK44" s="340"/>
      <c r="QYL44" s="340"/>
      <c r="QYM44" s="340"/>
      <c r="QYN44" s="340"/>
      <c r="QYO44" s="340"/>
      <c r="QYP44" s="340"/>
      <c r="QYQ44" s="340"/>
      <c r="QYR44" s="340"/>
      <c r="QYS44" s="340"/>
      <c r="QYT44" s="340"/>
      <c r="QYU44" s="340"/>
      <c r="QYV44" s="340"/>
      <c r="QYW44" s="340"/>
      <c r="QYX44" s="340"/>
      <c r="QYY44" s="340"/>
      <c r="QYZ44" s="340"/>
      <c r="QZA44" s="340"/>
      <c r="QZB44" s="340"/>
      <c r="QZC44" s="340"/>
      <c r="QZD44" s="340"/>
      <c r="QZE44" s="340"/>
      <c r="QZF44" s="340"/>
      <c r="QZG44" s="340"/>
      <c r="QZH44" s="340"/>
      <c r="QZI44" s="340"/>
      <c r="QZJ44" s="340"/>
      <c r="QZK44" s="340"/>
      <c r="QZL44" s="340"/>
      <c r="QZM44" s="340"/>
      <c r="QZN44" s="340"/>
      <c r="QZO44" s="340"/>
      <c r="QZP44" s="340"/>
      <c r="QZQ44" s="340"/>
      <c r="QZR44" s="340"/>
      <c r="QZS44" s="340"/>
      <c r="QZT44" s="340"/>
      <c r="QZU44" s="340"/>
      <c r="QZV44" s="340"/>
      <c r="QZW44" s="340"/>
      <c r="QZX44" s="340"/>
      <c r="QZY44" s="340"/>
      <c r="QZZ44" s="340"/>
      <c r="RAA44" s="340"/>
      <c r="RAB44" s="340"/>
      <c r="RAC44" s="340"/>
      <c r="RAD44" s="340"/>
      <c r="RAE44" s="340"/>
      <c r="RAF44" s="340"/>
      <c r="RAG44" s="340"/>
      <c r="RAH44" s="340"/>
      <c r="RAI44" s="340"/>
      <c r="RAJ44" s="340"/>
      <c r="RAK44" s="340"/>
      <c r="RAL44" s="340"/>
      <c r="RAM44" s="340"/>
      <c r="RAN44" s="340"/>
      <c r="RAO44" s="340"/>
      <c r="RAP44" s="340"/>
      <c r="RAQ44" s="340"/>
      <c r="RAR44" s="340"/>
      <c r="RAS44" s="340"/>
      <c r="RAT44" s="340"/>
      <c r="RAU44" s="340"/>
      <c r="RAV44" s="340"/>
      <c r="RAW44" s="340"/>
      <c r="RAX44" s="340"/>
      <c r="RAY44" s="340"/>
      <c r="RAZ44" s="340"/>
      <c r="RBA44" s="340"/>
      <c r="RBB44" s="340"/>
      <c r="RBC44" s="340"/>
      <c r="RBD44" s="340"/>
      <c r="RBE44" s="340"/>
      <c r="RBF44" s="340"/>
      <c r="RBG44" s="340"/>
      <c r="RBH44" s="340"/>
      <c r="RBI44" s="340"/>
      <c r="RBJ44" s="340"/>
      <c r="RBK44" s="340"/>
      <c r="RBL44" s="340"/>
      <c r="RBM44" s="340"/>
      <c r="RBN44" s="340"/>
      <c r="RBO44" s="340"/>
      <c r="RBP44" s="340"/>
      <c r="RBQ44" s="340"/>
      <c r="RBR44" s="340"/>
      <c r="RBS44" s="340"/>
      <c r="RBT44" s="340"/>
      <c r="RBU44" s="340"/>
      <c r="RBV44" s="340"/>
      <c r="RBW44" s="340"/>
      <c r="RBX44" s="340"/>
      <c r="RBY44" s="340"/>
      <c r="RBZ44" s="340"/>
      <c r="RCA44" s="340"/>
      <c r="RCB44" s="340"/>
      <c r="RCC44" s="340"/>
      <c r="RCD44" s="340"/>
      <c r="RCE44" s="340"/>
      <c r="RCF44" s="340"/>
      <c r="RCG44" s="340"/>
      <c r="RCH44" s="340"/>
      <c r="RCI44" s="340"/>
      <c r="RCJ44" s="340"/>
      <c r="RCK44" s="340"/>
      <c r="RCL44" s="340"/>
      <c r="RCM44" s="340"/>
      <c r="RCN44" s="340"/>
      <c r="RCO44" s="340"/>
      <c r="RCP44" s="340"/>
      <c r="RCQ44" s="340"/>
      <c r="RCR44" s="340"/>
      <c r="RCS44" s="340"/>
      <c r="RCT44" s="340"/>
      <c r="RCU44" s="340"/>
      <c r="RCV44" s="340"/>
      <c r="RCW44" s="340"/>
      <c r="RCX44" s="340"/>
      <c r="RCY44" s="340"/>
      <c r="RCZ44" s="340"/>
      <c r="RDA44" s="340"/>
      <c r="RDB44" s="340"/>
      <c r="RDC44" s="340"/>
      <c r="RDD44" s="340"/>
      <c r="RDE44" s="340"/>
      <c r="RDF44" s="340"/>
      <c r="RDG44" s="340"/>
      <c r="RDH44" s="340"/>
      <c r="RDI44" s="340"/>
      <c r="RDJ44" s="340"/>
      <c r="RDK44" s="340"/>
      <c r="RDL44" s="340"/>
      <c r="RDM44" s="340"/>
      <c r="RDN44" s="340"/>
      <c r="RDO44" s="340"/>
      <c r="RDP44" s="340"/>
      <c r="RDQ44" s="340"/>
      <c r="RDR44" s="340"/>
      <c r="RDS44" s="340"/>
      <c r="RDT44" s="340"/>
      <c r="RDU44" s="340"/>
      <c r="RDV44" s="340"/>
      <c r="RDW44" s="340"/>
      <c r="RDX44" s="340"/>
      <c r="RDY44" s="340"/>
      <c r="RDZ44" s="340"/>
      <c r="REA44" s="340"/>
      <c r="REB44" s="340"/>
      <c r="REC44" s="340"/>
      <c r="RED44" s="340"/>
      <c r="REE44" s="340"/>
      <c r="REF44" s="340"/>
      <c r="REG44" s="340"/>
      <c r="REH44" s="340"/>
      <c r="REI44" s="340"/>
      <c r="REJ44" s="340"/>
      <c r="REK44" s="340"/>
      <c r="REL44" s="340"/>
      <c r="REM44" s="340"/>
      <c r="REN44" s="340"/>
      <c r="REO44" s="340"/>
      <c r="REP44" s="340"/>
      <c r="REQ44" s="340"/>
      <c r="RER44" s="340"/>
      <c r="RES44" s="340"/>
      <c r="RET44" s="340"/>
      <c r="REU44" s="340"/>
      <c r="REV44" s="340"/>
      <c r="REW44" s="340"/>
      <c r="REX44" s="340"/>
      <c r="REY44" s="340"/>
      <c r="REZ44" s="340"/>
      <c r="RFA44" s="340"/>
      <c r="RFB44" s="340"/>
      <c r="RFC44" s="340"/>
      <c r="RFD44" s="340"/>
      <c r="RFE44" s="340"/>
      <c r="RFF44" s="340"/>
      <c r="RFG44" s="340"/>
      <c r="RFH44" s="340"/>
      <c r="RFI44" s="340"/>
      <c r="RFJ44" s="340"/>
      <c r="RFK44" s="340"/>
      <c r="RFL44" s="340"/>
      <c r="RFM44" s="340"/>
      <c r="RFN44" s="340"/>
      <c r="RFO44" s="340"/>
      <c r="RFP44" s="340"/>
      <c r="RFQ44" s="340"/>
      <c r="RFR44" s="340"/>
      <c r="RFS44" s="340"/>
      <c r="RFT44" s="340"/>
      <c r="RFU44" s="340"/>
      <c r="RFV44" s="340"/>
      <c r="RFW44" s="340"/>
      <c r="RFX44" s="340"/>
      <c r="RFY44" s="340"/>
      <c r="RFZ44" s="340"/>
      <c r="RGA44" s="340"/>
      <c r="RGB44" s="340"/>
      <c r="RGC44" s="340"/>
      <c r="RGD44" s="340"/>
      <c r="RGE44" s="340"/>
      <c r="RGF44" s="340"/>
      <c r="RGG44" s="340"/>
      <c r="RGH44" s="340"/>
      <c r="RGI44" s="340"/>
      <c r="RGJ44" s="340"/>
      <c r="RGK44" s="340"/>
      <c r="RGL44" s="340"/>
      <c r="RGM44" s="340"/>
      <c r="RGN44" s="340"/>
      <c r="RGO44" s="340"/>
      <c r="RGP44" s="340"/>
      <c r="RGQ44" s="340"/>
      <c r="RGR44" s="340"/>
      <c r="RGS44" s="340"/>
      <c r="RGT44" s="340"/>
      <c r="RGU44" s="340"/>
      <c r="RGV44" s="340"/>
      <c r="RGW44" s="340"/>
      <c r="RGX44" s="340"/>
      <c r="RGY44" s="340"/>
      <c r="RGZ44" s="340"/>
      <c r="RHA44" s="340"/>
      <c r="RHB44" s="340"/>
      <c r="RHC44" s="340"/>
      <c r="RHD44" s="340"/>
      <c r="RHE44" s="340"/>
      <c r="RHF44" s="340"/>
      <c r="RHG44" s="340"/>
      <c r="RHH44" s="340"/>
      <c r="RHI44" s="340"/>
      <c r="RHJ44" s="340"/>
      <c r="RHK44" s="340"/>
      <c r="RHL44" s="340"/>
      <c r="RHM44" s="340"/>
      <c r="RHN44" s="340"/>
      <c r="RHO44" s="340"/>
      <c r="RHP44" s="340"/>
      <c r="RHQ44" s="340"/>
      <c r="RHR44" s="340"/>
      <c r="RHS44" s="340"/>
      <c r="RHT44" s="340"/>
      <c r="RHU44" s="340"/>
      <c r="RHV44" s="340"/>
      <c r="RHW44" s="340"/>
      <c r="RHX44" s="340"/>
      <c r="RHY44" s="340"/>
      <c r="RHZ44" s="340"/>
      <c r="RIA44" s="340"/>
      <c r="RIB44" s="340"/>
      <c r="RIC44" s="340"/>
      <c r="RID44" s="340"/>
      <c r="RIE44" s="340"/>
      <c r="RIF44" s="340"/>
      <c r="RIG44" s="340"/>
      <c r="RIH44" s="340"/>
      <c r="RII44" s="340"/>
      <c r="RIJ44" s="340"/>
      <c r="RIK44" s="340"/>
      <c r="RIL44" s="340"/>
      <c r="RIM44" s="340"/>
      <c r="RIN44" s="340"/>
      <c r="RIO44" s="340"/>
      <c r="RIP44" s="340"/>
      <c r="RIQ44" s="340"/>
      <c r="RIR44" s="340"/>
      <c r="RIS44" s="340"/>
      <c r="RIT44" s="340"/>
      <c r="RIU44" s="340"/>
      <c r="RIV44" s="340"/>
      <c r="RIW44" s="340"/>
      <c r="RIX44" s="340"/>
      <c r="RIY44" s="340"/>
      <c r="RIZ44" s="340"/>
      <c r="RJA44" s="340"/>
      <c r="RJB44" s="340"/>
      <c r="RJC44" s="340"/>
      <c r="RJD44" s="340"/>
      <c r="RJE44" s="340"/>
      <c r="RJF44" s="340"/>
      <c r="RJG44" s="340"/>
      <c r="RJH44" s="340"/>
      <c r="RJI44" s="340"/>
      <c r="RJJ44" s="340"/>
      <c r="RJK44" s="340"/>
      <c r="RJL44" s="340"/>
      <c r="RJM44" s="340"/>
      <c r="RJN44" s="340"/>
      <c r="RJO44" s="340"/>
      <c r="RJP44" s="340"/>
      <c r="RJQ44" s="340"/>
      <c r="RJR44" s="340"/>
      <c r="RJS44" s="340"/>
      <c r="RJT44" s="340"/>
      <c r="RJU44" s="340"/>
      <c r="RJV44" s="340"/>
      <c r="RJW44" s="340"/>
      <c r="RJX44" s="340"/>
      <c r="RJY44" s="340"/>
      <c r="RJZ44" s="340"/>
      <c r="RKA44" s="340"/>
      <c r="RKB44" s="340"/>
      <c r="RKC44" s="340"/>
      <c r="RKD44" s="340"/>
      <c r="RKE44" s="340"/>
      <c r="RKF44" s="340"/>
      <c r="RKG44" s="340"/>
      <c r="RKH44" s="340"/>
      <c r="RKI44" s="340"/>
      <c r="RKJ44" s="340"/>
      <c r="RKK44" s="340"/>
      <c r="RKL44" s="340"/>
      <c r="RKM44" s="340"/>
      <c r="RKN44" s="340"/>
      <c r="RKO44" s="340"/>
      <c r="RKP44" s="340"/>
      <c r="RKQ44" s="340"/>
      <c r="RKR44" s="340"/>
      <c r="RKS44" s="340"/>
      <c r="RKT44" s="340"/>
      <c r="RKU44" s="340"/>
      <c r="RKV44" s="340"/>
      <c r="RKW44" s="340"/>
      <c r="RKX44" s="340"/>
      <c r="RKY44" s="340"/>
      <c r="RKZ44" s="340"/>
      <c r="RLA44" s="340"/>
      <c r="RLB44" s="340"/>
      <c r="RLC44" s="340"/>
      <c r="RLD44" s="340"/>
      <c r="RLE44" s="340"/>
      <c r="RLF44" s="340"/>
      <c r="RLG44" s="340"/>
      <c r="RLH44" s="340"/>
      <c r="RLI44" s="340"/>
      <c r="RLJ44" s="340"/>
      <c r="RLK44" s="340"/>
      <c r="RLL44" s="340"/>
      <c r="RLM44" s="340"/>
      <c r="RLN44" s="340"/>
      <c r="RLO44" s="340"/>
      <c r="RLP44" s="340"/>
      <c r="RLQ44" s="340"/>
      <c r="RLR44" s="340"/>
      <c r="RLS44" s="340"/>
      <c r="RLT44" s="340"/>
      <c r="RLU44" s="340"/>
      <c r="RLV44" s="340"/>
      <c r="RLW44" s="340"/>
      <c r="RLX44" s="340"/>
      <c r="RLY44" s="340"/>
      <c r="RLZ44" s="340"/>
      <c r="RMA44" s="340"/>
      <c r="RMB44" s="340"/>
      <c r="RMC44" s="340"/>
      <c r="RMD44" s="340"/>
      <c r="RME44" s="340"/>
      <c r="RMF44" s="340"/>
      <c r="RMG44" s="340"/>
      <c r="RMH44" s="340"/>
      <c r="RMI44" s="340"/>
      <c r="RMJ44" s="340"/>
      <c r="RMK44" s="340"/>
      <c r="RML44" s="340"/>
      <c r="RMM44" s="340"/>
      <c r="RMN44" s="340"/>
      <c r="RMO44" s="340"/>
      <c r="RMP44" s="340"/>
      <c r="RMQ44" s="340"/>
      <c r="RMR44" s="340"/>
      <c r="RMS44" s="340"/>
      <c r="RMT44" s="340"/>
      <c r="RMU44" s="340"/>
      <c r="RMV44" s="340"/>
      <c r="RMW44" s="340"/>
      <c r="RMX44" s="340"/>
      <c r="RMY44" s="340"/>
      <c r="RMZ44" s="340"/>
      <c r="RNA44" s="340"/>
      <c r="RNB44" s="340"/>
      <c r="RNC44" s="340"/>
      <c r="RND44" s="340"/>
      <c r="RNE44" s="340"/>
      <c r="RNF44" s="340"/>
      <c r="RNG44" s="340"/>
      <c r="RNH44" s="340"/>
      <c r="RNI44" s="340"/>
      <c r="RNJ44" s="340"/>
      <c r="RNK44" s="340"/>
      <c r="RNL44" s="340"/>
      <c r="RNM44" s="340"/>
      <c r="RNN44" s="340"/>
      <c r="RNO44" s="340"/>
      <c r="RNP44" s="340"/>
      <c r="RNQ44" s="340"/>
      <c r="RNR44" s="340"/>
      <c r="RNS44" s="340"/>
      <c r="RNT44" s="340"/>
      <c r="RNU44" s="340"/>
      <c r="RNV44" s="340"/>
      <c r="RNW44" s="340"/>
      <c r="RNX44" s="340"/>
      <c r="RNY44" s="340"/>
      <c r="RNZ44" s="340"/>
      <c r="ROA44" s="340"/>
      <c r="ROB44" s="340"/>
      <c r="ROC44" s="340"/>
      <c r="ROD44" s="340"/>
      <c r="ROE44" s="340"/>
      <c r="ROF44" s="340"/>
      <c r="ROG44" s="340"/>
      <c r="ROH44" s="340"/>
      <c r="ROI44" s="340"/>
      <c r="ROJ44" s="340"/>
      <c r="ROK44" s="340"/>
      <c r="ROL44" s="340"/>
      <c r="ROM44" s="340"/>
      <c r="RON44" s="340"/>
      <c r="ROO44" s="340"/>
      <c r="ROP44" s="340"/>
      <c r="ROQ44" s="340"/>
      <c r="ROR44" s="340"/>
      <c r="ROS44" s="340"/>
      <c r="ROT44" s="340"/>
      <c r="ROU44" s="340"/>
      <c r="ROV44" s="340"/>
      <c r="ROW44" s="340"/>
      <c r="ROX44" s="340"/>
      <c r="ROY44" s="340"/>
      <c r="ROZ44" s="340"/>
      <c r="RPA44" s="340"/>
      <c r="RPB44" s="340"/>
      <c r="RPC44" s="340"/>
      <c r="RPD44" s="340"/>
      <c r="RPE44" s="340"/>
      <c r="RPF44" s="340"/>
      <c r="RPG44" s="340"/>
      <c r="RPH44" s="340"/>
      <c r="RPI44" s="340"/>
      <c r="RPJ44" s="340"/>
      <c r="RPK44" s="340"/>
      <c r="RPL44" s="340"/>
      <c r="RPM44" s="340"/>
      <c r="RPN44" s="340"/>
      <c r="RPO44" s="340"/>
      <c r="RPP44" s="340"/>
      <c r="RPQ44" s="340"/>
      <c r="RPR44" s="340"/>
      <c r="RPS44" s="340"/>
      <c r="RPT44" s="340"/>
      <c r="RPU44" s="340"/>
      <c r="RPV44" s="340"/>
      <c r="RPW44" s="340"/>
      <c r="RPX44" s="340"/>
      <c r="RPY44" s="340"/>
      <c r="RPZ44" s="340"/>
      <c r="RQA44" s="340"/>
      <c r="RQB44" s="340"/>
      <c r="RQC44" s="340"/>
      <c r="RQD44" s="340"/>
      <c r="RQE44" s="340"/>
      <c r="RQF44" s="340"/>
      <c r="RQG44" s="340"/>
      <c r="RQH44" s="340"/>
      <c r="RQI44" s="340"/>
      <c r="RQJ44" s="340"/>
      <c r="RQK44" s="340"/>
      <c r="RQL44" s="340"/>
      <c r="RQM44" s="340"/>
      <c r="RQN44" s="340"/>
      <c r="RQO44" s="340"/>
      <c r="RQP44" s="340"/>
      <c r="RQQ44" s="340"/>
      <c r="RQR44" s="340"/>
      <c r="RQS44" s="340"/>
      <c r="RQT44" s="340"/>
      <c r="RQU44" s="340"/>
      <c r="RQV44" s="340"/>
      <c r="RQW44" s="340"/>
      <c r="RQX44" s="340"/>
      <c r="RQY44" s="340"/>
      <c r="RQZ44" s="340"/>
      <c r="RRA44" s="340"/>
      <c r="RRB44" s="340"/>
      <c r="RRC44" s="340"/>
      <c r="RRD44" s="340"/>
      <c r="RRE44" s="340"/>
      <c r="RRF44" s="340"/>
      <c r="RRG44" s="340"/>
      <c r="RRH44" s="340"/>
      <c r="RRI44" s="340"/>
      <c r="RRJ44" s="340"/>
      <c r="RRK44" s="340"/>
      <c r="RRL44" s="340"/>
      <c r="RRM44" s="340"/>
      <c r="RRN44" s="340"/>
      <c r="RRO44" s="340"/>
      <c r="RRP44" s="340"/>
      <c r="RRQ44" s="340"/>
      <c r="RRR44" s="340"/>
      <c r="RRS44" s="340"/>
      <c r="RRT44" s="340"/>
      <c r="RRU44" s="340"/>
      <c r="RRV44" s="340"/>
      <c r="RRW44" s="340"/>
      <c r="RRX44" s="340"/>
      <c r="RRY44" s="340"/>
      <c r="RRZ44" s="340"/>
      <c r="RSA44" s="340"/>
      <c r="RSB44" s="340"/>
      <c r="RSC44" s="340"/>
      <c r="RSD44" s="340"/>
      <c r="RSE44" s="340"/>
      <c r="RSF44" s="340"/>
      <c r="RSG44" s="340"/>
      <c r="RSH44" s="340"/>
      <c r="RSI44" s="340"/>
      <c r="RSJ44" s="340"/>
      <c r="RSK44" s="340"/>
      <c r="RSL44" s="340"/>
      <c r="RSM44" s="340"/>
      <c r="RSN44" s="340"/>
      <c r="RSO44" s="340"/>
      <c r="RSP44" s="340"/>
      <c r="RSQ44" s="340"/>
      <c r="RSR44" s="340"/>
      <c r="RSS44" s="340"/>
      <c r="RST44" s="340"/>
      <c r="RSU44" s="340"/>
      <c r="RSV44" s="340"/>
      <c r="RSW44" s="340"/>
      <c r="RSX44" s="340"/>
      <c r="RSY44" s="340"/>
      <c r="RSZ44" s="340"/>
      <c r="RTA44" s="340"/>
      <c r="RTB44" s="340"/>
      <c r="RTC44" s="340"/>
      <c r="RTD44" s="340"/>
      <c r="RTE44" s="340"/>
      <c r="RTF44" s="340"/>
      <c r="RTG44" s="340"/>
      <c r="RTH44" s="340"/>
      <c r="RTI44" s="340"/>
      <c r="RTJ44" s="340"/>
      <c r="RTK44" s="340"/>
      <c r="RTL44" s="340"/>
      <c r="RTM44" s="340"/>
      <c r="RTN44" s="340"/>
      <c r="RTO44" s="340"/>
      <c r="RTP44" s="340"/>
      <c r="RTQ44" s="340"/>
      <c r="RTR44" s="340"/>
      <c r="RTS44" s="340"/>
      <c r="RTT44" s="340"/>
      <c r="RTU44" s="340"/>
      <c r="RTV44" s="340"/>
      <c r="RTW44" s="340"/>
      <c r="RTX44" s="340"/>
      <c r="RTY44" s="340"/>
      <c r="RTZ44" s="340"/>
      <c r="RUA44" s="340"/>
      <c r="RUB44" s="340"/>
      <c r="RUC44" s="340"/>
      <c r="RUD44" s="340"/>
      <c r="RUE44" s="340"/>
      <c r="RUF44" s="340"/>
      <c r="RUG44" s="340"/>
      <c r="RUH44" s="340"/>
      <c r="RUI44" s="340"/>
      <c r="RUJ44" s="340"/>
      <c r="RUK44" s="340"/>
      <c r="RUL44" s="340"/>
      <c r="RUM44" s="340"/>
      <c r="RUN44" s="340"/>
      <c r="RUO44" s="340"/>
      <c r="RUP44" s="340"/>
      <c r="RUQ44" s="340"/>
      <c r="RUR44" s="340"/>
      <c r="RUS44" s="340"/>
      <c r="RUT44" s="340"/>
      <c r="RUU44" s="340"/>
      <c r="RUV44" s="340"/>
      <c r="RUW44" s="340"/>
      <c r="RUX44" s="340"/>
      <c r="RUY44" s="340"/>
      <c r="RUZ44" s="340"/>
      <c r="RVA44" s="340"/>
      <c r="RVB44" s="340"/>
      <c r="RVC44" s="340"/>
      <c r="RVD44" s="340"/>
      <c r="RVE44" s="340"/>
      <c r="RVF44" s="340"/>
      <c r="RVG44" s="340"/>
      <c r="RVH44" s="340"/>
      <c r="RVI44" s="340"/>
      <c r="RVJ44" s="340"/>
      <c r="RVK44" s="340"/>
      <c r="RVL44" s="340"/>
      <c r="RVM44" s="340"/>
      <c r="RVN44" s="340"/>
      <c r="RVO44" s="340"/>
      <c r="RVP44" s="340"/>
      <c r="RVQ44" s="340"/>
      <c r="RVR44" s="340"/>
      <c r="RVS44" s="340"/>
      <c r="RVT44" s="340"/>
      <c r="RVU44" s="340"/>
      <c r="RVV44" s="340"/>
      <c r="RVW44" s="340"/>
      <c r="RVX44" s="340"/>
      <c r="RVY44" s="340"/>
      <c r="RVZ44" s="340"/>
      <c r="RWA44" s="340"/>
      <c r="RWB44" s="340"/>
      <c r="RWC44" s="340"/>
      <c r="RWD44" s="340"/>
      <c r="RWE44" s="340"/>
      <c r="RWF44" s="340"/>
      <c r="RWG44" s="340"/>
      <c r="RWH44" s="340"/>
      <c r="RWI44" s="340"/>
      <c r="RWJ44" s="340"/>
      <c r="RWK44" s="340"/>
      <c r="RWL44" s="340"/>
      <c r="RWM44" s="340"/>
      <c r="RWN44" s="340"/>
      <c r="RWO44" s="340"/>
      <c r="RWP44" s="340"/>
      <c r="RWQ44" s="340"/>
      <c r="RWR44" s="340"/>
      <c r="RWS44" s="340"/>
      <c r="RWT44" s="340"/>
      <c r="RWU44" s="340"/>
      <c r="RWV44" s="340"/>
      <c r="RWW44" s="340"/>
      <c r="RWX44" s="340"/>
      <c r="RWY44" s="340"/>
      <c r="RWZ44" s="340"/>
      <c r="RXA44" s="340"/>
      <c r="RXB44" s="340"/>
      <c r="RXC44" s="340"/>
      <c r="RXD44" s="340"/>
      <c r="RXE44" s="340"/>
      <c r="RXF44" s="340"/>
      <c r="RXG44" s="340"/>
      <c r="RXH44" s="340"/>
      <c r="RXI44" s="340"/>
      <c r="RXJ44" s="340"/>
      <c r="RXK44" s="340"/>
      <c r="RXL44" s="340"/>
      <c r="RXM44" s="340"/>
      <c r="RXN44" s="340"/>
      <c r="RXO44" s="340"/>
      <c r="RXP44" s="340"/>
      <c r="RXQ44" s="340"/>
      <c r="RXR44" s="340"/>
      <c r="RXS44" s="340"/>
      <c r="RXT44" s="340"/>
      <c r="RXU44" s="340"/>
      <c r="RXV44" s="340"/>
      <c r="RXW44" s="340"/>
      <c r="RXX44" s="340"/>
      <c r="RXY44" s="340"/>
      <c r="RXZ44" s="340"/>
      <c r="RYA44" s="340"/>
      <c r="RYB44" s="340"/>
      <c r="RYC44" s="340"/>
      <c r="RYD44" s="340"/>
      <c r="RYE44" s="340"/>
      <c r="RYF44" s="340"/>
      <c r="RYG44" s="340"/>
      <c r="RYH44" s="340"/>
      <c r="RYI44" s="340"/>
      <c r="RYJ44" s="340"/>
      <c r="RYK44" s="340"/>
      <c r="RYL44" s="340"/>
      <c r="RYM44" s="340"/>
      <c r="RYN44" s="340"/>
      <c r="RYO44" s="340"/>
      <c r="RYP44" s="340"/>
      <c r="RYQ44" s="340"/>
      <c r="RYR44" s="340"/>
      <c r="RYS44" s="340"/>
      <c r="RYT44" s="340"/>
      <c r="RYU44" s="340"/>
      <c r="RYV44" s="340"/>
      <c r="RYW44" s="340"/>
      <c r="RYX44" s="340"/>
      <c r="RYY44" s="340"/>
      <c r="RYZ44" s="340"/>
      <c r="RZA44" s="340"/>
      <c r="RZB44" s="340"/>
      <c r="RZC44" s="340"/>
      <c r="RZD44" s="340"/>
      <c r="RZE44" s="340"/>
      <c r="RZF44" s="340"/>
      <c r="RZG44" s="340"/>
      <c r="RZH44" s="340"/>
      <c r="RZI44" s="340"/>
      <c r="RZJ44" s="340"/>
      <c r="RZK44" s="340"/>
      <c r="RZL44" s="340"/>
      <c r="RZM44" s="340"/>
      <c r="RZN44" s="340"/>
      <c r="RZO44" s="340"/>
      <c r="RZP44" s="340"/>
      <c r="RZQ44" s="340"/>
      <c r="RZR44" s="340"/>
      <c r="RZS44" s="340"/>
      <c r="RZT44" s="340"/>
      <c r="RZU44" s="340"/>
      <c r="RZV44" s="340"/>
      <c r="RZW44" s="340"/>
      <c r="RZX44" s="340"/>
      <c r="RZY44" s="340"/>
      <c r="RZZ44" s="340"/>
      <c r="SAA44" s="340"/>
      <c r="SAB44" s="340"/>
      <c r="SAC44" s="340"/>
      <c r="SAD44" s="340"/>
      <c r="SAE44" s="340"/>
      <c r="SAF44" s="340"/>
      <c r="SAG44" s="340"/>
      <c r="SAH44" s="340"/>
      <c r="SAI44" s="340"/>
      <c r="SAJ44" s="340"/>
      <c r="SAK44" s="340"/>
      <c r="SAL44" s="340"/>
      <c r="SAM44" s="340"/>
      <c r="SAN44" s="340"/>
      <c r="SAO44" s="340"/>
      <c r="SAP44" s="340"/>
      <c r="SAQ44" s="340"/>
      <c r="SAR44" s="340"/>
      <c r="SAS44" s="340"/>
      <c r="SAT44" s="340"/>
      <c r="SAU44" s="340"/>
      <c r="SAV44" s="340"/>
      <c r="SAW44" s="340"/>
      <c r="SAX44" s="340"/>
      <c r="SAY44" s="340"/>
      <c r="SAZ44" s="340"/>
      <c r="SBA44" s="340"/>
      <c r="SBB44" s="340"/>
      <c r="SBC44" s="340"/>
      <c r="SBD44" s="340"/>
      <c r="SBE44" s="340"/>
      <c r="SBF44" s="340"/>
      <c r="SBG44" s="340"/>
      <c r="SBH44" s="340"/>
      <c r="SBI44" s="340"/>
      <c r="SBJ44" s="340"/>
      <c r="SBK44" s="340"/>
      <c r="SBL44" s="340"/>
      <c r="SBM44" s="340"/>
      <c r="SBN44" s="340"/>
      <c r="SBO44" s="340"/>
      <c r="SBP44" s="340"/>
      <c r="SBQ44" s="340"/>
      <c r="SBR44" s="340"/>
      <c r="SBS44" s="340"/>
      <c r="SBT44" s="340"/>
      <c r="SBU44" s="340"/>
      <c r="SBV44" s="340"/>
      <c r="SBW44" s="340"/>
      <c r="SBX44" s="340"/>
      <c r="SBY44" s="340"/>
      <c r="SBZ44" s="340"/>
      <c r="SCA44" s="340"/>
      <c r="SCB44" s="340"/>
      <c r="SCC44" s="340"/>
      <c r="SCD44" s="340"/>
      <c r="SCE44" s="340"/>
      <c r="SCF44" s="340"/>
      <c r="SCG44" s="340"/>
      <c r="SCH44" s="340"/>
      <c r="SCI44" s="340"/>
      <c r="SCJ44" s="340"/>
      <c r="SCK44" s="340"/>
      <c r="SCL44" s="340"/>
      <c r="SCM44" s="340"/>
      <c r="SCN44" s="340"/>
      <c r="SCO44" s="340"/>
      <c r="SCP44" s="340"/>
      <c r="SCQ44" s="340"/>
      <c r="SCR44" s="340"/>
      <c r="SCS44" s="340"/>
      <c r="SCT44" s="340"/>
      <c r="SCU44" s="340"/>
      <c r="SCV44" s="340"/>
      <c r="SCW44" s="340"/>
      <c r="SCX44" s="340"/>
      <c r="SCY44" s="340"/>
      <c r="SCZ44" s="340"/>
      <c r="SDA44" s="340"/>
      <c r="SDB44" s="340"/>
      <c r="SDC44" s="340"/>
      <c r="SDD44" s="340"/>
      <c r="SDE44" s="340"/>
      <c r="SDF44" s="340"/>
      <c r="SDG44" s="340"/>
      <c r="SDH44" s="340"/>
      <c r="SDI44" s="340"/>
      <c r="SDJ44" s="340"/>
      <c r="SDK44" s="340"/>
      <c r="SDL44" s="340"/>
      <c r="SDM44" s="340"/>
      <c r="SDN44" s="340"/>
      <c r="SDO44" s="340"/>
      <c r="SDP44" s="340"/>
      <c r="SDQ44" s="340"/>
      <c r="SDR44" s="340"/>
      <c r="SDS44" s="340"/>
      <c r="SDT44" s="340"/>
      <c r="SDU44" s="340"/>
      <c r="SDV44" s="340"/>
      <c r="SDW44" s="340"/>
      <c r="SDX44" s="340"/>
      <c r="SDY44" s="340"/>
      <c r="SDZ44" s="340"/>
      <c r="SEA44" s="340"/>
      <c r="SEB44" s="340"/>
      <c r="SEC44" s="340"/>
      <c r="SED44" s="340"/>
      <c r="SEE44" s="340"/>
      <c r="SEF44" s="340"/>
      <c r="SEG44" s="340"/>
      <c r="SEH44" s="340"/>
      <c r="SEI44" s="340"/>
      <c r="SEJ44" s="340"/>
      <c r="SEK44" s="340"/>
      <c r="SEL44" s="340"/>
      <c r="SEM44" s="340"/>
      <c r="SEN44" s="340"/>
      <c r="SEO44" s="340"/>
      <c r="SEP44" s="340"/>
      <c r="SEQ44" s="340"/>
      <c r="SER44" s="340"/>
      <c r="SES44" s="340"/>
      <c r="SET44" s="340"/>
      <c r="SEU44" s="340"/>
      <c r="SEV44" s="340"/>
      <c r="SEW44" s="340"/>
      <c r="SEX44" s="340"/>
      <c r="SEY44" s="340"/>
      <c r="SEZ44" s="340"/>
      <c r="SFA44" s="340"/>
      <c r="SFB44" s="340"/>
      <c r="SFC44" s="340"/>
      <c r="SFD44" s="340"/>
      <c r="SFE44" s="340"/>
      <c r="SFF44" s="340"/>
      <c r="SFG44" s="340"/>
      <c r="SFH44" s="340"/>
      <c r="SFI44" s="340"/>
      <c r="SFJ44" s="340"/>
      <c r="SFK44" s="340"/>
      <c r="SFL44" s="340"/>
      <c r="SFM44" s="340"/>
      <c r="SFN44" s="340"/>
      <c r="SFO44" s="340"/>
      <c r="SFP44" s="340"/>
      <c r="SFQ44" s="340"/>
      <c r="SFR44" s="340"/>
      <c r="SFS44" s="340"/>
      <c r="SFT44" s="340"/>
      <c r="SFU44" s="340"/>
      <c r="SFV44" s="340"/>
      <c r="SFW44" s="340"/>
      <c r="SFX44" s="340"/>
      <c r="SFY44" s="340"/>
      <c r="SFZ44" s="340"/>
      <c r="SGA44" s="340"/>
      <c r="SGB44" s="340"/>
      <c r="SGC44" s="340"/>
      <c r="SGD44" s="340"/>
      <c r="SGE44" s="340"/>
      <c r="SGF44" s="340"/>
      <c r="SGG44" s="340"/>
      <c r="SGH44" s="340"/>
      <c r="SGI44" s="340"/>
      <c r="SGJ44" s="340"/>
      <c r="SGK44" s="340"/>
      <c r="SGL44" s="340"/>
      <c r="SGM44" s="340"/>
      <c r="SGN44" s="340"/>
      <c r="SGO44" s="340"/>
      <c r="SGP44" s="340"/>
      <c r="SGQ44" s="340"/>
      <c r="SGR44" s="340"/>
      <c r="SGS44" s="340"/>
      <c r="SGT44" s="340"/>
      <c r="SGU44" s="340"/>
      <c r="SGV44" s="340"/>
      <c r="SGW44" s="340"/>
      <c r="SGX44" s="340"/>
      <c r="SGY44" s="340"/>
      <c r="SGZ44" s="340"/>
      <c r="SHA44" s="340"/>
      <c r="SHB44" s="340"/>
      <c r="SHC44" s="340"/>
      <c r="SHD44" s="340"/>
      <c r="SHE44" s="340"/>
      <c r="SHF44" s="340"/>
      <c r="SHG44" s="340"/>
      <c r="SHH44" s="340"/>
      <c r="SHI44" s="340"/>
      <c r="SHJ44" s="340"/>
      <c r="SHK44" s="340"/>
      <c r="SHL44" s="340"/>
      <c r="SHM44" s="340"/>
      <c r="SHN44" s="340"/>
      <c r="SHO44" s="340"/>
      <c r="SHP44" s="340"/>
      <c r="SHQ44" s="340"/>
      <c r="SHR44" s="340"/>
      <c r="SHS44" s="340"/>
      <c r="SHT44" s="340"/>
      <c r="SHU44" s="340"/>
      <c r="SHV44" s="340"/>
      <c r="SHW44" s="340"/>
      <c r="SHX44" s="340"/>
      <c r="SHY44" s="340"/>
      <c r="SHZ44" s="340"/>
      <c r="SIA44" s="340"/>
      <c r="SIB44" s="340"/>
      <c r="SIC44" s="340"/>
      <c r="SID44" s="340"/>
      <c r="SIE44" s="340"/>
      <c r="SIF44" s="340"/>
      <c r="SIG44" s="340"/>
      <c r="SIH44" s="340"/>
      <c r="SII44" s="340"/>
      <c r="SIJ44" s="340"/>
      <c r="SIK44" s="340"/>
      <c r="SIL44" s="340"/>
      <c r="SIM44" s="340"/>
      <c r="SIN44" s="340"/>
      <c r="SIO44" s="340"/>
      <c r="SIP44" s="340"/>
      <c r="SIQ44" s="340"/>
      <c r="SIR44" s="340"/>
      <c r="SIS44" s="340"/>
      <c r="SIT44" s="340"/>
      <c r="SIU44" s="340"/>
      <c r="SIV44" s="340"/>
      <c r="SIW44" s="340"/>
      <c r="SIX44" s="340"/>
      <c r="SIY44" s="340"/>
      <c r="SIZ44" s="340"/>
      <c r="SJA44" s="340"/>
      <c r="SJB44" s="340"/>
      <c r="SJC44" s="340"/>
      <c r="SJD44" s="340"/>
      <c r="SJE44" s="340"/>
      <c r="SJF44" s="340"/>
      <c r="SJG44" s="340"/>
      <c r="SJH44" s="340"/>
      <c r="SJI44" s="340"/>
      <c r="SJJ44" s="340"/>
      <c r="SJK44" s="340"/>
      <c r="SJL44" s="340"/>
      <c r="SJM44" s="340"/>
      <c r="SJN44" s="340"/>
      <c r="SJO44" s="340"/>
      <c r="SJP44" s="340"/>
      <c r="SJQ44" s="340"/>
      <c r="SJR44" s="340"/>
      <c r="SJS44" s="340"/>
      <c r="SJT44" s="340"/>
      <c r="SJU44" s="340"/>
      <c r="SJV44" s="340"/>
      <c r="SJW44" s="340"/>
      <c r="SJX44" s="340"/>
      <c r="SJY44" s="340"/>
      <c r="SJZ44" s="340"/>
      <c r="SKA44" s="340"/>
      <c r="SKB44" s="340"/>
      <c r="SKC44" s="340"/>
      <c r="SKD44" s="340"/>
      <c r="SKE44" s="340"/>
      <c r="SKF44" s="340"/>
      <c r="SKG44" s="340"/>
      <c r="SKH44" s="340"/>
      <c r="SKI44" s="340"/>
      <c r="SKJ44" s="340"/>
      <c r="SKK44" s="340"/>
      <c r="SKL44" s="340"/>
      <c r="SKM44" s="340"/>
      <c r="SKN44" s="340"/>
      <c r="SKO44" s="340"/>
      <c r="SKP44" s="340"/>
      <c r="SKQ44" s="340"/>
      <c r="SKR44" s="340"/>
      <c r="SKS44" s="340"/>
      <c r="SKT44" s="340"/>
      <c r="SKU44" s="340"/>
      <c r="SKV44" s="340"/>
      <c r="SKW44" s="340"/>
      <c r="SKX44" s="340"/>
      <c r="SKY44" s="340"/>
      <c r="SKZ44" s="340"/>
      <c r="SLA44" s="340"/>
      <c r="SLB44" s="340"/>
      <c r="SLC44" s="340"/>
      <c r="SLD44" s="340"/>
      <c r="SLE44" s="340"/>
      <c r="SLF44" s="340"/>
      <c r="SLG44" s="340"/>
      <c r="SLH44" s="340"/>
      <c r="SLI44" s="340"/>
      <c r="SLJ44" s="340"/>
      <c r="SLK44" s="340"/>
      <c r="SLL44" s="340"/>
      <c r="SLM44" s="340"/>
      <c r="SLN44" s="340"/>
      <c r="SLO44" s="340"/>
      <c r="SLP44" s="340"/>
      <c r="SLQ44" s="340"/>
      <c r="SLR44" s="340"/>
      <c r="SLS44" s="340"/>
      <c r="SLT44" s="340"/>
      <c r="SLU44" s="340"/>
      <c r="SLV44" s="340"/>
      <c r="SLW44" s="340"/>
      <c r="SLX44" s="340"/>
      <c r="SLY44" s="340"/>
      <c r="SLZ44" s="340"/>
      <c r="SMA44" s="340"/>
      <c r="SMB44" s="340"/>
      <c r="SMC44" s="340"/>
      <c r="SMD44" s="340"/>
      <c r="SME44" s="340"/>
      <c r="SMF44" s="340"/>
      <c r="SMG44" s="340"/>
      <c r="SMH44" s="340"/>
      <c r="SMI44" s="340"/>
      <c r="SMJ44" s="340"/>
      <c r="SMK44" s="340"/>
      <c r="SML44" s="340"/>
      <c r="SMM44" s="340"/>
      <c r="SMN44" s="340"/>
      <c r="SMO44" s="340"/>
      <c r="SMP44" s="340"/>
      <c r="SMQ44" s="340"/>
      <c r="SMR44" s="340"/>
      <c r="SMS44" s="340"/>
      <c r="SMT44" s="340"/>
      <c r="SMU44" s="340"/>
      <c r="SMV44" s="340"/>
      <c r="SMW44" s="340"/>
      <c r="SMX44" s="340"/>
      <c r="SMY44" s="340"/>
      <c r="SMZ44" s="340"/>
      <c r="SNA44" s="340"/>
      <c r="SNB44" s="340"/>
      <c r="SNC44" s="340"/>
      <c r="SND44" s="340"/>
      <c r="SNE44" s="340"/>
      <c r="SNF44" s="340"/>
      <c r="SNG44" s="340"/>
      <c r="SNH44" s="340"/>
      <c r="SNI44" s="340"/>
      <c r="SNJ44" s="340"/>
      <c r="SNK44" s="340"/>
      <c r="SNL44" s="340"/>
      <c r="SNM44" s="340"/>
      <c r="SNN44" s="340"/>
      <c r="SNO44" s="340"/>
      <c r="SNP44" s="340"/>
      <c r="SNQ44" s="340"/>
      <c r="SNR44" s="340"/>
      <c r="SNS44" s="340"/>
      <c r="SNT44" s="340"/>
      <c r="SNU44" s="340"/>
      <c r="SNV44" s="340"/>
      <c r="SNW44" s="340"/>
      <c r="SNX44" s="340"/>
      <c r="SNY44" s="340"/>
      <c r="SNZ44" s="340"/>
      <c r="SOA44" s="340"/>
      <c r="SOB44" s="340"/>
      <c r="SOC44" s="340"/>
      <c r="SOD44" s="340"/>
      <c r="SOE44" s="340"/>
      <c r="SOF44" s="340"/>
      <c r="SOG44" s="340"/>
      <c r="SOH44" s="340"/>
      <c r="SOI44" s="340"/>
      <c r="SOJ44" s="340"/>
      <c r="SOK44" s="340"/>
      <c r="SOL44" s="340"/>
      <c r="SOM44" s="340"/>
      <c r="SON44" s="340"/>
      <c r="SOO44" s="340"/>
      <c r="SOP44" s="340"/>
      <c r="SOQ44" s="340"/>
      <c r="SOR44" s="340"/>
      <c r="SOS44" s="340"/>
      <c r="SOT44" s="340"/>
      <c r="SOU44" s="340"/>
      <c r="SOV44" s="340"/>
      <c r="SOW44" s="340"/>
      <c r="SOX44" s="340"/>
      <c r="SOY44" s="340"/>
      <c r="SOZ44" s="340"/>
      <c r="SPA44" s="340"/>
      <c r="SPB44" s="340"/>
      <c r="SPC44" s="340"/>
      <c r="SPD44" s="340"/>
      <c r="SPE44" s="340"/>
      <c r="SPF44" s="340"/>
      <c r="SPG44" s="340"/>
      <c r="SPH44" s="340"/>
      <c r="SPI44" s="340"/>
      <c r="SPJ44" s="340"/>
      <c r="SPK44" s="340"/>
      <c r="SPL44" s="340"/>
      <c r="SPM44" s="340"/>
      <c r="SPN44" s="340"/>
      <c r="SPO44" s="340"/>
      <c r="SPP44" s="340"/>
      <c r="SPQ44" s="340"/>
      <c r="SPR44" s="340"/>
      <c r="SPS44" s="340"/>
      <c r="SPT44" s="340"/>
      <c r="SPU44" s="340"/>
      <c r="SPV44" s="340"/>
      <c r="SPW44" s="340"/>
      <c r="SPX44" s="340"/>
      <c r="SPY44" s="340"/>
      <c r="SPZ44" s="340"/>
      <c r="SQA44" s="340"/>
      <c r="SQB44" s="340"/>
      <c r="SQC44" s="340"/>
      <c r="SQD44" s="340"/>
      <c r="SQE44" s="340"/>
      <c r="SQF44" s="340"/>
      <c r="SQG44" s="340"/>
      <c r="SQH44" s="340"/>
      <c r="SQI44" s="340"/>
      <c r="SQJ44" s="340"/>
      <c r="SQK44" s="340"/>
      <c r="SQL44" s="340"/>
      <c r="SQM44" s="340"/>
      <c r="SQN44" s="340"/>
      <c r="SQO44" s="340"/>
      <c r="SQP44" s="340"/>
      <c r="SQQ44" s="340"/>
      <c r="SQR44" s="340"/>
      <c r="SQS44" s="340"/>
      <c r="SQT44" s="340"/>
      <c r="SQU44" s="340"/>
      <c r="SQV44" s="340"/>
      <c r="SQW44" s="340"/>
      <c r="SQX44" s="340"/>
      <c r="SQY44" s="340"/>
      <c r="SQZ44" s="340"/>
      <c r="SRA44" s="340"/>
      <c r="SRB44" s="340"/>
      <c r="SRC44" s="340"/>
      <c r="SRD44" s="340"/>
      <c r="SRE44" s="340"/>
      <c r="SRF44" s="340"/>
      <c r="SRG44" s="340"/>
      <c r="SRH44" s="340"/>
      <c r="SRI44" s="340"/>
      <c r="SRJ44" s="340"/>
      <c r="SRK44" s="340"/>
      <c r="SRL44" s="340"/>
      <c r="SRM44" s="340"/>
      <c r="SRN44" s="340"/>
      <c r="SRO44" s="340"/>
      <c r="SRP44" s="340"/>
      <c r="SRQ44" s="340"/>
      <c r="SRR44" s="340"/>
      <c r="SRS44" s="340"/>
      <c r="SRT44" s="340"/>
      <c r="SRU44" s="340"/>
      <c r="SRV44" s="340"/>
      <c r="SRW44" s="340"/>
      <c r="SRX44" s="340"/>
      <c r="SRY44" s="340"/>
      <c r="SRZ44" s="340"/>
      <c r="SSA44" s="340"/>
      <c r="SSB44" s="340"/>
      <c r="SSC44" s="340"/>
      <c r="SSD44" s="340"/>
      <c r="SSE44" s="340"/>
      <c r="SSF44" s="340"/>
      <c r="SSG44" s="340"/>
      <c r="SSH44" s="340"/>
      <c r="SSI44" s="340"/>
      <c r="SSJ44" s="340"/>
      <c r="SSK44" s="340"/>
      <c r="SSL44" s="340"/>
      <c r="SSM44" s="340"/>
      <c r="SSN44" s="340"/>
      <c r="SSO44" s="340"/>
      <c r="SSP44" s="340"/>
      <c r="SSQ44" s="340"/>
      <c r="SSR44" s="340"/>
      <c r="SSS44" s="340"/>
      <c r="SST44" s="340"/>
      <c r="SSU44" s="340"/>
      <c r="SSV44" s="340"/>
      <c r="SSW44" s="340"/>
      <c r="SSX44" s="340"/>
      <c r="SSY44" s="340"/>
      <c r="SSZ44" s="340"/>
      <c r="STA44" s="340"/>
      <c r="STB44" s="340"/>
      <c r="STC44" s="340"/>
      <c r="STD44" s="340"/>
      <c r="STE44" s="340"/>
      <c r="STF44" s="340"/>
      <c r="STG44" s="340"/>
      <c r="STH44" s="340"/>
      <c r="STI44" s="340"/>
      <c r="STJ44" s="340"/>
      <c r="STK44" s="340"/>
      <c r="STL44" s="340"/>
      <c r="STM44" s="340"/>
      <c r="STN44" s="340"/>
      <c r="STO44" s="340"/>
      <c r="STP44" s="340"/>
      <c r="STQ44" s="340"/>
      <c r="STR44" s="340"/>
      <c r="STS44" s="340"/>
      <c r="STT44" s="340"/>
      <c r="STU44" s="340"/>
      <c r="STV44" s="340"/>
      <c r="STW44" s="340"/>
      <c r="STX44" s="340"/>
      <c r="STY44" s="340"/>
      <c r="STZ44" s="340"/>
      <c r="SUA44" s="340"/>
      <c r="SUB44" s="340"/>
      <c r="SUC44" s="340"/>
      <c r="SUD44" s="340"/>
      <c r="SUE44" s="340"/>
      <c r="SUF44" s="340"/>
      <c r="SUG44" s="340"/>
      <c r="SUH44" s="340"/>
      <c r="SUI44" s="340"/>
      <c r="SUJ44" s="340"/>
      <c r="SUK44" s="340"/>
      <c r="SUL44" s="340"/>
      <c r="SUM44" s="340"/>
      <c r="SUN44" s="340"/>
      <c r="SUO44" s="340"/>
      <c r="SUP44" s="340"/>
      <c r="SUQ44" s="340"/>
      <c r="SUR44" s="340"/>
      <c r="SUS44" s="340"/>
      <c r="SUT44" s="340"/>
      <c r="SUU44" s="340"/>
      <c r="SUV44" s="340"/>
      <c r="SUW44" s="340"/>
      <c r="SUX44" s="340"/>
      <c r="SUY44" s="340"/>
      <c r="SUZ44" s="340"/>
      <c r="SVA44" s="340"/>
      <c r="SVB44" s="340"/>
      <c r="SVC44" s="340"/>
      <c r="SVD44" s="340"/>
      <c r="SVE44" s="340"/>
      <c r="SVF44" s="340"/>
      <c r="SVG44" s="340"/>
      <c r="SVH44" s="340"/>
      <c r="SVI44" s="340"/>
      <c r="SVJ44" s="340"/>
      <c r="SVK44" s="340"/>
      <c r="SVL44" s="340"/>
      <c r="SVM44" s="340"/>
      <c r="SVN44" s="340"/>
      <c r="SVO44" s="340"/>
      <c r="SVP44" s="340"/>
      <c r="SVQ44" s="340"/>
      <c r="SVR44" s="340"/>
      <c r="SVS44" s="340"/>
      <c r="SVT44" s="340"/>
      <c r="SVU44" s="340"/>
      <c r="SVV44" s="340"/>
      <c r="SVW44" s="340"/>
      <c r="SVX44" s="340"/>
      <c r="SVY44" s="340"/>
      <c r="SVZ44" s="340"/>
      <c r="SWA44" s="340"/>
      <c r="SWB44" s="340"/>
      <c r="SWC44" s="340"/>
      <c r="SWD44" s="340"/>
      <c r="SWE44" s="340"/>
      <c r="SWF44" s="340"/>
      <c r="SWG44" s="340"/>
      <c r="SWH44" s="340"/>
      <c r="SWI44" s="340"/>
      <c r="SWJ44" s="340"/>
      <c r="SWK44" s="340"/>
      <c r="SWL44" s="340"/>
      <c r="SWM44" s="340"/>
      <c r="SWN44" s="340"/>
      <c r="SWO44" s="340"/>
      <c r="SWP44" s="340"/>
      <c r="SWQ44" s="340"/>
      <c r="SWR44" s="340"/>
      <c r="SWS44" s="340"/>
      <c r="SWT44" s="340"/>
      <c r="SWU44" s="340"/>
      <c r="SWV44" s="340"/>
      <c r="SWW44" s="340"/>
      <c r="SWX44" s="340"/>
      <c r="SWY44" s="340"/>
      <c r="SWZ44" s="340"/>
      <c r="SXA44" s="340"/>
      <c r="SXB44" s="340"/>
      <c r="SXC44" s="340"/>
      <c r="SXD44" s="340"/>
      <c r="SXE44" s="340"/>
      <c r="SXF44" s="340"/>
      <c r="SXG44" s="340"/>
      <c r="SXH44" s="340"/>
      <c r="SXI44" s="340"/>
      <c r="SXJ44" s="340"/>
      <c r="SXK44" s="340"/>
      <c r="SXL44" s="340"/>
      <c r="SXM44" s="340"/>
      <c r="SXN44" s="340"/>
      <c r="SXO44" s="340"/>
      <c r="SXP44" s="340"/>
      <c r="SXQ44" s="340"/>
      <c r="SXR44" s="340"/>
      <c r="SXS44" s="340"/>
      <c r="SXT44" s="340"/>
      <c r="SXU44" s="340"/>
      <c r="SXV44" s="340"/>
      <c r="SXW44" s="340"/>
      <c r="SXX44" s="340"/>
      <c r="SXY44" s="340"/>
      <c r="SXZ44" s="340"/>
      <c r="SYA44" s="340"/>
      <c r="SYB44" s="340"/>
      <c r="SYC44" s="340"/>
      <c r="SYD44" s="340"/>
      <c r="SYE44" s="340"/>
      <c r="SYF44" s="340"/>
      <c r="SYG44" s="340"/>
      <c r="SYH44" s="340"/>
      <c r="SYI44" s="340"/>
      <c r="SYJ44" s="340"/>
      <c r="SYK44" s="340"/>
      <c r="SYL44" s="340"/>
      <c r="SYM44" s="340"/>
      <c r="SYN44" s="340"/>
      <c r="SYO44" s="340"/>
      <c r="SYP44" s="340"/>
      <c r="SYQ44" s="340"/>
      <c r="SYR44" s="340"/>
      <c r="SYS44" s="340"/>
      <c r="SYT44" s="340"/>
      <c r="SYU44" s="340"/>
      <c r="SYV44" s="340"/>
      <c r="SYW44" s="340"/>
      <c r="SYX44" s="340"/>
      <c r="SYY44" s="340"/>
      <c r="SYZ44" s="340"/>
      <c r="SZA44" s="340"/>
      <c r="SZB44" s="340"/>
      <c r="SZC44" s="340"/>
      <c r="SZD44" s="340"/>
      <c r="SZE44" s="340"/>
      <c r="SZF44" s="340"/>
      <c r="SZG44" s="340"/>
      <c r="SZH44" s="340"/>
      <c r="SZI44" s="340"/>
      <c r="SZJ44" s="340"/>
      <c r="SZK44" s="340"/>
      <c r="SZL44" s="340"/>
      <c r="SZM44" s="340"/>
      <c r="SZN44" s="340"/>
      <c r="SZO44" s="340"/>
      <c r="SZP44" s="340"/>
      <c r="SZQ44" s="340"/>
      <c r="SZR44" s="340"/>
      <c r="SZS44" s="340"/>
      <c r="SZT44" s="340"/>
      <c r="SZU44" s="340"/>
      <c r="SZV44" s="340"/>
      <c r="SZW44" s="340"/>
      <c r="SZX44" s="340"/>
      <c r="SZY44" s="340"/>
      <c r="SZZ44" s="340"/>
      <c r="TAA44" s="340"/>
      <c r="TAB44" s="340"/>
      <c r="TAC44" s="340"/>
      <c r="TAD44" s="340"/>
      <c r="TAE44" s="340"/>
      <c r="TAF44" s="340"/>
      <c r="TAG44" s="340"/>
      <c r="TAH44" s="340"/>
      <c r="TAI44" s="340"/>
      <c r="TAJ44" s="340"/>
      <c r="TAK44" s="340"/>
      <c r="TAL44" s="340"/>
      <c r="TAM44" s="340"/>
      <c r="TAN44" s="340"/>
      <c r="TAO44" s="340"/>
      <c r="TAP44" s="340"/>
      <c r="TAQ44" s="340"/>
      <c r="TAR44" s="340"/>
      <c r="TAS44" s="340"/>
      <c r="TAT44" s="340"/>
      <c r="TAU44" s="340"/>
      <c r="TAV44" s="340"/>
      <c r="TAW44" s="340"/>
      <c r="TAX44" s="340"/>
      <c r="TAY44" s="340"/>
      <c r="TAZ44" s="340"/>
      <c r="TBA44" s="340"/>
      <c r="TBB44" s="340"/>
      <c r="TBC44" s="340"/>
      <c r="TBD44" s="340"/>
      <c r="TBE44" s="340"/>
      <c r="TBF44" s="340"/>
      <c r="TBG44" s="340"/>
      <c r="TBH44" s="340"/>
      <c r="TBI44" s="340"/>
      <c r="TBJ44" s="340"/>
      <c r="TBK44" s="340"/>
      <c r="TBL44" s="340"/>
      <c r="TBM44" s="340"/>
      <c r="TBN44" s="340"/>
      <c r="TBO44" s="340"/>
      <c r="TBP44" s="340"/>
      <c r="TBQ44" s="340"/>
      <c r="TBR44" s="340"/>
      <c r="TBS44" s="340"/>
      <c r="TBT44" s="340"/>
      <c r="TBU44" s="340"/>
      <c r="TBV44" s="340"/>
      <c r="TBW44" s="340"/>
      <c r="TBX44" s="340"/>
      <c r="TBY44" s="340"/>
      <c r="TBZ44" s="340"/>
      <c r="TCA44" s="340"/>
      <c r="TCB44" s="340"/>
      <c r="TCC44" s="340"/>
      <c r="TCD44" s="340"/>
      <c r="TCE44" s="340"/>
      <c r="TCF44" s="340"/>
      <c r="TCG44" s="340"/>
      <c r="TCH44" s="340"/>
      <c r="TCI44" s="340"/>
      <c r="TCJ44" s="340"/>
      <c r="TCK44" s="340"/>
      <c r="TCL44" s="340"/>
      <c r="TCM44" s="340"/>
      <c r="TCN44" s="340"/>
      <c r="TCO44" s="340"/>
      <c r="TCP44" s="340"/>
      <c r="TCQ44" s="340"/>
      <c r="TCR44" s="340"/>
      <c r="TCS44" s="340"/>
      <c r="TCT44" s="340"/>
      <c r="TCU44" s="340"/>
      <c r="TCV44" s="340"/>
      <c r="TCW44" s="340"/>
      <c r="TCX44" s="340"/>
      <c r="TCY44" s="340"/>
      <c r="TCZ44" s="340"/>
      <c r="TDA44" s="340"/>
      <c r="TDB44" s="340"/>
      <c r="TDC44" s="340"/>
      <c r="TDD44" s="340"/>
      <c r="TDE44" s="340"/>
      <c r="TDF44" s="340"/>
      <c r="TDG44" s="340"/>
      <c r="TDH44" s="340"/>
      <c r="TDI44" s="340"/>
      <c r="TDJ44" s="340"/>
      <c r="TDK44" s="340"/>
      <c r="TDL44" s="340"/>
      <c r="TDM44" s="340"/>
      <c r="TDN44" s="340"/>
      <c r="TDO44" s="340"/>
      <c r="TDP44" s="340"/>
      <c r="TDQ44" s="340"/>
      <c r="TDR44" s="340"/>
      <c r="TDS44" s="340"/>
      <c r="TDT44" s="340"/>
      <c r="TDU44" s="340"/>
      <c r="TDV44" s="340"/>
      <c r="TDW44" s="340"/>
      <c r="TDX44" s="340"/>
      <c r="TDY44" s="340"/>
      <c r="TDZ44" s="340"/>
      <c r="TEA44" s="340"/>
      <c r="TEB44" s="340"/>
      <c r="TEC44" s="340"/>
      <c r="TED44" s="340"/>
      <c r="TEE44" s="340"/>
      <c r="TEF44" s="340"/>
      <c r="TEG44" s="340"/>
      <c r="TEH44" s="340"/>
      <c r="TEI44" s="340"/>
      <c r="TEJ44" s="340"/>
      <c r="TEK44" s="340"/>
      <c r="TEL44" s="340"/>
      <c r="TEM44" s="340"/>
      <c r="TEN44" s="340"/>
      <c r="TEO44" s="340"/>
      <c r="TEP44" s="340"/>
      <c r="TEQ44" s="340"/>
      <c r="TER44" s="340"/>
      <c r="TES44" s="340"/>
      <c r="TET44" s="340"/>
      <c r="TEU44" s="340"/>
      <c r="TEV44" s="340"/>
      <c r="TEW44" s="340"/>
      <c r="TEX44" s="340"/>
      <c r="TEY44" s="340"/>
      <c r="TEZ44" s="340"/>
      <c r="TFA44" s="340"/>
      <c r="TFB44" s="340"/>
      <c r="TFC44" s="340"/>
      <c r="TFD44" s="340"/>
      <c r="TFE44" s="340"/>
      <c r="TFF44" s="340"/>
      <c r="TFG44" s="340"/>
      <c r="TFH44" s="340"/>
      <c r="TFI44" s="340"/>
      <c r="TFJ44" s="340"/>
      <c r="TFK44" s="340"/>
      <c r="TFL44" s="340"/>
      <c r="TFM44" s="340"/>
      <c r="TFN44" s="340"/>
      <c r="TFO44" s="340"/>
      <c r="TFP44" s="340"/>
      <c r="TFQ44" s="340"/>
      <c r="TFR44" s="340"/>
      <c r="TFS44" s="340"/>
      <c r="TFT44" s="340"/>
      <c r="TFU44" s="340"/>
      <c r="TFV44" s="340"/>
      <c r="TFW44" s="340"/>
      <c r="TFX44" s="340"/>
      <c r="TFY44" s="340"/>
      <c r="TFZ44" s="340"/>
      <c r="TGA44" s="340"/>
      <c r="TGB44" s="340"/>
      <c r="TGC44" s="340"/>
      <c r="TGD44" s="340"/>
      <c r="TGE44" s="340"/>
      <c r="TGF44" s="340"/>
      <c r="TGG44" s="340"/>
      <c r="TGH44" s="340"/>
      <c r="TGI44" s="340"/>
      <c r="TGJ44" s="340"/>
      <c r="TGK44" s="340"/>
      <c r="TGL44" s="340"/>
      <c r="TGM44" s="340"/>
      <c r="TGN44" s="340"/>
      <c r="TGO44" s="340"/>
      <c r="TGP44" s="340"/>
      <c r="TGQ44" s="340"/>
      <c r="TGR44" s="340"/>
      <c r="TGS44" s="340"/>
      <c r="TGT44" s="340"/>
      <c r="TGU44" s="340"/>
      <c r="TGV44" s="340"/>
      <c r="TGW44" s="340"/>
      <c r="TGX44" s="340"/>
      <c r="TGY44" s="340"/>
      <c r="TGZ44" s="340"/>
      <c r="THA44" s="340"/>
      <c r="THB44" s="340"/>
      <c r="THC44" s="340"/>
      <c r="THD44" s="340"/>
      <c r="THE44" s="340"/>
      <c r="THF44" s="340"/>
      <c r="THG44" s="340"/>
      <c r="THH44" s="340"/>
      <c r="THI44" s="340"/>
      <c r="THJ44" s="340"/>
      <c r="THK44" s="340"/>
      <c r="THL44" s="340"/>
      <c r="THM44" s="340"/>
      <c r="THN44" s="340"/>
      <c r="THO44" s="340"/>
      <c r="THP44" s="340"/>
      <c r="THQ44" s="340"/>
      <c r="THR44" s="340"/>
      <c r="THS44" s="340"/>
      <c r="THT44" s="340"/>
      <c r="THU44" s="340"/>
      <c r="THV44" s="340"/>
      <c r="THW44" s="340"/>
      <c r="THX44" s="340"/>
      <c r="THY44" s="340"/>
      <c r="THZ44" s="340"/>
      <c r="TIA44" s="340"/>
      <c r="TIB44" s="340"/>
      <c r="TIC44" s="340"/>
      <c r="TID44" s="340"/>
      <c r="TIE44" s="340"/>
      <c r="TIF44" s="340"/>
      <c r="TIG44" s="340"/>
      <c r="TIH44" s="340"/>
      <c r="TII44" s="340"/>
      <c r="TIJ44" s="340"/>
      <c r="TIK44" s="340"/>
      <c r="TIL44" s="340"/>
      <c r="TIM44" s="340"/>
      <c r="TIN44" s="340"/>
      <c r="TIO44" s="340"/>
      <c r="TIP44" s="340"/>
      <c r="TIQ44" s="340"/>
      <c r="TIR44" s="340"/>
      <c r="TIS44" s="340"/>
      <c r="TIT44" s="340"/>
      <c r="TIU44" s="340"/>
      <c r="TIV44" s="340"/>
      <c r="TIW44" s="340"/>
      <c r="TIX44" s="340"/>
      <c r="TIY44" s="340"/>
      <c r="TIZ44" s="340"/>
      <c r="TJA44" s="340"/>
      <c r="TJB44" s="340"/>
      <c r="TJC44" s="340"/>
      <c r="TJD44" s="340"/>
      <c r="TJE44" s="340"/>
      <c r="TJF44" s="340"/>
      <c r="TJG44" s="340"/>
      <c r="TJH44" s="340"/>
      <c r="TJI44" s="340"/>
      <c r="TJJ44" s="340"/>
      <c r="TJK44" s="340"/>
      <c r="TJL44" s="340"/>
      <c r="TJM44" s="340"/>
      <c r="TJN44" s="340"/>
      <c r="TJO44" s="340"/>
      <c r="TJP44" s="340"/>
      <c r="TJQ44" s="340"/>
      <c r="TJR44" s="340"/>
      <c r="TJS44" s="340"/>
      <c r="TJT44" s="340"/>
      <c r="TJU44" s="340"/>
      <c r="TJV44" s="340"/>
      <c r="TJW44" s="340"/>
      <c r="TJX44" s="340"/>
      <c r="TJY44" s="340"/>
      <c r="TJZ44" s="340"/>
      <c r="TKA44" s="340"/>
      <c r="TKB44" s="340"/>
      <c r="TKC44" s="340"/>
      <c r="TKD44" s="340"/>
      <c r="TKE44" s="340"/>
      <c r="TKF44" s="340"/>
      <c r="TKG44" s="340"/>
      <c r="TKH44" s="340"/>
      <c r="TKI44" s="340"/>
      <c r="TKJ44" s="340"/>
      <c r="TKK44" s="340"/>
      <c r="TKL44" s="340"/>
      <c r="TKM44" s="340"/>
      <c r="TKN44" s="340"/>
      <c r="TKO44" s="340"/>
      <c r="TKP44" s="340"/>
      <c r="TKQ44" s="340"/>
      <c r="TKR44" s="340"/>
      <c r="TKS44" s="340"/>
      <c r="TKT44" s="340"/>
      <c r="TKU44" s="340"/>
      <c r="TKV44" s="340"/>
      <c r="TKW44" s="340"/>
      <c r="TKX44" s="340"/>
      <c r="TKY44" s="340"/>
      <c r="TKZ44" s="340"/>
      <c r="TLA44" s="340"/>
      <c r="TLB44" s="340"/>
      <c r="TLC44" s="340"/>
      <c r="TLD44" s="340"/>
      <c r="TLE44" s="340"/>
      <c r="TLF44" s="340"/>
      <c r="TLG44" s="340"/>
      <c r="TLH44" s="340"/>
      <c r="TLI44" s="340"/>
      <c r="TLJ44" s="340"/>
      <c r="TLK44" s="340"/>
      <c r="TLL44" s="340"/>
      <c r="TLM44" s="340"/>
      <c r="TLN44" s="340"/>
      <c r="TLO44" s="340"/>
      <c r="TLP44" s="340"/>
      <c r="TLQ44" s="340"/>
      <c r="TLR44" s="340"/>
      <c r="TLS44" s="340"/>
      <c r="TLT44" s="340"/>
      <c r="TLU44" s="340"/>
      <c r="TLV44" s="340"/>
      <c r="TLW44" s="340"/>
      <c r="TLX44" s="340"/>
      <c r="TLY44" s="340"/>
      <c r="TLZ44" s="340"/>
      <c r="TMA44" s="340"/>
      <c r="TMB44" s="340"/>
      <c r="TMC44" s="340"/>
      <c r="TMD44" s="340"/>
      <c r="TME44" s="340"/>
      <c r="TMF44" s="340"/>
      <c r="TMG44" s="340"/>
      <c r="TMH44" s="340"/>
      <c r="TMI44" s="340"/>
      <c r="TMJ44" s="340"/>
      <c r="TMK44" s="340"/>
      <c r="TML44" s="340"/>
      <c r="TMM44" s="340"/>
      <c r="TMN44" s="340"/>
      <c r="TMO44" s="340"/>
      <c r="TMP44" s="340"/>
      <c r="TMQ44" s="340"/>
      <c r="TMR44" s="340"/>
      <c r="TMS44" s="340"/>
      <c r="TMT44" s="340"/>
      <c r="TMU44" s="340"/>
      <c r="TMV44" s="340"/>
      <c r="TMW44" s="340"/>
      <c r="TMX44" s="340"/>
      <c r="TMY44" s="340"/>
      <c r="TMZ44" s="340"/>
      <c r="TNA44" s="340"/>
      <c r="TNB44" s="340"/>
      <c r="TNC44" s="340"/>
      <c r="TND44" s="340"/>
      <c r="TNE44" s="340"/>
      <c r="TNF44" s="340"/>
      <c r="TNG44" s="340"/>
      <c r="TNH44" s="340"/>
      <c r="TNI44" s="340"/>
      <c r="TNJ44" s="340"/>
      <c r="TNK44" s="340"/>
      <c r="TNL44" s="340"/>
      <c r="TNM44" s="340"/>
      <c r="TNN44" s="340"/>
      <c r="TNO44" s="340"/>
      <c r="TNP44" s="340"/>
      <c r="TNQ44" s="340"/>
      <c r="TNR44" s="340"/>
      <c r="TNS44" s="340"/>
      <c r="TNT44" s="340"/>
      <c r="TNU44" s="340"/>
      <c r="TNV44" s="340"/>
      <c r="TNW44" s="340"/>
      <c r="TNX44" s="340"/>
      <c r="TNY44" s="340"/>
      <c r="TNZ44" s="340"/>
      <c r="TOA44" s="340"/>
      <c r="TOB44" s="340"/>
      <c r="TOC44" s="340"/>
      <c r="TOD44" s="340"/>
      <c r="TOE44" s="340"/>
      <c r="TOF44" s="340"/>
      <c r="TOG44" s="340"/>
      <c r="TOH44" s="340"/>
      <c r="TOI44" s="340"/>
      <c r="TOJ44" s="340"/>
      <c r="TOK44" s="340"/>
      <c r="TOL44" s="340"/>
      <c r="TOM44" s="340"/>
      <c r="TON44" s="340"/>
      <c r="TOO44" s="340"/>
      <c r="TOP44" s="340"/>
      <c r="TOQ44" s="340"/>
      <c r="TOR44" s="340"/>
      <c r="TOS44" s="340"/>
      <c r="TOT44" s="340"/>
      <c r="TOU44" s="340"/>
      <c r="TOV44" s="340"/>
      <c r="TOW44" s="340"/>
      <c r="TOX44" s="340"/>
      <c r="TOY44" s="340"/>
      <c r="TOZ44" s="340"/>
      <c r="TPA44" s="340"/>
      <c r="TPB44" s="340"/>
      <c r="TPC44" s="340"/>
      <c r="TPD44" s="340"/>
      <c r="TPE44" s="340"/>
      <c r="TPF44" s="340"/>
      <c r="TPG44" s="340"/>
      <c r="TPH44" s="340"/>
      <c r="TPI44" s="340"/>
      <c r="TPJ44" s="340"/>
      <c r="TPK44" s="340"/>
      <c r="TPL44" s="340"/>
      <c r="TPM44" s="340"/>
      <c r="TPN44" s="340"/>
      <c r="TPO44" s="340"/>
      <c r="TPP44" s="340"/>
      <c r="TPQ44" s="340"/>
      <c r="TPR44" s="340"/>
      <c r="TPS44" s="340"/>
      <c r="TPT44" s="340"/>
      <c r="TPU44" s="340"/>
      <c r="TPV44" s="340"/>
      <c r="TPW44" s="340"/>
      <c r="TPX44" s="340"/>
      <c r="TPY44" s="340"/>
      <c r="TPZ44" s="340"/>
      <c r="TQA44" s="340"/>
      <c r="TQB44" s="340"/>
      <c r="TQC44" s="340"/>
      <c r="TQD44" s="340"/>
      <c r="TQE44" s="340"/>
      <c r="TQF44" s="340"/>
      <c r="TQG44" s="340"/>
      <c r="TQH44" s="340"/>
      <c r="TQI44" s="340"/>
      <c r="TQJ44" s="340"/>
      <c r="TQK44" s="340"/>
      <c r="TQL44" s="340"/>
      <c r="TQM44" s="340"/>
      <c r="TQN44" s="340"/>
      <c r="TQO44" s="340"/>
      <c r="TQP44" s="340"/>
      <c r="TQQ44" s="340"/>
      <c r="TQR44" s="340"/>
      <c r="TQS44" s="340"/>
      <c r="TQT44" s="340"/>
      <c r="TQU44" s="340"/>
      <c r="TQV44" s="340"/>
      <c r="TQW44" s="340"/>
      <c r="TQX44" s="340"/>
      <c r="TQY44" s="340"/>
      <c r="TQZ44" s="340"/>
      <c r="TRA44" s="340"/>
      <c r="TRB44" s="340"/>
      <c r="TRC44" s="340"/>
      <c r="TRD44" s="340"/>
      <c r="TRE44" s="340"/>
      <c r="TRF44" s="340"/>
      <c r="TRG44" s="340"/>
      <c r="TRH44" s="340"/>
      <c r="TRI44" s="340"/>
      <c r="TRJ44" s="340"/>
      <c r="TRK44" s="340"/>
      <c r="TRL44" s="340"/>
      <c r="TRM44" s="340"/>
      <c r="TRN44" s="340"/>
      <c r="TRO44" s="340"/>
      <c r="TRP44" s="340"/>
      <c r="TRQ44" s="340"/>
      <c r="TRR44" s="340"/>
      <c r="TRS44" s="340"/>
      <c r="TRT44" s="340"/>
      <c r="TRU44" s="340"/>
      <c r="TRV44" s="340"/>
      <c r="TRW44" s="340"/>
      <c r="TRX44" s="340"/>
      <c r="TRY44" s="340"/>
      <c r="TRZ44" s="340"/>
      <c r="TSA44" s="340"/>
      <c r="TSB44" s="340"/>
      <c r="TSC44" s="340"/>
      <c r="TSD44" s="340"/>
      <c r="TSE44" s="340"/>
      <c r="TSF44" s="340"/>
      <c r="TSG44" s="340"/>
      <c r="TSH44" s="340"/>
      <c r="TSI44" s="340"/>
      <c r="TSJ44" s="340"/>
      <c r="TSK44" s="340"/>
      <c r="TSL44" s="340"/>
      <c r="TSM44" s="340"/>
      <c r="TSN44" s="340"/>
      <c r="TSO44" s="340"/>
      <c r="TSP44" s="340"/>
      <c r="TSQ44" s="340"/>
      <c r="TSR44" s="340"/>
      <c r="TSS44" s="340"/>
      <c r="TST44" s="340"/>
      <c r="TSU44" s="340"/>
      <c r="TSV44" s="340"/>
      <c r="TSW44" s="340"/>
      <c r="TSX44" s="340"/>
      <c r="TSY44" s="340"/>
      <c r="TSZ44" s="340"/>
      <c r="TTA44" s="340"/>
      <c r="TTB44" s="340"/>
      <c r="TTC44" s="340"/>
      <c r="TTD44" s="340"/>
      <c r="TTE44" s="340"/>
      <c r="TTF44" s="340"/>
      <c r="TTG44" s="340"/>
      <c r="TTH44" s="340"/>
      <c r="TTI44" s="340"/>
      <c r="TTJ44" s="340"/>
      <c r="TTK44" s="340"/>
      <c r="TTL44" s="340"/>
      <c r="TTM44" s="340"/>
      <c r="TTN44" s="340"/>
      <c r="TTO44" s="340"/>
      <c r="TTP44" s="340"/>
      <c r="TTQ44" s="340"/>
      <c r="TTR44" s="340"/>
      <c r="TTS44" s="340"/>
      <c r="TTT44" s="340"/>
      <c r="TTU44" s="340"/>
      <c r="TTV44" s="340"/>
      <c r="TTW44" s="340"/>
      <c r="TTX44" s="340"/>
      <c r="TTY44" s="340"/>
      <c r="TTZ44" s="340"/>
      <c r="TUA44" s="340"/>
      <c r="TUB44" s="340"/>
      <c r="TUC44" s="340"/>
      <c r="TUD44" s="340"/>
      <c r="TUE44" s="340"/>
      <c r="TUF44" s="340"/>
      <c r="TUG44" s="340"/>
      <c r="TUH44" s="340"/>
      <c r="TUI44" s="340"/>
      <c r="TUJ44" s="340"/>
      <c r="TUK44" s="340"/>
      <c r="TUL44" s="340"/>
      <c r="TUM44" s="340"/>
      <c r="TUN44" s="340"/>
      <c r="TUO44" s="340"/>
      <c r="TUP44" s="340"/>
      <c r="TUQ44" s="340"/>
      <c r="TUR44" s="340"/>
      <c r="TUS44" s="340"/>
      <c r="TUT44" s="340"/>
      <c r="TUU44" s="340"/>
      <c r="TUV44" s="340"/>
      <c r="TUW44" s="340"/>
      <c r="TUX44" s="340"/>
      <c r="TUY44" s="340"/>
      <c r="TUZ44" s="340"/>
      <c r="TVA44" s="340"/>
      <c r="TVB44" s="340"/>
      <c r="TVC44" s="340"/>
      <c r="TVD44" s="340"/>
      <c r="TVE44" s="340"/>
      <c r="TVF44" s="340"/>
      <c r="TVG44" s="340"/>
      <c r="TVH44" s="340"/>
      <c r="TVI44" s="340"/>
      <c r="TVJ44" s="340"/>
      <c r="TVK44" s="340"/>
      <c r="TVL44" s="340"/>
      <c r="TVM44" s="340"/>
      <c r="TVN44" s="340"/>
      <c r="TVO44" s="340"/>
      <c r="TVP44" s="340"/>
      <c r="TVQ44" s="340"/>
      <c r="TVR44" s="340"/>
      <c r="TVS44" s="340"/>
      <c r="TVT44" s="340"/>
      <c r="TVU44" s="340"/>
      <c r="TVV44" s="340"/>
      <c r="TVW44" s="340"/>
      <c r="TVX44" s="340"/>
      <c r="TVY44" s="340"/>
      <c r="TVZ44" s="340"/>
      <c r="TWA44" s="340"/>
      <c r="TWB44" s="340"/>
      <c r="TWC44" s="340"/>
      <c r="TWD44" s="340"/>
      <c r="TWE44" s="340"/>
      <c r="TWF44" s="340"/>
      <c r="TWG44" s="340"/>
      <c r="TWH44" s="340"/>
      <c r="TWI44" s="340"/>
      <c r="TWJ44" s="340"/>
      <c r="TWK44" s="340"/>
      <c r="TWL44" s="340"/>
      <c r="TWM44" s="340"/>
      <c r="TWN44" s="340"/>
      <c r="TWO44" s="340"/>
      <c r="TWP44" s="340"/>
      <c r="TWQ44" s="340"/>
      <c r="TWR44" s="340"/>
      <c r="TWS44" s="340"/>
      <c r="TWT44" s="340"/>
      <c r="TWU44" s="340"/>
      <c r="TWV44" s="340"/>
      <c r="TWW44" s="340"/>
      <c r="TWX44" s="340"/>
      <c r="TWY44" s="340"/>
      <c r="TWZ44" s="340"/>
      <c r="TXA44" s="340"/>
      <c r="TXB44" s="340"/>
      <c r="TXC44" s="340"/>
      <c r="TXD44" s="340"/>
      <c r="TXE44" s="340"/>
      <c r="TXF44" s="340"/>
      <c r="TXG44" s="340"/>
      <c r="TXH44" s="340"/>
      <c r="TXI44" s="340"/>
      <c r="TXJ44" s="340"/>
      <c r="TXK44" s="340"/>
      <c r="TXL44" s="340"/>
      <c r="TXM44" s="340"/>
      <c r="TXN44" s="340"/>
      <c r="TXO44" s="340"/>
      <c r="TXP44" s="340"/>
      <c r="TXQ44" s="340"/>
      <c r="TXR44" s="340"/>
      <c r="TXS44" s="340"/>
      <c r="TXT44" s="340"/>
      <c r="TXU44" s="340"/>
      <c r="TXV44" s="340"/>
      <c r="TXW44" s="340"/>
      <c r="TXX44" s="340"/>
      <c r="TXY44" s="340"/>
      <c r="TXZ44" s="340"/>
      <c r="TYA44" s="340"/>
      <c r="TYB44" s="340"/>
      <c r="TYC44" s="340"/>
      <c r="TYD44" s="340"/>
      <c r="TYE44" s="340"/>
      <c r="TYF44" s="340"/>
      <c r="TYG44" s="340"/>
      <c r="TYH44" s="340"/>
      <c r="TYI44" s="340"/>
      <c r="TYJ44" s="340"/>
      <c r="TYK44" s="340"/>
      <c r="TYL44" s="340"/>
      <c r="TYM44" s="340"/>
      <c r="TYN44" s="340"/>
      <c r="TYO44" s="340"/>
      <c r="TYP44" s="340"/>
      <c r="TYQ44" s="340"/>
      <c r="TYR44" s="340"/>
      <c r="TYS44" s="340"/>
      <c r="TYT44" s="340"/>
      <c r="TYU44" s="340"/>
      <c r="TYV44" s="340"/>
      <c r="TYW44" s="340"/>
      <c r="TYX44" s="340"/>
      <c r="TYY44" s="340"/>
      <c r="TYZ44" s="340"/>
      <c r="TZA44" s="340"/>
      <c r="TZB44" s="340"/>
      <c r="TZC44" s="340"/>
      <c r="TZD44" s="340"/>
      <c r="TZE44" s="340"/>
      <c r="TZF44" s="340"/>
      <c r="TZG44" s="340"/>
      <c r="TZH44" s="340"/>
      <c r="TZI44" s="340"/>
      <c r="TZJ44" s="340"/>
      <c r="TZK44" s="340"/>
      <c r="TZL44" s="340"/>
      <c r="TZM44" s="340"/>
      <c r="TZN44" s="340"/>
      <c r="TZO44" s="340"/>
      <c r="TZP44" s="340"/>
      <c r="TZQ44" s="340"/>
      <c r="TZR44" s="340"/>
      <c r="TZS44" s="340"/>
      <c r="TZT44" s="340"/>
      <c r="TZU44" s="340"/>
      <c r="TZV44" s="340"/>
      <c r="TZW44" s="340"/>
      <c r="TZX44" s="340"/>
      <c r="TZY44" s="340"/>
      <c r="TZZ44" s="340"/>
      <c r="UAA44" s="340"/>
      <c r="UAB44" s="340"/>
      <c r="UAC44" s="340"/>
      <c r="UAD44" s="340"/>
      <c r="UAE44" s="340"/>
      <c r="UAF44" s="340"/>
      <c r="UAG44" s="340"/>
      <c r="UAH44" s="340"/>
      <c r="UAI44" s="340"/>
      <c r="UAJ44" s="340"/>
      <c r="UAK44" s="340"/>
      <c r="UAL44" s="340"/>
      <c r="UAM44" s="340"/>
      <c r="UAN44" s="340"/>
      <c r="UAO44" s="340"/>
      <c r="UAP44" s="340"/>
      <c r="UAQ44" s="340"/>
      <c r="UAR44" s="340"/>
      <c r="UAS44" s="340"/>
      <c r="UAT44" s="340"/>
      <c r="UAU44" s="340"/>
      <c r="UAV44" s="340"/>
      <c r="UAW44" s="340"/>
      <c r="UAX44" s="340"/>
      <c r="UAY44" s="340"/>
      <c r="UAZ44" s="340"/>
      <c r="UBA44" s="340"/>
      <c r="UBB44" s="340"/>
      <c r="UBC44" s="340"/>
      <c r="UBD44" s="340"/>
      <c r="UBE44" s="340"/>
      <c r="UBF44" s="340"/>
      <c r="UBG44" s="340"/>
      <c r="UBH44" s="340"/>
      <c r="UBI44" s="340"/>
      <c r="UBJ44" s="340"/>
      <c r="UBK44" s="340"/>
      <c r="UBL44" s="340"/>
      <c r="UBM44" s="340"/>
      <c r="UBN44" s="340"/>
      <c r="UBO44" s="340"/>
      <c r="UBP44" s="340"/>
      <c r="UBQ44" s="340"/>
      <c r="UBR44" s="340"/>
      <c r="UBS44" s="340"/>
      <c r="UBT44" s="340"/>
      <c r="UBU44" s="340"/>
      <c r="UBV44" s="340"/>
      <c r="UBW44" s="340"/>
      <c r="UBX44" s="340"/>
      <c r="UBY44" s="340"/>
      <c r="UBZ44" s="340"/>
      <c r="UCA44" s="340"/>
      <c r="UCB44" s="340"/>
      <c r="UCC44" s="340"/>
      <c r="UCD44" s="340"/>
      <c r="UCE44" s="340"/>
      <c r="UCF44" s="340"/>
      <c r="UCG44" s="340"/>
      <c r="UCH44" s="340"/>
      <c r="UCI44" s="340"/>
      <c r="UCJ44" s="340"/>
      <c r="UCK44" s="340"/>
      <c r="UCL44" s="340"/>
      <c r="UCM44" s="340"/>
      <c r="UCN44" s="340"/>
      <c r="UCO44" s="340"/>
      <c r="UCP44" s="340"/>
      <c r="UCQ44" s="340"/>
      <c r="UCR44" s="340"/>
      <c r="UCS44" s="340"/>
      <c r="UCT44" s="340"/>
      <c r="UCU44" s="340"/>
      <c r="UCV44" s="340"/>
      <c r="UCW44" s="340"/>
      <c r="UCX44" s="340"/>
      <c r="UCY44" s="340"/>
      <c r="UCZ44" s="340"/>
      <c r="UDA44" s="340"/>
      <c r="UDB44" s="340"/>
      <c r="UDC44" s="340"/>
      <c r="UDD44" s="340"/>
      <c r="UDE44" s="340"/>
      <c r="UDF44" s="340"/>
      <c r="UDG44" s="340"/>
      <c r="UDH44" s="340"/>
      <c r="UDI44" s="340"/>
      <c r="UDJ44" s="340"/>
      <c r="UDK44" s="340"/>
      <c r="UDL44" s="340"/>
      <c r="UDM44" s="340"/>
      <c r="UDN44" s="340"/>
      <c r="UDO44" s="340"/>
      <c r="UDP44" s="340"/>
      <c r="UDQ44" s="340"/>
      <c r="UDR44" s="340"/>
      <c r="UDS44" s="340"/>
      <c r="UDT44" s="340"/>
      <c r="UDU44" s="340"/>
      <c r="UDV44" s="340"/>
      <c r="UDW44" s="340"/>
      <c r="UDX44" s="340"/>
      <c r="UDY44" s="340"/>
      <c r="UDZ44" s="340"/>
      <c r="UEA44" s="340"/>
      <c r="UEB44" s="340"/>
      <c r="UEC44" s="340"/>
      <c r="UED44" s="340"/>
      <c r="UEE44" s="340"/>
      <c r="UEF44" s="340"/>
      <c r="UEG44" s="340"/>
      <c r="UEH44" s="340"/>
      <c r="UEI44" s="340"/>
      <c r="UEJ44" s="340"/>
      <c r="UEK44" s="340"/>
      <c r="UEL44" s="340"/>
      <c r="UEM44" s="340"/>
      <c r="UEN44" s="340"/>
      <c r="UEO44" s="340"/>
      <c r="UEP44" s="340"/>
      <c r="UEQ44" s="340"/>
      <c r="UER44" s="340"/>
      <c r="UES44" s="340"/>
      <c r="UET44" s="340"/>
      <c r="UEU44" s="340"/>
      <c r="UEV44" s="340"/>
      <c r="UEW44" s="340"/>
      <c r="UEX44" s="340"/>
      <c r="UEY44" s="340"/>
      <c r="UEZ44" s="340"/>
      <c r="UFA44" s="340"/>
      <c r="UFB44" s="340"/>
      <c r="UFC44" s="340"/>
      <c r="UFD44" s="340"/>
      <c r="UFE44" s="340"/>
      <c r="UFF44" s="340"/>
      <c r="UFG44" s="340"/>
      <c r="UFH44" s="340"/>
      <c r="UFI44" s="340"/>
      <c r="UFJ44" s="340"/>
      <c r="UFK44" s="340"/>
      <c r="UFL44" s="340"/>
      <c r="UFM44" s="340"/>
      <c r="UFN44" s="340"/>
      <c r="UFO44" s="340"/>
      <c r="UFP44" s="340"/>
      <c r="UFQ44" s="340"/>
      <c r="UFR44" s="340"/>
      <c r="UFS44" s="340"/>
      <c r="UFT44" s="340"/>
      <c r="UFU44" s="340"/>
      <c r="UFV44" s="340"/>
      <c r="UFW44" s="340"/>
      <c r="UFX44" s="340"/>
      <c r="UFY44" s="340"/>
      <c r="UFZ44" s="340"/>
      <c r="UGA44" s="340"/>
      <c r="UGB44" s="340"/>
      <c r="UGC44" s="340"/>
      <c r="UGD44" s="340"/>
      <c r="UGE44" s="340"/>
      <c r="UGF44" s="340"/>
      <c r="UGG44" s="340"/>
      <c r="UGH44" s="340"/>
      <c r="UGI44" s="340"/>
      <c r="UGJ44" s="340"/>
      <c r="UGK44" s="340"/>
      <c r="UGL44" s="340"/>
      <c r="UGM44" s="340"/>
      <c r="UGN44" s="340"/>
      <c r="UGO44" s="340"/>
      <c r="UGP44" s="340"/>
      <c r="UGQ44" s="340"/>
      <c r="UGR44" s="340"/>
      <c r="UGS44" s="340"/>
      <c r="UGT44" s="340"/>
      <c r="UGU44" s="340"/>
      <c r="UGV44" s="340"/>
      <c r="UGW44" s="340"/>
      <c r="UGX44" s="340"/>
      <c r="UGY44" s="340"/>
      <c r="UGZ44" s="340"/>
      <c r="UHA44" s="340"/>
      <c r="UHB44" s="340"/>
      <c r="UHC44" s="340"/>
      <c r="UHD44" s="340"/>
      <c r="UHE44" s="340"/>
      <c r="UHF44" s="340"/>
      <c r="UHG44" s="340"/>
      <c r="UHH44" s="340"/>
      <c r="UHI44" s="340"/>
      <c r="UHJ44" s="340"/>
      <c r="UHK44" s="340"/>
      <c r="UHL44" s="340"/>
      <c r="UHM44" s="340"/>
      <c r="UHN44" s="340"/>
      <c r="UHO44" s="340"/>
      <c r="UHP44" s="340"/>
      <c r="UHQ44" s="340"/>
      <c r="UHR44" s="340"/>
      <c r="UHS44" s="340"/>
      <c r="UHT44" s="340"/>
      <c r="UHU44" s="340"/>
      <c r="UHV44" s="340"/>
      <c r="UHW44" s="340"/>
      <c r="UHX44" s="340"/>
      <c r="UHY44" s="340"/>
      <c r="UHZ44" s="340"/>
      <c r="UIA44" s="340"/>
      <c r="UIB44" s="340"/>
      <c r="UIC44" s="340"/>
      <c r="UID44" s="340"/>
      <c r="UIE44" s="340"/>
      <c r="UIF44" s="340"/>
      <c r="UIG44" s="340"/>
      <c r="UIH44" s="340"/>
      <c r="UII44" s="340"/>
      <c r="UIJ44" s="340"/>
      <c r="UIK44" s="340"/>
      <c r="UIL44" s="340"/>
      <c r="UIM44" s="340"/>
      <c r="UIN44" s="340"/>
      <c r="UIO44" s="340"/>
      <c r="UIP44" s="340"/>
      <c r="UIQ44" s="340"/>
      <c r="UIR44" s="340"/>
      <c r="UIS44" s="340"/>
      <c r="UIT44" s="340"/>
      <c r="UIU44" s="340"/>
      <c r="UIV44" s="340"/>
      <c r="UIW44" s="340"/>
      <c r="UIX44" s="340"/>
      <c r="UIY44" s="340"/>
      <c r="UIZ44" s="340"/>
      <c r="UJA44" s="340"/>
      <c r="UJB44" s="340"/>
      <c r="UJC44" s="340"/>
      <c r="UJD44" s="340"/>
      <c r="UJE44" s="340"/>
      <c r="UJF44" s="340"/>
      <c r="UJG44" s="340"/>
      <c r="UJH44" s="340"/>
      <c r="UJI44" s="340"/>
      <c r="UJJ44" s="340"/>
      <c r="UJK44" s="340"/>
      <c r="UJL44" s="340"/>
      <c r="UJM44" s="340"/>
      <c r="UJN44" s="340"/>
      <c r="UJO44" s="340"/>
      <c r="UJP44" s="340"/>
      <c r="UJQ44" s="340"/>
      <c r="UJR44" s="340"/>
      <c r="UJS44" s="340"/>
      <c r="UJT44" s="340"/>
      <c r="UJU44" s="340"/>
      <c r="UJV44" s="340"/>
      <c r="UJW44" s="340"/>
      <c r="UJX44" s="340"/>
      <c r="UJY44" s="340"/>
      <c r="UJZ44" s="340"/>
      <c r="UKA44" s="340"/>
      <c r="UKB44" s="340"/>
      <c r="UKC44" s="340"/>
      <c r="UKD44" s="340"/>
      <c r="UKE44" s="340"/>
      <c r="UKF44" s="340"/>
      <c r="UKG44" s="340"/>
      <c r="UKH44" s="340"/>
      <c r="UKI44" s="340"/>
      <c r="UKJ44" s="340"/>
      <c r="UKK44" s="340"/>
      <c r="UKL44" s="340"/>
      <c r="UKM44" s="340"/>
      <c r="UKN44" s="340"/>
      <c r="UKO44" s="340"/>
      <c r="UKP44" s="340"/>
      <c r="UKQ44" s="340"/>
      <c r="UKR44" s="340"/>
      <c r="UKS44" s="340"/>
      <c r="UKT44" s="340"/>
      <c r="UKU44" s="340"/>
      <c r="UKV44" s="340"/>
      <c r="UKW44" s="340"/>
      <c r="UKX44" s="340"/>
      <c r="UKY44" s="340"/>
      <c r="UKZ44" s="340"/>
      <c r="ULA44" s="340"/>
      <c r="ULB44" s="340"/>
      <c r="ULC44" s="340"/>
      <c r="ULD44" s="340"/>
      <c r="ULE44" s="340"/>
      <c r="ULF44" s="340"/>
      <c r="ULG44" s="340"/>
      <c r="ULH44" s="340"/>
      <c r="ULI44" s="340"/>
      <c r="ULJ44" s="340"/>
      <c r="ULK44" s="340"/>
      <c r="ULL44" s="340"/>
      <c r="ULM44" s="340"/>
      <c r="ULN44" s="340"/>
      <c r="ULO44" s="340"/>
      <c r="ULP44" s="340"/>
      <c r="ULQ44" s="340"/>
      <c r="ULR44" s="340"/>
      <c r="ULS44" s="340"/>
      <c r="ULT44" s="340"/>
      <c r="ULU44" s="340"/>
      <c r="ULV44" s="340"/>
      <c r="ULW44" s="340"/>
      <c r="ULX44" s="340"/>
      <c r="ULY44" s="340"/>
      <c r="ULZ44" s="340"/>
      <c r="UMA44" s="340"/>
      <c r="UMB44" s="340"/>
      <c r="UMC44" s="340"/>
      <c r="UMD44" s="340"/>
      <c r="UME44" s="340"/>
      <c r="UMF44" s="340"/>
      <c r="UMG44" s="340"/>
      <c r="UMH44" s="340"/>
      <c r="UMI44" s="340"/>
      <c r="UMJ44" s="340"/>
      <c r="UMK44" s="340"/>
      <c r="UML44" s="340"/>
      <c r="UMM44" s="340"/>
      <c r="UMN44" s="340"/>
      <c r="UMO44" s="340"/>
      <c r="UMP44" s="340"/>
      <c r="UMQ44" s="340"/>
      <c r="UMR44" s="340"/>
      <c r="UMS44" s="340"/>
      <c r="UMT44" s="340"/>
      <c r="UMU44" s="340"/>
      <c r="UMV44" s="340"/>
      <c r="UMW44" s="340"/>
      <c r="UMX44" s="340"/>
      <c r="UMY44" s="340"/>
      <c r="UMZ44" s="340"/>
      <c r="UNA44" s="340"/>
      <c r="UNB44" s="340"/>
      <c r="UNC44" s="340"/>
      <c r="UND44" s="340"/>
      <c r="UNE44" s="340"/>
      <c r="UNF44" s="340"/>
      <c r="UNG44" s="340"/>
      <c r="UNH44" s="340"/>
      <c r="UNI44" s="340"/>
      <c r="UNJ44" s="340"/>
      <c r="UNK44" s="340"/>
      <c r="UNL44" s="340"/>
      <c r="UNM44" s="340"/>
      <c r="UNN44" s="340"/>
      <c r="UNO44" s="340"/>
      <c r="UNP44" s="340"/>
      <c r="UNQ44" s="340"/>
      <c r="UNR44" s="340"/>
      <c r="UNS44" s="340"/>
      <c r="UNT44" s="340"/>
      <c r="UNU44" s="340"/>
      <c r="UNV44" s="340"/>
      <c r="UNW44" s="340"/>
      <c r="UNX44" s="340"/>
      <c r="UNY44" s="340"/>
      <c r="UNZ44" s="340"/>
      <c r="UOA44" s="340"/>
      <c r="UOB44" s="340"/>
      <c r="UOC44" s="340"/>
      <c r="UOD44" s="340"/>
      <c r="UOE44" s="340"/>
      <c r="UOF44" s="340"/>
      <c r="UOG44" s="340"/>
      <c r="UOH44" s="340"/>
      <c r="UOI44" s="340"/>
      <c r="UOJ44" s="340"/>
      <c r="UOK44" s="340"/>
      <c r="UOL44" s="340"/>
      <c r="UOM44" s="340"/>
      <c r="UON44" s="340"/>
      <c r="UOO44" s="340"/>
      <c r="UOP44" s="340"/>
      <c r="UOQ44" s="340"/>
      <c r="UOR44" s="340"/>
      <c r="UOS44" s="340"/>
      <c r="UOT44" s="340"/>
      <c r="UOU44" s="340"/>
      <c r="UOV44" s="340"/>
      <c r="UOW44" s="340"/>
      <c r="UOX44" s="340"/>
      <c r="UOY44" s="340"/>
      <c r="UOZ44" s="340"/>
      <c r="UPA44" s="340"/>
      <c r="UPB44" s="340"/>
      <c r="UPC44" s="340"/>
      <c r="UPD44" s="340"/>
      <c r="UPE44" s="340"/>
      <c r="UPF44" s="340"/>
      <c r="UPG44" s="340"/>
      <c r="UPH44" s="340"/>
      <c r="UPI44" s="340"/>
      <c r="UPJ44" s="340"/>
      <c r="UPK44" s="340"/>
      <c r="UPL44" s="340"/>
      <c r="UPM44" s="340"/>
      <c r="UPN44" s="340"/>
      <c r="UPO44" s="340"/>
      <c r="UPP44" s="340"/>
      <c r="UPQ44" s="340"/>
      <c r="UPR44" s="340"/>
      <c r="UPS44" s="340"/>
      <c r="UPT44" s="340"/>
      <c r="UPU44" s="340"/>
      <c r="UPV44" s="340"/>
      <c r="UPW44" s="340"/>
      <c r="UPX44" s="340"/>
      <c r="UPY44" s="340"/>
      <c r="UPZ44" s="340"/>
      <c r="UQA44" s="340"/>
      <c r="UQB44" s="340"/>
      <c r="UQC44" s="340"/>
      <c r="UQD44" s="340"/>
      <c r="UQE44" s="340"/>
      <c r="UQF44" s="340"/>
      <c r="UQG44" s="340"/>
      <c r="UQH44" s="340"/>
      <c r="UQI44" s="340"/>
      <c r="UQJ44" s="340"/>
      <c r="UQK44" s="340"/>
      <c r="UQL44" s="340"/>
      <c r="UQM44" s="340"/>
      <c r="UQN44" s="340"/>
      <c r="UQO44" s="340"/>
      <c r="UQP44" s="340"/>
      <c r="UQQ44" s="340"/>
      <c r="UQR44" s="340"/>
      <c r="UQS44" s="340"/>
      <c r="UQT44" s="340"/>
      <c r="UQU44" s="340"/>
      <c r="UQV44" s="340"/>
      <c r="UQW44" s="340"/>
      <c r="UQX44" s="340"/>
      <c r="UQY44" s="340"/>
      <c r="UQZ44" s="340"/>
      <c r="URA44" s="340"/>
      <c r="URB44" s="340"/>
      <c r="URC44" s="340"/>
      <c r="URD44" s="340"/>
      <c r="URE44" s="340"/>
      <c r="URF44" s="340"/>
      <c r="URG44" s="340"/>
      <c r="URH44" s="340"/>
      <c r="URI44" s="340"/>
      <c r="URJ44" s="340"/>
      <c r="URK44" s="340"/>
      <c r="URL44" s="340"/>
      <c r="URM44" s="340"/>
      <c r="URN44" s="340"/>
      <c r="URO44" s="340"/>
      <c r="URP44" s="340"/>
      <c r="URQ44" s="340"/>
      <c r="URR44" s="340"/>
      <c r="URS44" s="340"/>
      <c r="URT44" s="340"/>
      <c r="URU44" s="340"/>
      <c r="URV44" s="340"/>
      <c r="URW44" s="340"/>
      <c r="URX44" s="340"/>
      <c r="URY44" s="340"/>
      <c r="URZ44" s="340"/>
      <c r="USA44" s="340"/>
      <c r="USB44" s="340"/>
      <c r="USC44" s="340"/>
      <c r="USD44" s="340"/>
      <c r="USE44" s="340"/>
      <c r="USF44" s="340"/>
      <c r="USG44" s="340"/>
      <c r="USH44" s="340"/>
      <c r="USI44" s="340"/>
      <c r="USJ44" s="340"/>
      <c r="USK44" s="340"/>
      <c r="USL44" s="340"/>
      <c r="USM44" s="340"/>
      <c r="USN44" s="340"/>
      <c r="USO44" s="340"/>
      <c r="USP44" s="340"/>
      <c r="USQ44" s="340"/>
      <c r="USR44" s="340"/>
      <c r="USS44" s="340"/>
      <c r="UST44" s="340"/>
      <c r="USU44" s="340"/>
      <c r="USV44" s="340"/>
      <c r="USW44" s="340"/>
      <c r="USX44" s="340"/>
      <c r="USY44" s="340"/>
      <c r="USZ44" s="340"/>
      <c r="UTA44" s="340"/>
      <c r="UTB44" s="340"/>
      <c r="UTC44" s="340"/>
      <c r="UTD44" s="340"/>
      <c r="UTE44" s="340"/>
      <c r="UTF44" s="340"/>
      <c r="UTG44" s="340"/>
      <c r="UTH44" s="340"/>
      <c r="UTI44" s="340"/>
      <c r="UTJ44" s="340"/>
      <c r="UTK44" s="340"/>
      <c r="UTL44" s="340"/>
      <c r="UTM44" s="340"/>
      <c r="UTN44" s="340"/>
      <c r="UTO44" s="340"/>
      <c r="UTP44" s="340"/>
      <c r="UTQ44" s="340"/>
      <c r="UTR44" s="340"/>
      <c r="UTS44" s="340"/>
      <c r="UTT44" s="340"/>
      <c r="UTU44" s="340"/>
      <c r="UTV44" s="340"/>
      <c r="UTW44" s="340"/>
      <c r="UTX44" s="340"/>
      <c r="UTY44" s="340"/>
      <c r="UTZ44" s="340"/>
      <c r="UUA44" s="340"/>
      <c r="UUB44" s="340"/>
      <c r="UUC44" s="340"/>
      <c r="UUD44" s="340"/>
      <c r="UUE44" s="340"/>
      <c r="UUF44" s="340"/>
      <c r="UUG44" s="340"/>
      <c r="UUH44" s="340"/>
      <c r="UUI44" s="340"/>
      <c r="UUJ44" s="340"/>
      <c r="UUK44" s="340"/>
      <c r="UUL44" s="340"/>
      <c r="UUM44" s="340"/>
      <c r="UUN44" s="340"/>
      <c r="UUO44" s="340"/>
      <c r="UUP44" s="340"/>
      <c r="UUQ44" s="340"/>
      <c r="UUR44" s="340"/>
      <c r="UUS44" s="340"/>
      <c r="UUT44" s="340"/>
      <c r="UUU44" s="340"/>
      <c r="UUV44" s="340"/>
      <c r="UUW44" s="340"/>
      <c r="UUX44" s="340"/>
      <c r="UUY44" s="340"/>
      <c r="UUZ44" s="340"/>
      <c r="UVA44" s="340"/>
      <c r="UVB44" s="340"/>
      <c r="UVC44" s="340"/>
      <c r="UVD44" s="340"/>
      <c r="UVE44" s="340"/>
      <c r="UVF44" s="340"/>
      <c r="UVG44" s="340"/>
      <c r="UVH44" s="340"/>
      <c r="UVI44" s="340"/>
      <c r="UVJ44" s="340"/>
      <c r="UVK44" s="340"/>
      <c r="UVL44" s="340"/>
      <c r="UVM44" s="340"/>
      <c r="UVN44" s="340"/>
      <c r="UVO44" s="340"/>
      <c r="UVP44" s="340"/>
      <c r="UVQ44" s="340"/>
      <c r="UVR44" s="340"/>
      <c r="UVS44" s="340"/>
      <c r="UVT44" s="340"/>
      <c r="UVU44" s="340"/>
      <c r="UVV44" s="340"/>
      <c r="UVW44" s="340"/>
      <c r="UVX44" s="340"/>
      <c r="UVY44" s="340"/>
      <c r="UVZ44" s="340"/>
      <c r="UWA44" s="340"/>
      <c r="UWB44" s="340"/>
      <c r="UWC44" s="340"/>
      <c r="UWD44" s="340"/>
      <c r="UWE44" s="340"/>
      <c r="UWF44" s="340"/>
      <c r="UWG44" s="340"/>
      <c r="UWH44" s="340"/>
      <c r="UWI44" s="340"/>
      <c r="UWJ44" s="340"/>
      <c r="UWK44" s="340"/>
      <c r="UWL44" s="340"/>
      <c r="UWM44" s="340"/>
      <c r="UWN44" s="340"/>
      <c r="UWO44" s="340"/>
      <c r="UWP44" s="340"/>
      <c r="UWQ44" s="340"/>
      <c r="UWR44" s="340"/>
      <c r="UWS44" s="340"/>
      <c r="UWT44" s="340"/>
      <c r="UWU44" s="340"/>
      <c r="UWV44" s="340"/>
      <c r="UWW44" s="340"/>
      <c r="UWX44" s="340"/>
      <c r="UWY44" s="340"/>
      <c r="UWZ44" s="340"/>
      <c r="UXA44" s="340"/>
      <c r="UXB44" s="340"/>
      <c r="UXC44" s="340"/>
      <c r="UXD44" s="340"/>
      <c r="UXE44" s="340"/>
      <c r="UXF44" s="340"/>
      <c r="UXG44" s="340"/>
      <c r="UXH44" s="340"/>
      <c r="UXI44" s="340"/>
      <c r="UXJ44" s="340"/>
      <c r="UXK44" s="340"/>
      <c r="UXL44" s="340"/>
      <c r="UXM44" s="340"/>
      <c r="UXN44" s="340"/>
      <c r="UXO44" s="340"/>
      <c r="UXP44" s="340"/>
      <c r="UXQ44" s="340"/>
      <c r="UXR44" s="340"/>
      <c r="UXS44" s="340"/>
      <c r="UXT44" s="340"/>
      <c r="UXU44" s="340"/>
      <c r="UXV44" s="340"/>
      <c r="UXW44" s="340"/>
      <c r="UXX44" s="340"/>
      <c r="UXY44" s="340"/>
      <c r="UXZ44" s="340"/>
      <c r="UYA44" s="340"/>
      <c r="UYB44" s="340"/>
      <c r="UYC44" s="340"/>
      <c r="UYD44" s="340"/>
      <c r="UYE44" s="340"/>
      <c r="UYF44" s="340"/>
      <c r="UYG44" s="340"/>
      <c r="UYH44" s="340"/>
      <c r="UYI44" s="340"/>
      <c r="UYJ44" s="340"/>
      <c r="UYK44" s="340"/>
      <c r="UYL44" s="340"/>
      <c r="UYM44" s="340"/>
      <c r="UYN44" s="340"/>
      <c r="UYO44" s="340"/>
      <c r="UYP44" s="340"/>
      <c r="UYQ44" s="340"/>
      <c r="UYR44" s="340"/>
      <c r="UYS44" s="340"/>
      <c r="UYT44" s="340"/>
      <c r="UYU44" s="340"/>
      <c r="UYV44" s="340"/>
      <c r="UYW44" s="340"/>
      <c r="UYX44" s="340"/>
      <c r="UYY44" s="340"/>
      <c r="UYZ44" s="340"/>
      <c r="UZA44" s="340"/>
      <c r="UZB44" s="340"/>
      <c r="UZC44" s="340"/>
      <c r="UZD44" s="340"/>
      <c r="UZE44" s="340"/>
      <c r="UZF44" s="340"/>
      <c r="UZG44" s="340"/>
      <c r="UZH44" s="340"/>
      <c r="UZI44" s="340"/>
      <c r="UZJ44" s="340"/>
      <c r="UZK44" s="340"/>
      <c r="UZL44" s="340"/>
      <c r="UZM44" s="340"/>
      <c r="UZN44" s="340"/>
      <c r="UZO44" s="340"/>
      <c r="UZP44" s="340"/>
      <c r="UZQ44" s="340"/>
      <c r="UZR44" s="340"/>
      <c r="UZS44" s="340"/>
      <c r="UZT44" s="340"/>
      <c r="UZU44" s="340"/>
      <c r="UZV44" s="340"/>
      <c r="UZW44" s="340"/>
      <c r="UZX44" s="340"/>
      <c r="UZY44" s="340"/>
      <c r="UZZ44" s="340"/>
      <c r="VAA44" s="340"/>
      <c r="VAB44" s="340"/>
      <c r="VAC44" s="340"/>
      <c r="VAD44" s="340"/>
      <c r="VAE44" s="340"/>
      <c r="VAF44" s="340"/>
      <c r="VAG44" s="340"/>
      <c r="VAH44" s="340"/>
      <c r="VAI44" s="340"/>
      <c r="VAJ44" s="340"/>
      <c r="VAK44" s="340"/>
      <c r="VAL44" s="340"/>
      <c r="VAM44" s="340"/>
      <c r="VAN44" s="340"/>
      <c r="VAO44" s="340"/>
      <c r="VAP44" s="340"/>
      <c r="VAQ44" s="340"/>
      <c r="VAR44" s="340"/>
      <c r="VAS44" s="340"/>
      <c r="VAT44" s="340"/>
      <c r="VAU44" s="340"/>
      <c r="VAV44" s="340"/>
      <c r="VAW44" s="340"/>
      <c r="VAX44" s="340"/>
      <c r="VAY44" s="340"/>
      <c r="VAZ44" s="340"/>
      <c r="VBA44" s="340"/>
      <c r="VBB44" s="340"/>
      <c r="VBC44" s="340"/>
      <c r="VBD44" s="340"/>
      <c r="VBE44" s="340"/>
      <c r="VBF44" s="340"/>
      <c r="VBG44" s="340"/>
      <c r="VBH44" s="340"/>
      <c r="VBI44" s="340"/>
      <c r="VBJ44" s="340"/>
      <c r="VBK44" s="340"/>
      <c r="VBL44" s="340"/>
      <c r="VBM44" s="340"/>
      <c r="VBN44" s="340"/>
      <c r="VBO44" s="340"/>
      <c r="VBP44" s="340"/>
      <c r="VBQ44" s="340"/>
      <c r="VBR44" s="340"/>
      <c r="VBS44" s="340"/>
      <c r="VBT44" s="340"/>
      <c r="VBU44" s="340"/>
      <c r="VBV44" s="340"/>
      <c r="VBW44" s="340"/>
      <c r="VBX44" s="340"/>
      <c r="VBY44" s="340"/>
      <c r="VBZ44" s="340"/>
      <c r="VCA44" s="340"/>
      <c r="VCB44" s="340"/>
      <c r="VCC44" s="340"/>
      <c r="VCD44" s="340"/>
      <c r="VCE44" s="340"/>
      <c r="VCF44" s="340"/>
      <c r="VCG44" s="340"/>
      <c r="VCH44" s="340"/>
      <c r="VCI44" s="340"/>
      <c r="VCJ44" s="340"/>
      <c r="VCK44" s="340"/>
      <c r="VCL44" s="340"/>
      <c r="VCM44" s="340"/>
      <c r="VCN44" s="340"/>
      <c r="VCO44" s="340"/>
      <c r="VCP44" s="340"/>
      <c r="VCQ44" s="340"/>
      <c r="VCR44" s="340"/>
      <c r="VCS44" s="340"/>
      <c r="VCT44" s="340"/>
      <c r="VCU44" s="340"/>
      <c r="VCV44" s="340"/>
      <c r="VCW44" s="340"/>
      <c r="VCX44" s="340"/>
      <c r="VCY44" s="340"/>
      <c r="VCZ44" s="340"/>
      <c r="VDA44" s="340"/>
      <c r="VDB44" s="340"/>
      <c r="VDC44" s="340"/>
      <c r="VDD44" s="340"/>
      <c r="VDE44" s="340"/>
      <c r="VDF44" s="340"/>
      <c r="VDG44" s="340"/>
      <c r="VDH44" s="340"/>
      <c r="VDI44" s="340"/>
      <c r="VDJ44" s="340"/>
      <c r="VDK44" s="340"/>
      <c r="VDL44" s="340"/>
      <c r="VDM44" s="340"/>
      <c r="VDN44" s="340"/>
      <c r="VDO44" s="340"/>
      <c r="VDP44" s="340"/>
      <c r="VDQ44" s="340"/>
      <c r="VDR44" s="340"/>
      <c r="VDS44" s="340"/>
      <c r="VDT44" s="340"/>
      <c r="VDU44" s="340"/>
      <c r="VDV44" s="340"/>
      <c r="VDW44" s="340"/>
      <c r="VDX44" s="340"/>
      <c r="VDY44" s="340"/>
      <c r="VDZ44" s="340"/>
      <c r="VEA44" s="340"/>
      <c r="VEB44" s="340"/>
      <c r="VEC44" s="340"/>
      <c r="VED44" s="340"/>
      <c r="VEE44" s="340"/>
      <c r="VEF44" s="340"/>
      <c r="VEG44" s="340"/>
      <c r="VEH44" s="340"/>
      <c r="VEI44" s="340"/>
      <c r="VEJ44" s="340"/>
      <c r="VEK44" s="340"/>
      <c r="VEL44" s="340"/>
      <c r="VEM44" s="340"/>
      <c r="VEN44" s="340"/>
      <c r="VEO44" s="340"/>
      <c r="VEP44" s="340"/>
      <c r="VEQ44" s="340"/>
      <c r="VER44" s="340"/>
      <c r="VES44" s="340"/>
      <c r="VET44" s="340"/>
      <c r="VEU44" s="340"/>
      <c r="VEV44" s="340"/>
      <c r="VEW44" s="340"/>
      <c r="VEX44" s="340"/>
      <c r="VEY44" s="340"/>
      <c r="VEZ44" s="340"/>
      <c r="VFA44" s="340"/>
      <c r="VFB44" s="340"/>
      <c r="VFC44" s="340"/>
      <c r="VFD44" s="340"/>
      <c r="VFE44" s="340"/>
      <c r="VFF44" s="340"/>
      <c r="VFG44" s="340"/>
      <c r="VFH44" s="340"/>
      <c r="VFI44" s="340"/>
      <c r="VFJ44" s="340"/>
      <c r="VFK44" s="340"/>
      <c r="VFL44" s="340"/>
      <c r="VFM44" s="340"/>
      <c r="VFN44" s="340"/>
      <c r="VFO44" s="340"/>
      <c r="VFP44" s="340"/>
      <c r="VFQ44" s="340"/>
      <c r="VFR44" s="340"/>
      <c r="VFS44" s="340"/>
      <c r="VFT44" s="340"/>
      <c r="VFU44" s="340"/>
      <c r="VFV44" s="340"/>
      <c r="VFW44" s="340"/>
      <c r="VFX44" s="340"/>
      <c r="VFY44" s="340"/>
      <c r="VFZ44" s="340"/>
      <c r="VGA44" s="340"/>
      <c r="VGB44" s="340"/>
      <c r="VGC44" s="340"/>
      <c r="VGD44" s="340"/>
      <c r="VGE44" s="340"/>
      <c r="VGF44" s="340"/>
      <c r="VGG44" s="340"/>
      <c r="VGH44" s="340"/>
      <c r="VGI44" s="340"/>
      <c r="VGJ44" s="340"/>
      <c r="VGK44" s="340"/>
      <c r="VGL44" s="340"/>
      <c r="VGM44" s="340"/>
      <c r="VGN44" s="340"/>
      <c r="VGO44" s="340"/>
      <c r="VGP44" s="340"/>
      <c r="VGQ44" s="340"/>
      <c r="VGR44" s="340"/>
      <c r="VGS44" s="340"/>
      <c r="VGT44" s="340"/>
      <c r="VGU44" s="340"/>
      <c r="VGV44" s="340"/>
      <c r="VGW44" s="340"/>
      <c r="VGX44" s="340"/>
      <c r="VGY44" s="340"/>
      <c r="VGZ44" s="340"/>
      <c r="VHA44" s="340"/>
      <c r="VHB44" s="340"/>
      <c r="VHC44" s="340"/>
      <c r="VHD44" s="340"/>
      <c r="VHE44" s="340"/>
      <c r="VHF44" s="340"/>
      <c r="VHG44" s="340"/>
      <c r="VHH44" s="340"/>
      <c r="VHI44" s="340"/>
      <c r="VHJ44" s="340"/>
      <c r="VHK44" s="340"/>
      <c r="VHL44" s="340"/>
      <c r="VHM44" s="340"/>
      <c r="VHN44" s="340"/>
      <c r="VHO44" s="340"/>
      <c r="VHP44" s="340"/>
      <c r="VHQ44" s="340"/>
      <c r="VHR44" s="340"/>
      <c r="VHS44" s="340"/>
      <c r="VHT44" s="340"/>
      <c r="VHU44" s="340"/>
      <c r="VHV44" s="340"/>
      <c r="VHW44" s="340"/>
      <c r="VHX44" s="340"/>
      <c r="VHY44" s="340"/>
      <c r="VHZ44" s="340"/>
      <c r="VIA44" s="340"/>
      <c r="VIB44" s="340"/>
      <c r="VIC44" s="340"/>
      <c r="VID44" s="340"/>
      <c r="VIE44" s="340"/>
      <c r="VIF44" s="340"/>
      <c r="VIG44" s="340"/>
      <c r="VIH44" s="340"/>
      <c r="VII44" s="340"/>
      <c r="VIJ44" s="340"/>
      <c r="VIK44" s="340"/>
      <c r="VIL44" s="340"/>
      <c r="VIM44" s="340"/>
      <c r="VIN44" s="340"/>
      <c r="VIO44" s="340"/>
      <c r="VIP44" s="340"/>
      <c r="VIQ44" s="340"/>
      <c r="VIR44" s="340"/>
      <c r="VIS44" s="340"/>
      <c r="VIT44" s="340"/>
      <c r="VIU44" s="340"/>
      <c r="VIV44" s="340"/>
      <c r="VIW44" s="340"/>
      <c r="VIX44" s="340"/>
      <c r="VIY44" s="340"/>
      <c r="VIZ44" s="340"/>
      <c r="VJA44" s="340"/>
      <c r="VJB44" s="340"/>
      <c r="VJC44" s="340"/>
      <c r="VJD44" s="340"/>
      <c r="VJE44" s="340"/>
      <c r="VJF44" s="340"/>
      <c r="VJG44" s="340"/>
      <c r="VJH44" s="340"/>
      <c r="VJI44" s="340"/>
      <c r="VJJ44" s="340"/>
      <c r="VJK44" s="340"/>
      <c r="VJL44" s="340"/>
      <c r="VJM44" s="340"/>
      <c r="VJN44" s="340"/>
      <c r="VJO44" s="340"/>
      <c r="VJP44" s="340"/>
      <c r="VJQ44" s="340"/>
      <c r="VJR44" s="340"/>
      <c r="VJS44" s="340"/>
      <c r="VJT44" s="340"/>
      <c r="VJU44" s="340"/>
      <c r="VJV44" s="340"/>
      <c r="VJW44" s="340"/>
      <c r="VJX44" s="340"/>
      <c r="VJY44" s="340"/>
      <c r="VJZ44" s="340"/>
      <c r="VKA44" s="340"/>
      <c r="VKB44" s="340"/>
      <c r="VKC44" s="340"/>
      <c r="VKD44" s="340"/>
      <c r="VKE44" s="340"/>
      <c r="VKF44" s="340"/>
      <c r="VKG44" s="340"/>
      <c r="VKH44" s="340"/>
      <c r="VKI44" s="340"/>
      <c r="VKJ44" s="340"/>
      <c r="VKK44" s="340"/>
      <c r="VKL44" s="340"/>
      <c r="VKM44" s="340"/>
      <c r="VKN44" s="340"/>
      <c r="VKO44" s="340"/>
      <c r="VKP44" s="340"/>
      <c r="VKQ44" s="340"/>
      <c r="VKR44" s="340"/>
      <c r="VKS44" s="340"/>
      <c r="VKT44" s="340"/>
      <c r="VKU44" s="340"/>
      <c r="VKV44" s="340"/>
      <c r="VKW44" s="340"/>
      <c r="VKX44" s="340"/>
      <c r="VKY44" s="340"/>
      <c r="VKZ44" s="340"/>
      <c r="VLA44" s="340"/>
      <c r="VLB44" s="340"/>
      <c r="VLC44" s="340"/>
      <c r="VLD44" s="340"/>
      <c r="VLE44" s="340"/>
      <c r="VLF44" s="340"/>
      <c r="VLG44" s="340"/>
      <c r="VLH44" s="340"/>
      <c r="VLI44" s="340"/>
      <c r="VLJ44" s="340"/>
      <c r="VLK44" s="340"/>
      <c r="VLL44" s="340"/>
      <c r="VLM44" s="340"/>
      <c r="VLN44" s="340"/>
      <c r="VLO44" s="340"/>
      <c r="VLP44" s="340"/>
      <c r="VLQ44" s="340"/>
      <c r="VLR44" s="340"/>
      <c r="VLS44" s="340"/>
      <c r="VLT44" s="340"/>
      <c r="VLU44" s="340"/>
      <c r="VLV44" s="340"/>
      <c r="VLW44" s="340"/>
      <c r="VLX44" s="340"/>
      <c r="VLY44" s="340"/>
      <c r="VLZ44" s="340"/>
      <c r="VMA44" s="340"/>
      <c r="VMB44" s="340"/>
      <c r="VMC44" s="340"/>
      <c r="VMD44" s="340"/>
      <c r="VME44" s="340"/>
      <c r="VMF44" s="340"/>
      <c r="VMG44" s="340"/>
      <c r="VMH44" s="340"/>
      <c r="VMI44" s="340"/>
      <c r="VMJ44" s="340"/>
      <c r="VMK44" s="340"/>
      <c r="VML44" s="340"/>
      <c r="VMM44" s="340"/>
      <c r="VMN44" s="340"/>
      <c r="VMO44" s="340"/>
      <c r="VMP44" s="340"/>
      <c r="VMQ44" s="340"/>
      <c r="VMR44" s="340"/>
      <c r="VMS44" s="340"/>
      <c r="VMT44" s="340"/>
      <c r="VMU44" s="340"/>
      <c r="VMV44" s="340"/>
      <c r="VMW44" s="340"/>
      <c r="VMX44" s="340"/>
      <c r="VMY44" s="340"/>
      <c r="VMZ44" s="340"/>
      <c r="VNA44" s="340"/>
      <c r="VNB44" s="340"/>
      <c r="VNC44" s="340"/>
      <c r="VND44" s="340"/>
      <c r="VNE44" s="340"/>
      <c r="VNF44" s="340"/>
      <c r="VNG44" s="340"/>
      <c r="VNH44" s="340"/>
      <c r="VNI44" s="340"/>
      <c r="VNJ44" s="340"/>
      <c r="VNK44" s="340"/>
      <c r="VNL44" s="340"/>
      <c r="VNM44" s="340"/>
      <c r="VNN44" s="340"/>
      <c r="VNO44" s="340"/>
      <c r="VNP44" s="340"/>
      <c r="VNQ44" s="340"/>
      <c r="VNR44" s="340"/>
      <c r="VNS44" s="340"/>
      <c r="VNT44" s="340"/>
      <c r="VNU44" s="340"/>
      <c r="VNV44" s="340"/>
      <c r="VNW44" s="340"/>
      <c r="VNX44" s="340"/>
      <c r="VNY44" s="340"/>
      <c r="VNZ44" s="340"/>
      <c r="VOA44" s="340"/>
      <c r="VOB44" s="340"/>
      <c r="VOC44" s="340"/>
      <c r="VOD44" s="340"/>
      <c r="VOE44" s="340"/>
      <c r="VOF44" s="340"/>
      <c r="VOG44" s="340"/>
      <c r="VOH44" s="340"/>
      <c r="VOI44" s="340"/>
      <c r="VOJ44" s="340"/>
      <c r="VOK44" s="340"/>
      <c r="VOL44" s="340"/>
      <c r="VOM44" s="340"/>
      <c r="VON44" s="340"/>
      <c r="VOO44" s="340"/>
      <c r="VOP44" s="340"/>
      <c r="VOQ44" s="340"/>
      <c r="VOR44" s="340"/>
      <c r="VOS44" s="340"/>
      <c r="VOT44" s="340"/>
      <c r="VOU44" s="340"/>
      <c r="VOV44" s="340"/>
      <c r="VOW44" s="340"/>
      <c r="VOX44" s="340"/>
      <c r="VOY44" s="340"/>
      <c r="VOZ44" s="340"/>
      <c r="VPA44" s="340"/>
      <c r="VPB44" s="340"/>
      <c r="VPC44" s="340"/>
      <c r="VPD44" s="340"/>
      <c r="VPE44" s="340"/>
      <c r="VPF44" s="340"/>
      <c r="VPG44" s="340"/>
      <c r="VPH44" s="340"/>
      <c r="VPI44" s="340"/>
      <c r="VPJ44" s="340"/>
      <c r="VPK44" s="340"/>
      <c r="VPL44" s="340"/>
      <c r="VPM44" s="340"/>
      <c r="VPN44" s="340"/>
      <c r="VPO44" s="340"/>
      <c r="VPP44" s="340"/>
      <c r="VPQ44" s="340"/>
      <c r="VPR44" s="340"/>
      <c r="VPS44" s="340"/>
      <c r="VPT44" s="340"/>
      <c r="VPU44" s="340"/>
      <c r="VPV44" s="340"/>
      <c r="VPW44" s="340"/>
      <c r="VPX44" s="340"/>
      <c r="VPY44" s="340"/>
      <c r="VPZ44" s="340"/>
      <c r="VQA44" s="340"/>
      <c r="VQB44" s="340"/>
      <c r="VQC44" s="340"/>
      <c r="VQD44" s="340"/>
      <c r="VQE44" s="340"/>
      <c r="VQF44" s="340"/>
      <c r="VQG44" s="340"/>
      <c r="VQH44" s="340"/>
      <c r="VQI44" s="340"/>
      <c r="VQJ44" s="340"/>
      <c r="VQK44" s="340"/>
      <c r="VQL44" s="340"/>
      <c r="VQM44" s="340"/>
      <c r="VQN44" s="340"/>
      <c r="VQO44" s="340"/>
      <c r="VQP44" s="340"/>
      <c r="VQQ44" s="340"/>
      <c r="VQR44" s="340"/>
      <c r="VQS44" s="340"/>
      <c r="VQT44" s="340"/>
      <c r="VQU44" s="340"/>
      <c r="VQV44" s="340"/>
      <c r="VQW44" s="340"/>
      <c r="VQX44" s="340"/>
      <c r="VQY44" s="340"/>
      <c r="VQZ44" s="340"/>
      <c r="VRA44" s="340"/>
      <c r="VRB44" s="340"/>
      <c r="VRC44" s="340"/>
      <c r="VRD44" s="340"/>
      <c r="VRE44" s="340"/>
      <c r="VRF44" s="340"/>
      <c r="VRG44" s="340"/>
      <c r="VRH44" s="340"/>
      <c r="VRI44" s="340"/>
      <c r="VRJ44" s="340"/>
      <c r="VRK44" s="340"/>
      <c r="VRL44" s="340"/>
      <c r="VRM44" s="340"/>
      <c r="VRN44" s="340"/>
      <c r="VRO44" s="340"/>
      <c r="VRP44" s="340"/>
      <c r="VRQ44" s="340"/>
      <c r="VRR44" s="340"/>
      <c r="VRS44" s="340"/>
      <c r="VRT44" s="340"/>
      <c r="VRU44" s="340"/>
      <c r="VRV44" s="340"/>
      <c r="VRW44" s="340"/>
      <c r="VRX44" s="340"/>
      <c r="VRY44" s="340"/>
      <c r="VRZ44" s="340"/>
      <c r="VSA44" s="340"/>
      <c r="VSB44" s="340"/>
      <c r="VSC44" s="340"/>
      <c r="VSD44" s="340"/>
      <c r="VSE44" s="340"/>
      <c r="VSF44" s="340"/>
      <c r="VSG44" s="340"/>
      <c r="VSH44" s="340"/>
      <c r="VSI44" s="340"/>
      <c r="VSJ44" s="340"/>
      <c r="VSK44" s="340"/>
      <c r="VSL44" s="340"/>
      <c r="VSM44" s="340"/>
      <c r="VSN44" s="340"/>
      <c r="VSO44" s="340"/>
      <c r="VSP44" s="340"/>
      <c r="VSQ44" s="340"/>
      <c r="VSR44" s="340"/>
      <c r="VSS44" s="340"/>
      <c r="VST44" s="340"/>
      <c r="VSU44" s="340"/>
      <c r="VSV44" s="340"/>
      <c r="VSW44" s="340"/>
      <c r="VSX44" s="340"/>
      <c r="VSY44" s="340"/>
      <c r="VSZ44" s="340"/>
      <c r="VTA44" s="340"/>
      <c r="VTB44" s="340"/>
      <c r="VTC44" s="340"/>
      <c r="VTD44" s="340"/>
      <c r="VTE44" s="340"/>
      <c r="VTF44" s="340"/>
      <c r="VTG44" s="340"/>
      <c r="VTH44" s="340"/>
      <c r="VTI44" s="340"/>
      <c r="VTJ44" s="340"/>
      <c r="VTK44" s="340"/>
      <c r="VTL44" s="340"/>
      <c r="VTM44" s="340"/>
      <c r="VTN44" s="340"/>
      <c r="VTO44" s="340"/>
      <c r="VTP44" s="340"/>
      <c r="VTQ44" s="340"/>
      <c r="VTR44" s="340"/>
      <c r="VTS44" s="340"/>
      <c r="VTT44" s="340"/>
      <c r="VTU44" s="340"/>
      <c r="VTV44" s="340"/>
      <c r="VTW44" s="340"/>
      <c r="VTX44" s="340"/>
      <c r="VTY44" s="340"/>
      <c r="VTZ44" s="340"/>
      <c r="VUA44" s="340"/>
      <c r="VUB44" s="340"/>
      <c r="VUC44" s="340"/>
      <c r="VUD44" s="340"/>
      <c r="VUE44" s="340"/>
      <c r="VUF44" s="340"/>
      <c r="VUG44" s="340"/>
      <c r="VUH44" s="340"/>
      <c r="VUI44" s="340"/>
      <c r="VUJ44" s="340"/>
      <c r="VUK44" s="340"/>
      <c r="VUL44" s="340"/>
      <c r="VUM44" s="340"/>
      <c r="VUN44" s="340"/>
      <c r="VUO44" s="340"/>
      <c r="VUP44" s="340"/>
      <c r="VUQ44" s="340"/>
      <c r="VUR44" s="340"/>
      <c r="VUS44" s="340"/>
      <c r="VUT44" s="340"/>
      <c r="VUU44" s="340"/>
      <c r="VUV44" s="340"/>
      <c r="VUW44" s="340"/>
      <c r="VUX44" s="340"/>
      <c r="VUY44" s="340"/>
      <c r="VUZ44" s="340"/>
      <c r="VVA44" s="340"/>
      <c r="VVB44" s="340"/>
      <c r="VVC44" s="340"/>
      <c r="VVD44" s="340"/>
      <c r="VVE44" s="340"/>
      <c r="VVF44" s="340"/>
      <c r="VVG44" s="340"/>
      <c r="VVH44" s="340"/>
      <c r="VVI44" s="340"/>
      <c r="VVJ44" s="340"/>
      <c r="VVK44" s="340"/>
      <c r="VVL44" s="340"/>
      <c r="VVM44" s="340"/>
      <c r="VVN44" s="340"/>
      <c r="VVO44" s="340"/>
      <c r="VVP44" s="340"/>
      <c r="VVQ44" s="340"/>
      <c r="VVR44" s="340"/>
      <c r="VVS44" s="340"/>
      <c r="VVT44" s="340"/>
      <c r="VVU44" s="340"/>
      <c r="VVV44" s="340"/>
      <c r="VVW44" s="340"/>
      <c r="VVX44" s="340"/>
      <c r="VVY44" s="340"/>
      <c r="VVZ44" s="340"/>
      <c r="VWA44" s="340"/>
      <c r="VWB44" s="340"/>
      <c r="VWC44" s="340"/>
      <c r="VWD44" s="340"/>
      <c r="VWE44" s="340"/>
      <c r="VWF44" s="340"/>
      <c r="VWG44" s="340"/>
      <c r="VWH44" s="340"/>
      <c r="VWI44" s="340"/>
      <c r="VWJ44" s="340"/>
      <c r="VWK44" s="340"/>
      <c r="VWL44" s="340"/>
      <c r="VWM44" s="340"/>
      <c r="VWN44" s="340"/>
      <c r="VWO44" s="340"/>
      <c r="VWP44" s="340"/>
      <c r="VWQ44" s="340"/>
      <c r="VWR44" s="340"/>
      <c r="VWS44" s="340"/>
      <c r="VWT44" s="340"/>
      <c r="VWU44" s="340"/>
      <c r="VWV44" s="340"/>
      <c r="VWW44" s="340"/>
      <c r="VWX44" s="340"/>
      <c r="VWY44" s="340"/>
      <c r="VWZ44" s="340"/>
      <c r="VXA44" s="340"/>
      <c r="VXB44" s="340"/>
      <c r="VXC44" s="340"/>
      <c r="VXD44" s="340"/>
      <c r="VXE44" s="340"/>
      <c r="VXF44" s="340"/>
      <c r="VXG44" s="340"/>
      <c r="VXH44" s="340"/>
      <c r="VXI44" s="340"/>
      <c r="VXJ44" s="340"/>
      <c r="VXK44" s="340"/>
      <c r="VXL44" s="340"/>
      <c r="VXM44" s="340"/>
      <c r="VXN44" s="340"/>
      <c r="VXO44" s="340"/>
      <c r="VXP44" s="340"/>
      <c r="VXQ44" s="340"/>
      <c r="VXR44" s="340"/>
      <c r="VXS44" s="340"/>
      <c r="VXT44" s="340"/>
      <c r="VXU44" s="340"/>
      <c r="VXV44" s="340"/>
      <c r="VXW44" s="340"/>
      <c r="VXX44" s="340"/>
      <c r="VXY44" s="340"/>
      <c r="VXZ44" s="340"/>
      <c r="VYA44" s="340"/>
      <c r="VYB44" s="340"/>
      <c r="VYC44" s="340"/>
      <c r="VYD44" s="340"/>
      <c r="VYE44" s="340"/>
      <c r="VYF44" s="340"/>
      <c r="VYG44" s="340"/>
      <c r="VYH44" s="340"/>
      <c r="VYI44" s="340"/>
      <c r="VYJ44" s="340"/>
      <c r="VYK44" s="340"/>
      <c r="VYL44" s="340"/>
      <c r="VYM44" s="340"/>
      <c r="VYN44" s="340"/>
      <c r="VYO44" s="340"/>
      <c r="VYP44" s="340"/>
      <c r="VYQ44" s="340"/>
      <c r="VYR44" s="340"/>
      <c r="VYS44" s="340"/>
      <c r="VYT44" s="340"/>
      <c r="VYU44" s="340"/>
      <c r="VYV44" s="340"/>
      <c r="VYW44" s="340"/>
      <c r="VYX44" s="340"/>
      <c r="VYY44" s="340"/>
      <c r="VYZ44" s="340"/>
      <c r="VZA44" s="340"/>
      <c r="VZB44" s="340"/>
      <c r="VZC44" s="340"/>
      <c r="VZD44" s="340"/>
      <c r="VZE44" s="340"/>
      <c r="VZF44" s="340"/>
      <c r="VZG44" s="340"/>
      <c r="VZH44" s="340"/>
      <c r="VZI44" s="340"/>
      <c r="VZJ44" s="340"/>
      <c r="VZK44" s="340"/>
      <c r="VZL44" s="340"/>
      <c r="VZM44" s="340"/>
      <c r="VZN44" s="340"/>
      <c r="VZO44" s="340"/>
      <c r="VZP44" s="340"/>
      <c r="VZQ44" s="340"/>
      <c r="VZR44" s="340"/>
      <c r="VZS44" s="340"/>
      <c r="VZT44" s="340"/>
      <c r="VZU44" s="340"/>
      <c r="VZV44" s="340"/>
      <c r="VZW44" s="340"/>
      <c r="VZX44" s="340"/>
      <c r="VZY44" s="340"/>
      <c r="VZZ44" s="340"/>
      <c r="WAA44" s="340"/>
      <c r="WAB44" s="340"/>
      <c r="WAC44" s="340"/>
      <c r="WAD44" s="340"/>
      <c r="WAE44" s="340"/>
      <c r="WAF44" s="340"/>
      <c r="WAG44" s="340"/>
      <c r="WAH44" s="340"/>
      <c r="WAI44" s="340"/>
      <c r="WAJ44" s="340"/>
      <c r="WAK44" s="340"/>
      <c r="WAL44" s="340"/>
      <c r="WAM44" s="340"/>
      <c r="WAN44" s="340"/>
      <c r="WAO44" s="340"/>
      <c r="WAP44" s="340"/>
      <c r="WAQ44" s="340"/>
      <c r="WAR44" s="340"/>
      <c r="WAS44" s="340"/>
      <c r="WAT44" s="340"/>
      <c r="WAU44" s="340"/>
      <c r="WAV44" s="340"/>
      <c r="WAW44" s="340"/>
      <c r="WAX44" s="340"/>
      <c r="WAY44" s="340"/>
      <c r="WAZ44" s="340"/>
      <c r="WBA44" s="340"/>
      <c r="WBB44" s="340"/>
      <c r="WBC44" s="340"/>
      <c r="WBD44" s="340"/>
      <c r="WBE44" s="340"/>
      <c r="WBF44" s="340"/>
      <c r="WBG44" s="340"/>
      <c r="WBH44" s="340"/>
      <c r="WBI44" s="340"/>
      <c r="WBJ44" s="340"/>
      <c r="WBK44" s="340"/>
      <c r="WBL44" s="340"/>
      <c r="WBM44" s="340"/>
      <c r="WBN44" s="340"/>
      <c r="WBO44" s="340"/>
      <c r="WBP44" s="340"/>
      <c r="WBQ44" s="340"/>
      <c r="WBR44" s="340"/>
      <c r="WBS44" s="340"/>
      <c r="WBT44" s="340"/>
      <c r="WBU44" s="340"/>
      <c r="WBV44" s="340"/>
      <c r="WBW44" s="340"/>
      <c r="WBX44" s="340"/>
      <c r="WBY44" s="340"/>
      <c r="WBZ44" s="340"/>
      <c r="WCA44" s="340"/>
      <c r="WCB44" s="340"/>
      <c r="WCC44" s="340"/>
      <c r="WCD44" s="340"/>
      <c r="WCE44" s="340"/>
      <c r="WCF44" s="340"/>
      <c r="WCG44" s="340"/>
      <c r="WCH44" s="340"/>
      <c r="WCI44" s="340"/>
      <c r="WCJ44" s="340"/>
      <c r="WCK44" s="340"/>
      <c r="WCL44" s="340"/>
      <c r="WCM44" s="340"/>
      <c r="WCN44" s="340"/>
      <c r="WCO44" s="340"/>
      <c r="WCP44" s="340"/>
      <c r="WCQ44" s="340"/>
      <c r="WCR44" s="340"/>
      <c r="WCS44" s="340"/>
      <c r="WCT44" s="340"/>
      <c r="WCU44" s="340"/>
      <c r="WCV44" s="340"/>
      <c r="WCW44" s="340"/>
      <c r="WCX44" s="340"/>
      <c r="WCY44" s="340"/>
      <c r="WCZ44" s="340"/>
      <c r="WDA44" s="340"/>
      <c r="WDB44" s="340"/>
      <c r="WDC44" s="340"/>
      <c r="WDD44" s="340"/>
      <c r="WDE44" s="340"/>
      <c r="WDF44" s="340"/>
      <c r="WDG44" s="340"/>
      <c r="WDH44" s="340"/>
      <c r="WDI44" s="340"/>
      <c r="WDJ44" s="340"/>
      <c r="WDK44" s="340"/>
      <c r="WDL44" s="340"/>
      <c r="WDM44" s="340"/>
      <c r="WDN44" s="340"/>
      <c r="WDO44" s="340"/>
      <c r="WDP44" s="340"/>
      <c r="WDQ44" s="340"/>
      <c r="WDR44" s="340"/>
      <c r="WDS44" s="340"/>
      <c r="WDT44" s="340"/>
      <c r="WDU44" s="340"/>
      <c r="WDV44" s="340"/>
      <c r="WDW44" s="340"/>
      <c r="WDX44" s="340"/>
      <c r="WDY44" s="340"/>
      <c r="WDZ44" s="340"/>
      <c r="WEA44" s="340"/>
      <c r="WEB44" s="340"/>
      <c r="WEC44" s="340"/>
      <c r="WED44" s="340"/>
      <c r="WEE44" s="340"/>
      <c r="WEF44" s="340"/>
      <c r="WEG44" s="340"/>
      <c r="WEH44" s="340"/>
      <c r="WEI44" s="340"/>
      <c r="WEJ44" s="340"/>
      <c r="WEK44" s="340"/>
      <c r="WEL44" s="340"/>
      <c r="WEM44" s="340"/>
      <c r="WEN44" s="340"/>
      <c r="WEO44" s="340"/>
      <c r="WEP44" s="340"/>
      <c r="WEQ44" s="340"/>
      <c r="WER44" s="340"/>
      <c r="WES44" s="340"/>
      <c r="WET44" s="340"/>
      <c r="WEU44" s="340"/>
      <c r="WEV44" s="340"/>
      <c r="WEW44" s="340"/>
      <c r="WEX44" s="340"/>
      <c r="WEY44" s="340"/>
      <c r="WEZ44" s="340"/>
      <c r="WFA44" s="340"/>
      <c r="WFB44" s="340"/>
      <c r="WFC44" s="340"/>
      <c r="WFD44" s="340"/>
      <c r="WFE44" s="340"/>
      <c r="WFF44" s="340"/>
      <c r="WFG44" s="340"/>
      <c r="WFH44" s="340"/>
      <c r="WFI44" s="340"/>
      <c r="WFJ44" s="340"/>
      <c r="WFK44" s="340"/>
      <c r="WFL44" s="340"/>
      <c r="WFM44" s="340"/>
      <c r="WFN44" s="340"/>
      <c r="WFO44" s="340"/>
      <c r="WFP44" s="340"/>
      <c r="WFQ44" s="340"/>
      <c r="WFR44" s="340"/>
      <c r="WFS44" s="340"/>
      <c r="WFT44" s="340"/>
      <c r="WFU44" s="340"/>
      <c r="WFV44" s="340"/>
      <c r="WFW44" s="340"/>
      <c r="WFX44" s="340"/>
      <c r="WFY44" s="340"/>
      <c r="WFZ44" s="340"/>
      <c r="WGA44" s="340"/>
      <c r="WGB44" s="340"/>
      <c r="WGC44" s="340"/>
      <c r="WGD44" s="340"/>
      <c r="WGE44" s="340"/>
      <c r="WGF44" s="340"/>
      <c r="WGG44" s="340"/>
      <c r="WGH44" s="340"/>
      <c r="WGI44" s="340"/>
      <c r="WGJ44" s="340"/>
      <c r="WGK44" s="340"/>
      <c r="WGL44" s="340"/>
      <c r="WGM44" s="340"/>
      <c r="WGN44" s="340"/>
      <c r="WGO44" s="340"/>
      <c r="WGP44" s="340"/>
      <c r="WGQ44" s="340"/>
      <c r="WGR44" s="340"/>
      <c r="WGS44" s="340"/>
      <c r="WGT44" s="340"/>
      <c r="WGU44" s="340"/>
      <c r="WGV44" s="340"/>
      <c r="WGW44" s="340"/>
      <c r="WGX44" s="340"/>
      <c r="WGY44" s="340"/>
      <c r="WGZ44" s="340"/>
      <c r="WHA44" s="340"/>
      <c r="WHB44" s="340"/>
      <c r="WHC44" s="340"/>
      <c r="WHD44" s="340"/>
      <c r="WHE44" s="340"/>
      <c r="WHF44" s="340"/>
      <c r="WHG44" s="340"/>
      <c r="WHH44" s="340"/>
      <c r="WHI44" s="340"/>
      <c r="WHJ44" s="340"/>
      <c r="WHK44" s="340"/>
      <c r="WHL44" s="340"/>
      <c r="WHM44" s="340"/>
      <c r="WHN44" s="340"/>
      <c r="WHO44" s="340"/>
      <c r="WHP44" s="340"/>
      <c r="WHQ44" s="340"/>
      <c r="WHR44" s="340"/>
      <c r="WHS44" s="340"/>
      <c r="WHT44" s="340"/>
      <c r="WHU44" s="340"/>
      <c r="WHV44" s="340"/>
      <c r="WHW44" s="340"/>
      <c r="WHX44" s="340"/>
      <c r="WHY44" s="340"/>
      <c r="WHZ44" s="340"/>
      <c r="WIA44" s="340"/>
      <c r="WIB44" s="340"/>
      <c r="WIC44" s="340"/>
      <c r="WID44" s="340"/>
      <c r="WIE44" s="340"/>
      <c r="WIF44" s="340"/>
      <c r="WIG44" s="340"/>
      <c r="WIH44" s="340"/>
      <c r="WII44" s="340"/>
      <c r="WIJ44" s="340"/>
      <c r="WIK44" s="340"/>
      <c r="WIL44" s="340"/>
      <c r="WIM44" s="340"/>
      <c r="WIN44" s="340"/>
      <c r="WIO44" s="340"/>
      <c r="WIP44" s="340"/>
      <c r="WIQ44" s="340"/>
      <c r="WIR44" s="340"/>
      <c r="WIS44" s="340"/>
      <c r="WIT44" s="340"/>
      <c r="WIU44" s="340"/>
      <c r="WIV44" s="340"/>
      <c r="WIW44" s="340"/>
      <c r="WIX44" s="340"/>
      <c r="WIY44" s="340"/>
      <c r="WIZ44" s="340"/>
      <c r="WJA44" s="340"/>
      <c r="WJB44" s="340"/>
      <c r="WJC44" s="340"/>
      <c r="WJD44" s="340"/>
      <c r="WJE44" s="340"/>
      <c r="WJF44" s="340"/>
      <c r="WJG44" s="340"/>
      <c r="WJH44" s="340"/>
      <c r="WJI44" s="340"/>
      <c r="WJJ44" s="340"/>
      <c r="WJK44" s="340"/>
      <c r="WJL44" s="340"/>
      <c r="WJM44" s="340"/>
      <c r="WJN44" s="340"/>
      <c r="WJO44" s="340"/>
      <c r="WJP44" s="340"/>
      <c r="WJQ44" s="340"/>
      <c r="WJR44" s="340"/>
      <c r="WJS44" s="340"/>
      <c r="WJT44" s="340"/>
      <c r="WJU44" s="340"/>
      <c r="WJV44" s="340"/>
      <c r="WJW44" s="340"/>
      <c r="WJX44" s="340"/>
      <c r="WJY44" s="340"/>
      <c r="WJZ44" s="340"/>
      <c r="WKA44" s="340"/>
      <c r="WKB44" s="340"/>
      <c r="WKC44" s="340"/>
      <c r="WKD44" s="340"/>
      <c r="WKE44" s="340"/>
      <c r="WKF44" s="340"/>
      <c r="WKG44" s="340"/>
      <c r="WKH44" s="340"/>
      <c r="WKI44" s="340"/>
      <c r="WKJ44" s="340"/>
      <c r="WKK44" s="340"/>
      <c r="WKL44" s="340"/>
      <c r="WKM44" s="340"/>
      <c r="WKN44" s="340"/>
      <c r="WKO44" s="340"/>
      <c r="WKP44" s="340"/>
      <c r="WKQ44" s="340"/>
      <c r="WKR44" s="340"/>
      <c r="WKS44" s="340"/>
      <c r="WKT44" s="340"/>
      <c r="WKU44" s="340"/>
      <c r="WKV44" s="340"/>
      <c r="WKW44" s="340"/>
      <c r="WKX44" s="340"/>
      <c r="WKY44" s="340"/>
      <c r="WKZ44" s="340"/>
      <c r="WLA44" s="340"/>
      <c r="WLB44" s="340"/>
      <c r="WLC44" s="340"/>
      <c r="WLD44" s="340"/>
      <c r="WLE44" s="340"/>
      <c r="WLF44" s="340"/>
      <c r="WLG44" s="340"/>
      <c r="WLH44" s="340"/>
      <c r="WLI44" s="340"/>
      <c r="WLJ44" s="340"/>
      <c r="WLK44" s="340"/>
      <c r="WLL44" s="340"/>
      <c r="WLM44" s="340"/>
      <c r="WLN44" s="340"/>
      <c r="WLO44" s="340"/>
      <c r="WLP44" s="340"/>
      <c r="WLQ44" s="340"/>
      <c r="WLR44" s="340"/>
      <c r="WLS44" s="340"/>
      <c r="WLT44" s="340"/>
      <c r="WLU44" s="340"/>
      <c r="WLV44" s="340"/>
      <c r="WLW44" s="340"/>
      <c r="WLX44" s="340"/>
      <c r="WLY44" s="340"/>
      <c r="WLZ44" s="340"/>
      <c r="WMA44" s="340"/>
      <c r="WMB44" s="340"/>
      <c r="WMC44" s="340"/>
      <c r="WMD44" s="340"/>
      <c r="WME44" s="340"/>
      <c r="WMF44" s="340"/>
      <c r="WMG44" s="340"/>
      <c r="WMH44" s="340"/>
      <c r="WMI44" s="340"/>
      <c r="WMJ44" s="340"/>
      <c r="WMK44" s="340"/>
      <c r="WML44" s="340"/>
      <c r="WMM44" s="340"/>
      <c r="WMN44" s="340"/>
      <c r="WMO44" s="340"/>
      <c r="WMP44" s="340"/>
      <c r="WMQ44" s="340"/>
      <c r="WMR44" s="340"/>
      <c r="WMS44" s="340"/>
      <c r="WMT44" s="340"/>
      <c r="WMU44" s="340"/>
      <c r="WMV44" s="340"/>
      <c r="WMW44" s="340"/>
      <c r="WMX44" s="340"/>
      <c r="WMY44" s="340"/>
      <c r="WMZ44" s="340"/>
      <c r="WNA44" s="340"/>
      <c r="WNB44" s="340"/>
      <c r="WNC44" s="340"/>
      <c r="WND44" s="340"/>
      <c r="WNE44" s="340"/>
      <c r="WNF44" s="340"/>
      <c r="WNG44" s="340"/>
      <c r="WNH44" s="340"/>
      <c r="WNI44" s="340"/>
      <c r="WNJ44" s="340"/>
      <c r="WNK44" s="340"/>
      <c r="WNL44" s="340"/>
      <c r="WNM44" s="340"/>
      <c r="WNN44" s="340"/>
      <c r="WNO44" s="340"/>
      <c r="WNP44" s="340"/>
      <c r="WNQ44" s="340"/>
      <c r="WNR44" s="340"/>
      <c r="WNS44" s="340"/>
      <c r="WNT44" s="340"/>
      <c r="WNU44" s="340"/>
      <c r="WNV44" s="340"/>
      <c r="WNW44" s="340"/>
      <c r="WNX44" s="340"/>
      <c r="WNY44" s="340"/>
      <c r="WNZ44" s="340"/>
      <c r="WOA44" s="340"/>
      <c r="WOB44" s="340"/>
      <c r="WOC44" s="340"/>
      <c r="WOD44" s="340"/>
      <c r="WOE44" s="340"/>
      <c r="WOF44" s="340"/>
      <c r="WOG44" s="340"/>
      <c r="WOH44" s="340"/>
      <c r="WOI44" s="340"/>
      <c r="WOJ44" s="340"/>
      <c r="WOK44" s="340"/>
      <c r="WOL44" s="340"/>
      <c r="WOM44" s="340"/>
      <c r="WON44" s="340"/>
      <c r="WOO44" s="340"/>
      <c r="WOP44" s="340"/>
      <c r="WOQ44" s="340"/>
      <c r="WOR44" s="340"/>
      <c r="WOS44" s="340"/>
      <c r="WOT44" s="340"/>
      <c r="WOU44" s="340"/>
      <c r="WOV44" s="340"/>
      <c r="WOW44" s="340"/>
      <c r="WOX44" s="340"/>
      <c r="WOY44" s="340"/>
      <c r="WOZ44" s="340"/>
      <c r="WPA44" s="340"/>
      <c r="WPB44" s="340"/>
      <c r="WPC44" s="340"/>
      <c r="WPD44" s="340"/>
      <c r="WPE44" s="340"/>
      <c r="WPF44" s="340"/>
      <c r="WPG44" s="340"/>
      <c r="WPH44" s="340"/>
      <c r="WPI44" s="340"/>
      <c r="WPJ44" s="340"/>
      <c r="WPK44" s="340"/>
      <c r="WPL44" s="340"/>
      <c r="WPM44" s="340"/>
      <c r="WPN44" s="340"/>
      <c r="WPO44" s="340"/>
      <c r="WPP44" s="340"/>
      <c r="WPQ44" s="340"/>
      <c r="WPR44" s="340"/>
      <c r="WPS44" s="340"/>
      <c r="WPT44" s="340"/>
      <c r="WPU44" s="340"/>
      <c r="WPV44" s="340"/>
      <c r="WPW44" s="340"/>
      <c r="WPX44" s="340"/>
      <c r="WPY44" s="340"/>
      <c r="WPZ44" s="340"/>
      <c r="WQA44" s="340"/>
      <c r="WQB44" s="340"/>
      <c r="WQC44" s="340"/>
      <c r="WQD44" s="340"/>
      <c r="WQE44" s="340"/>
      <c r="WQF44" s="340"/>
      <c r="WQG44" s="340"/>
      <c r="WQH44" s="340"/>
      <c r="WQI44" s="340"/>
      <c r="WQJ44" s="340"/>
      <c r="WQK44" s="340"/>
      <c r="WQL44" s="340"/>
      <c r="WQM44" s="340"/>
      <c r="WQN44" s="340"/>
      <c r="WQO44" s="340"/>
      <c r="WQP44" s="340"/>
      <c r="WQQ44" s="340"/>
      <c r="WQR44" s="340"/>
      <c r="WQS44" s="340"/>
      <c r="WQT44" s="340"/>
      <c r="WQU44" s="340"/>
      <c r="WQV44" s="340"/>
      <c r="WQW44" s="340"/>
      <c r="WQX44" s="340"/>
      <c r="WQY44" s="340"/>
      <c r="WQZ44" s="340"/>
      <c r="WRA44" s="340"/>
      <c r="WRB44" s="340"/>
      <c r="WRC44" s="340"/>
      <c r="WRD44" s="340"/>
      <c r="WRE44" s="340"/>
      <c r="WRF44" s="340"/>
      <c r="WRG44" s="340"/>
      <c r="WRH44" s="340"/>
      <c r="WRI44" s="340"/>
      <c r="WRJ44" s="340"/>
      <c r="WRK44" s="340"/>
      <c r="WRL44" s="340"/>
      <c r="WRM44" s="340"/>
      <c r="WRN44" s="340"/>
      <c r="WRO44" s="340"/>
      <c r="WRP44" s="340"/>
      <c r="WRQ44" s="340"/>
      <c r="WRR44" s="340"/>
      <c r="WRS44" s="340"/>
      <c r="WRT44" s="340"/>
      <c r="WRU44" s="340"/>
      <c r="WRV44" s="340"/>
      <c r="WRW44" s="340"/>
      <c r="WRX44" s="340"/>
      <c r="WRY44" s="340"/>
      <c r="WRZ44" s="340"/>
      <c r="WSA44" s="340"/>
      <c r="WSB44" s="340"/>
      <c r="WSC44" s="340"/>
      <c r="WSD44" s="340"/>
      <c r="WSE44" s="340"/>
      <c r="WSF44" s="340"/>
      <c r="WSG44" s="340"/>
      <c r="WSH44" s="340"/>
      <c r="WSI44" s="340"/>
      <c r="WSJ44" s="340"/>
      <c r="WSK44" s="340"/>
      <c r="WSL44" s="340"/>
      <c r="WSM44" s="340"/>
      <c r="WSN44" s="340"/>
      <c r="WSO44" s="340"/>
      <c r="WSP44" s="340"/>
      <c r="WSQ44" s="340"/>
      <c r="WSR44" s="340"/>
      <c r="WSS44" s="340"/>
      <c r="WST44" s="340"/>
      <c r="WSU44" s="340"/>
      <c r="WSV44" s="340"/>
      <c r="WSW44" s="340"/>
      <c r="WSX44" s="340"/>
      <c r="WSY44" s="340"/>
      <c r="WSZ44" s="340"/>
      <c r="WTA44" s="340"/>
      <c r="WTB44" s="340"/>
      <c r="WTC44" s="340"/>
      <c r="WTD44" s="340"/>
      <c r="WTE44" s="340"/>
      <c r="WTF44" s="340"/>
      <c r="WTG44" s="340"/>
      <c r="WTH44" s="340"/>
      <c r="WTI44" s="340"/>
      <c r="WTJ44" s="340"/>
      <c r="WTK44" s="340"/>
      <c r="WTL44" s="340"/>
      <c r="WTM44" s="340"/>
      <c r="WTN44" s="340"/>
      <c r="WTO44" s="340"/>
      <c r="WTP44" s="340"/>
      <c r="WTQ44" s="340"/>
      <c r="WTR44" s="340"/>
      <c r="WTS44" s="340"/>
      <c r="WTT44" s="340"/>
      <c r="WTU44" s="340"/>
      <c r="WTV44" s="340"/>
      <c r="WTW44" s="340"/>
      <c r="WTX44" s="340"/>
      <c r="WTY44" s="340"/>
      <c r="WTZ44" s="340"/>
      <c r="WUA44" s="340"/>
      <c r="WUB44" s="340"/>
      <c r="WUC44" s="340"/>
      <c r="WUD44" s="340"/>
      <c r="WUE44" s="340"/>
      <c r="WUF44" s="340"/>
      <c r="WUG44" s="340"/>
      <c r="WUH44" s="340"/>
      <c r="WUI44" s="340"/>
      <c r="WUJ44" s="340"/>
      <c r="WUK44" s="340"/>
      <c r="WUL44" s="340"/>
      <c r="WUM44" s="340"/>
      <c r="WUN44" s="340"/>
      <c r="WUO44" s="340"/>
      <c r="WUP44" s="340"/>
      <c r="WUQ44" s="340"/>
      <c r="WUR44" s="340"/>
      <c r="WUS44" s="340"/>
      <c r="WUT44" s="340"/>
      <c r="WUU44" s="340"/>
      <c r="WUV44" s="340"/>
      <c r="WUW44" s="340"/>
      <c r="WUX44" s="340"/>
      <c r="WUY44" s="340"/>
      <c r="WUZ44" s="340"/>
      <c r="WVA44" s="340"/>
      <c r="WVB44" s="340"/>
      <c r="WVC44" s="340"/>
      <c r="WVD44" s="340"/>
      <c r="WVE44" s="340"/>
      <c r="WVF44" s="340"/>
      <c r="WVG44" s="340"/>
      <c r="WVH44" s="340"/>
      <c r="WVI44" s="340"/>
      <c r="WVJ44" s="340"/>
      <c r="WVK44" s="340"/>
      <c r="WVL44" s="340"/>
      <c r="WVM44" s="340"/>
      <c r="WVN44" s="340"/>
      <c r="WVO44" s="340"/>
      <c r="WVP44" s="340"/>
      <c r="WVQ44" s="340"/>
      <c r="WVR44" s="340"/>
      <c r="WVS44" s="340"/>
      <c r="WVT44" s="340"/>
      <c r="WVU44" s="340"/>
      <c r="WVV44" s="340"/>
      <c r="WVW44" s="340"/>
      <c r="WVX44" s="340"/>
      <c r="WVY44" s="340"/>
      <c r="WVZ44" s="340"/>
      <c r="WWA44" s="340"/>
      <c r="WWB44" s="340"/>
      <c r="WWC44" s="340"/>
      <c r="WWD44" s="340"/>
      <c r="WWE44" s="340"/>
      <c r="WWF44" s="340"/>
      <c r="WWG44" s="340"/>
      <c r="WWH44" s="340"/>
      <c r="WWI44" s="340"/>
      <c r="WWJ44" s="340"/>
      <c r="WWK44" s="340"/>
      <c r="WWL44" s="340"/>
      <c r="WWM44" s="340"/>
      <c r="WWN44" s="340"/>
      <c r="WWO44" s="340"/>
      <c r="WWP44" s="340"/>
      <c r="WWQ44" s="340"/>
      <c r="WWR44" s="340"/>
      <c r="WWS44" s="340"/>
      <c r="WWT44" s="340"/>
      <c r="WWU44" s="340"/>
      <c r="WWV44" s="340"/>
      <c r="WWW44" s="340"/>
      <c r="WWX44" s="340"/>
      <c r="WWY44" s="340"/>
      <c r="WWZ44" s="340"/>
      <c r="WXA44" s="340"/>
      <c r="WXB44" s="340"/>
      <c r="WXC44" s="340"/>
      <c r="WXD44" s="340"/>
      <c r="WXE44" s="340"/>
      <c r="WXF44" s="340"/>
      <c r="WXG44" s="340"/>
      <c r="WXH44" s="340"/>
      <c r="WXI44" s="340"/>
      <c r="WXJ44" s="340"/>
      <c r="WXK44" s="340"/>
      <c r="WXL44" s="340"/>
      <c r="WXM44" s="340"/>
      <c r="WXN44" s="340"/>
      <c r="WXO44" s="340"/>
      <c r="WXP44" s="340"/>
      <c r="WXQ44" s="340"/>
      <c r="WXR44" s="340"/>
      <c r="WXS44" s="340"/>
      <c r="WXT44" s="340"/>
      <c r="WXU44" s="340"/>
      <c r="WXV44" s="340"/>
      <c r="WXW44" s="340"/>
      <c r="WXX44" s="340"/>
      <c r="WXY44" s="340"/>
      <c r="WXZ44" s="340"/>
      <c r="WYA44" s="340"/>
      <c r="WYB44" s="340"/>
      <c r="WYC44" s="340"/>
      <c r="WYD44" s="340"/>
      <c r="WYE44" s="340"/>
      <c r="WYF44" s="340"/>
      <c r="WYG44" s="340"/>
      <c r="WYH44" s="340"/>
      <c r="WYI44" s="340"/>
      <c r="WYJ44" s="340"/>
      <c r="WYK44" s="340"/>
      <c r="WYL44" s="340"/>
      <c r="WYM44" s="340"/>
      <c r="WYN44" s="340"/>
      <c r="WYO44" s="340"/>
      <c r="WYP44" s="340"/>
      <c r="WYQ44" s="340"/>
      <c r="WYR44" s="340"/>
      <c r="WYS44" s="340"/>
      <c r="WYT44" s="340"/>
      <c r="WYU44" s="340"/>
      <c r="WYV44" s="340"/>
      <c r="WYW44" s="340"/>
      <c r="WYX44" s="340"/>
      <c r="WYY44" s="340"/>
      <c r="WYZ44" s="340"/>
      <c r="WZA44" s="340"/>
      <c r="WZB44" s="340"/>
      <c r="WZC44" s="340"/>
      <c r="WZD44" s="340"/>
      <c r="WZE44" s="340"/>
      <c r="WZF44" s="340"/>
      <c r="WZG44" s="340"/>
      <c r="WZH44" s="340"/>
      <c r="WZI44" s="340"/>
      <c r="WZJ44" s="340"/>
      <c r="WZK44" s="340"/>
      <c r="WZL44" s="340"/>
      <c r="WZM44" s="340"/>
      <c r="WZN44" s="340"/>
      <c r="WZO44" s="340"/>
      <c r="WZP44" s="340"/>
      <c r="WZQ44" s="340"/>
      <c r="WZR44" s="340"/>
      <c r="WZS44" s="340"/>
      <c r="WZT44" s="340"/>
      <c r="WZU44" s="340"/>
      <c r="WZV44" s="340"/>
      <c r="WZW44" s="340"/>
      <c r="WZX44" s="340"/>
      <c r="WZY44" s="340"/>
      <c r="WZZ44" s="340"/>
      <c r="XAA44" s="340"/>
      <c r="XAB44" s="340"/>
      <c r="XAC44" s="340"/>
      <c r="XAD44" s="340"/>
      <c r="XAE44" s="340"/>
      <c r="XAF44" s="340"/>
      <c r="XAG44" s="340"/>
      <c r="XAH44" s="340"/>
      <c r="XAI44" s="340"/>
      <c r="XAJ44" s="340"/>
      <c r="XAK44" s="340"/>
      <c r="XAL44" s="340"/>
      <c r="XAM44" s="340"/>
      <c r="XAN44" s="340"/>
      <c r="XAO44" s="340"/>
      <c r="XAP44" s="340"/>
      <c r="XAQ44" s="340"/>
      <c r="XAR44" s="340"/>
      <c r="XAS44" s="340"/>
      <c r="XAT44" s="340"/>
      <c r="XAU44" s="340"/>
      <c r="XAV44" s="340"/>
      <c r="XAW44" s="340"/>
      <c r="XAX44" s="340"/>
      <c r="XAY44" s="340"/>
      <c r="XAZ44" s="340"/>
      <c r="XBA44" s="340"/>
      <c r="XBB44" s="340"/>
      <c r="XBC44" s="340"/>
      <c r="XBD44" s="340"/>
      <c r="XBE44" s="340"/>
      <c r="XBF44" s="340"/>
      <c r="XBG44" s="340"/>
      <c r="XBH44" s="340"/>
      <c r="XBI44" s="340"/>
      <c r="XBJ44" s="340"/>
      <c r="XBK44" s="340"/>
      <c r="XBL44" s="340"/>
      <c r="XBM44" s="340"/>
      <c r="XBN44" s="340"/>
      <c r="XBO44" s="340"/>
      <c r="XBP44" s="340"/>
      <c r="XBQ44" s="340"/>
      <c r="XBR44" s="340"/>
      <c r="XBS44" s="340"/>
      <c r="XBT44" s="340"/>
      <c r="XBU44" s="340"/>
      <c r="XBV44" s="340"/>
      <c r="XBW44" s="340"/>
      <c r="XBX44" s="340"/>
      <c r="XBY44" s="340"/>
      <c r="XBZ44" s="340"/>
      <c r="XCA44" s="340"/>
      <c r="XCB44" s="340"/>
      <c r="XCC44" s="340"/>
      <c r="XCD44" s="340"/>
      <c r="XCE44" s="340"/>
      <c r="XCF44" s="340"/>
      <c r="XCG44" s="340"/>
      <c r="XCH44" s="340"/>
      <c r="XCI44" s="340"/>
      <c r="XCJ44" s="340"/>
      <c r="XCK44" s="340"/>
      <c r="XCL44" s="340"/>
      <c r="XCM44" s="340"/>
      <c r="XCN44" s="340"/>
      <c r="XCO44" s="340"/>
      <c r="XCP44" s="340"/>
      <c r="XCQ44" s="340"/>
      <c r="XCR44" s="340"/>
      <c r="XCS44" s="340"/>
      <c r="XCT44" s="340"/>
      <c r="XCU44" s="340"/>
      <c r="XCV44" s="340"/>
      <c r="XCW44" s="340"/>
      <c r="XCX44" s="340"/>
      <c r="XCY44" s="340"/>
      <c r="XCZ44" s="340"/>
      <c r="XDA44" s="340"/>
      <c r="XDB44" s="340"/>
      <c r="XDC44" s="340"/>
      <c r="XDD44" s="340"/>
      <c r="XDE44" s="340"/>
      <c r="XDF44" s="340"/>
      <c r="XDG44" s="340"/>
      <c r="XDH44" s="340"/>
      <c r="XDI44" s="340"/>
      <c r="XDJ44" s="340"/>
      <c r="XDK44" s="340"/>
      <c r="XDL44" s="340"/>
      <c r="XDM44" s="340"/>
      <c r="XDN44" s="340"/>
      <c r="XDO44" s="340"/>
      <c r="XDP44" s="340"/>
      <c r="XDQ44" s="340"/>
      <c r="XDR44" s="340"/>
      <c r="XDS44" s="340"/>
      <c r="XDT44" s="340"/>
      <c r="XDU44" s="340"/>
      <c r="XDV44" s="340"/>
      <c r="XDW44" s="340"/>
      <c r="XDX44" s="340"/>
      <c r="XDY44" s="340"/>
      <c r="XDZ44" s="340"/>
      <c r="XEA44" s="340"/>
      <c r="XEB44" s="340"/>
      <c r="XEC44" s="340"/>
      <c r="XED44" s="340"/>
      <c r="XEE44" s="340"/>
      <c r="XEF44" s="340"/>
      <c r="XEG44" s="340"/>
      <c r="XEH44" s="340"/>
      <c r="XEI44" s="340"/>
      <c r="XEJ44" s="340"/>
      <c r="XEK44" s="340"/>
      <c r="XEL44" s="340"/>
      <c r="XEM44" s="340"/>
      <c r="XEN44" s="340"/>
      <c r="XEO44" s="340"/>
      <c r="XEP44" s="340"/>
    </row>
    <row r="45" spans="1:16370" ht="34.15" customHeight="1" x14ac:dyDescent="0.35">
      <c r="A45" s="341" t="s">
        <v>311</v>
      </c>
      <c r="B45" s="342"/>
      <c r="C45" s="342"/>
      <c r="D45" s="342"/>
      <c r="E45" s="68"/>
    </row>
    <row r="46" spans="1:16370" ht="15" thickBot="1" x14ac:dyDescent="0.4">
      <c r="A46" s="283"/>
      <c r="B46" s="283"/>
      <c r="C46" s="283"/>
      <c r="D46" s="283"/>
      <c r="E46" s="69"/>
    </row>
    <row r="47" spans="1:16370" ht="15" thickBot="1" x14ac:dyDescent="0.4">
      <c r="A47" s="343" t="s">
        <v>312</v>
      </c>
      <c r="B47" s="343"/>
      <c r="C47" s="343"/>
      <c r="D47" s="343"/>
      <c r="E47" s="343"/>
    </row>
    <row r="48" spans="1:16370" x14ac:dyDescent="0.35">
      <c r="A48" s="270"/>
      <c r="B48" s="271"/>
      <c r="C48" s="271"/>
      <c r="D48" s="271"/>
      <c r="E48" s="272"/>
    </row>
    <row r="49" spans="1:5" ht="16.5" x14ac:dyDescent="0.35">
      <c r="A49" s="273"/>
      <c r="B49" s="268" t="s">
        <v>287</v>
      </c>
      <c r="C49" s="268" t="s">
        <v>288</v>
      </c>
      <c r="D49" s="268" t="s">
        <v>289</v>
      </c>
      <c r="E49" s="274" t="s">
        <v>290</v>
      </c>
    </row>
    <row r="50" spans="1:5" x14ac:dyDescent="0.35">
      <c r="A50" s="275" t="s">
        <v>313</v>
      </c>
      <c r="B50" s="233">
        <f>+B28+B6</f>
        <v>1259377</v>
      </c>
      <c r="C50" s="233">
        <f>+C28+C6</f>
        <v>917019</v>
      </c>
      <c r="D50" s="233">
        <f>+D28+D6</f>
        <v>427969</v>
      </c>
      <c r="E50" s="249">
        <f>SUM(B50:D50)</f>
        <v>2604365</v>
      </c>
    </row>
    <row r="51" spans="1:5" x14ac:dyDescent="0.35">
      <c r="A51" s="275"/>
      <c r="B51" s="230"/>
      <c r="C51" s="230"/>
      <c r="D51" s="230"/>
      <c r="E51" s="248"/>
    </row>
    <row r="52" spans="1:5" ht="16" x14ac:dyDescent="0.5">
      <c r="A52" s="275" t="s">
        <v>292</v>
      </c>
      <c r="B52" s="234">
        <f>+B30+B8</f>
        <v>0</v>
      </c>
      <c r="C52" s="234">
        <f>+C30+C8</f>
        <v>0</v>
      </c>
      <c r="D52" s="234">
        <f>+D30+D8</f>
        <v>0</v>
      </c>
      <c r="E52" s="250">
        <f>SUM(B52:D52)</f>
        <v>0</v>
      </c>
    </row>
    <row r="53" spans="1:5" x14ac:dyDescent="0.35">
      <c r="A53" s="276" t="s">
        <v>293</v>
      </c>
      <c r="B53" s="236">
        <f>+B52</f>
        <v>0</v>
      </c>
      <c r="C53" s="236">
        <f t="shared" ref="C53:E53" si="8">+C52</f>
        <v>0</v>
      </c>
      <c r="D53" s="236">
        <f t="shared" si="8"/>
        <v>0</v>
      </c>
      <c r="E53" s="251">
        <f t="shared" si="8"/>
        <v>0</v>
      </c>
    </row>
    <row r="54" spans="1:5" x14ac:dyDescent="0.35">
      <c r="A54" s="277"/>
      <c r="B54" s="230"/>
      <c r="C54" s="230"/>
      <c r="D54" s="230"/>
      <c r="E54" s="248"/>
    </row>
    <row r="55" spans="1:5" ht="16.5" x14ac:dyDescent="0.35">
      <c r="A55" s="276" t="s">
        <v>294</v>
      </c>
      <c r="B55" s="236">
        <f>+B33+B11</f>
        <v>255204</v>
      </c>
      <c r="C55" s="236">
        <f>+C33+C11</f>
        <v>185385</v>
      </c>
      <c r="D55" s="236">
        <f>+D33+D11</f>
        <v>86815</v>
      </c>
      <c r="E55" s="251">
        <f>SUM(B55:D55)</f>
        <v>527404</v>
      </c>
    </row>
    <row r="56" spans="1:5" x14ac:dyDescent="0.35">
      <c r="A56" s="277"/>
      <c r="B56" s="230"/>
      <c r="C56" s="230"/>
      <c r="D56" s="230"/>
      <c r="E56" s="248"/>
    </row>
    <row r="57" spans="1:5" x14ac:dyDescent="0.35">
      <c r="A57" s="276" t="s">
        <v>295</v>
      </c>
      <c r="B57" s="236">
        <f>+B50-B53-B55</f>
        <v>1004173</v>
      </c>
      <c r="C57" s="236">
        <f t="shared" ref="C57:E57" si="9">+C50-C53-C55</f>
        <v>731634</v>
      </c>
      <c r="D57" s="236">
        <f t="shared" si="9"/>
        <v>341154</v>
      </c>
      <c r="E57" s="251">
        <f t="shared" si="9"/>
        <v>2076961</v>
      </c>
    </row>
    <row r="58" spans="1:5" x14ac:dyDescent="0.35">
      <c r="A58" s="277"/>
      <c r="B58" s="230"/>
      <c r="C58" s="230"/>
      <c r="D58" s="230"/>
      <c r="E58" s="248"/>
    </row>
    <row r="59" spans="1:5" x14ac:dyDescent="0.35">
      <c r="A59" s="276" t="s">
        <v>313</v>
      </c>
      <c r="B59" s="237">
        <f>+B57+B55+B53</f>
        <v>1259377</v>
      </c>
      <c r="C59" s="237">
        <f t="shared" ref="C59:D59" si="10">+C57+C55+C53</f>
        <v>917019</v>
      </c>
      <c r="D59" s="237">
        <f t="shared" si="10"/>
        <v>427969</v>
      </c>
      <c r="E59" s="252">
        <f>+E57+E55+E53</f>
        <v>2604365</v>
      </c>
    </row>
    <row r="60" spans="1:5" ht="15.75" customHeight="1" thickBot="1" x14ac:dyDescent="0.4">
      <c r="A60" s="278"/>
      <c r="B60" s="245"/>
      <c r="C60" s="245"/>
      <c r="D60" s="245"/>
      <c r="E60" s="253"/>
    </row>
    <row r="61" spans="1:5" x14ac:dyDescent="0.35">
      <c r="A61" s="279" t="s">
        <v>296</v>
      </c>
      <c r="B61" s="271"/>
      <c r="C61" s="271"/>
      <c r="D61" s="271"/>
      <c r="E61" s="272"/>
    </row>
    <row r="62" spans="1:5" x14ac:dyDescent="0.35">
      <c r="A62" s="280" t="s">
        <v>297</v>
      </c>
      <c r="B62" s="239">
        <f t="shared" ref="B62:D63" si="11">+B40+B18</f>
        <v>0</v>
      </c>
      <c r="C62" s="239">
        <f t="shared" si="11"/>
        <v>0</v>
      </c>
      <c r="D62" s="239">
        <f t="shared" si="11"/>
        <v>0</v>
      </c>
      <c r="E62" s="251">
        <f>SUM(B62:D62)</f>
        <v>0</v>
      </c>
    </row>
    <row r="63" spans="1:5" ht="16.5" x14ac:dyDescent="0.35">
      <c r="A63" s="276" t="s">
        <v>298</v>
      </c>
      <c r="B63" s="240">
        <f t="shared" si="11"/>
        <v>328</v>
      </c>
      <c r="C63" s="240">
        <f t="shared" si="11"/>
        <v>312</v>
      </c>
      <c r="D63" s="240">
        <f t="shared" si="11"/>
        <v>78</v>
      </c>
      <c r="E63" s="254">
        <f>SUM(B63:D63)</f>
        <v>718</v>
      </c>
    </row>
    <row r="64" spans="1:5" x14ac:dyDescent="0.35">
      <c r="A64" s="276" t="s">
        <v>314</v>
      </c>
      <c r="B64" s="269">
        <v>5164</v>
      </c>
      <c r="C64" s="269">
        <v>2060</v>
      </c>
      <c r="D64" s="269">
        <v>0</v>
      </c>
      <c r="E64" s="254">
        <f>SUM(B64:D64)</f>
        <v>7224</v>
      </c>
    </row>
    <row r="65" spans="1:16370" ht="15" thickBot="1" x14ac:dyDescent="0.4">
      <c r="A65" s="281" t="s">
        <v>299</v>
      </c>
      <c r="B65" s="243">
        <f>SUM(B62:B64)</f>
        <v>5492</v>
      </c>
      <c r="C65" s="243">
        <f t="shared" ref="C65:E65" si="12">SUM(C62:C64)</f>
        <v>2372</v>
      </c>
      <c r="D65" s="243">
        <f t="shared" si="12"/>
        <v>78</v>
      </c>
      <c r="E65" s="282">
        <f t="shared" si="12"/>
        <v>7942</v>
      </c>
    </row>
    <row r="66" spans="1:16370" ht="4.5" customHeight="1" x14ac:dyDescent="0.35">
      <c r="A66" s="338"/>
      <c r="B66" s="339"/>
      <c r="C66" s="339"/>
      <c r="D66" s="339"/>
      <c r="E66" s="230"/>
    </row>
    <row r="67" spans="1:16370" ht="96.65" customHeight="1" x14ac:dyDescent="0.35">
      <c r="A67" s="344" t="s">
        <v>300</v>
      </c>
      <c r="B67" s="345"/>
      <c r="C67" s="345"/>
      <c r="D67" s="345"/>
      <c r="E67" s="230"/>
      <c r="F67" s="318"/>
      <c r="G67" s="318"/>
      <c r="H67" s="318"/>
      <c r="I67" s="318"/>
      <c r="J67" s="318"/>
      <c r="K67" s="340"/>
      <c r="L67" s="340"/>
      <c r="M67" s="340"/>
      <c r="N67" s="340"/>
      <c r="O67" s="340"/>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340"/>
      <c r="BE67" s="340"/>
      <c r="BF67" s="340"/>
      <c r="BG67" s="340"/>
      <c r="BH67" s="340"/>
      <c r="BI67" s="340"/>
      <c r="BJ67" s="340"/>
      <c r="BK67" s="340"/>
      <c r="BL67" s="340"/>
      <c r="BM67" s="340"/>
      <c r="BN67" s="340"/>
      <c r="BO67" s="340"/>
      <c r="BP67" s="340"/>
      <c r="BQ67" s="340"/>
      <c r="BR67" s="340"/>
      <c r="BS67" s="340"/>
      <c r="BT67" s="340"/>
      <c r="BU67" s="340"/>
      <c r="BV67" s="340"/>
      <c r="BW67" s="340"/>
      <c r="BX67" s="340"/>
      <c r="BY67" s="340"/>
      <c r="BZ67" s="340"/>
      <c r="CA67" s="340"/>
      <c r="CB67" s="340"/>
      <c r="CC67" s="340"/>
      <c r="CD67" s="340"/>
      <c r="CE67" s="340"/>
      <c r="CF67" s="340"/>
      <c r="CG67" s="340"/>
      <c r="CH67" s="340"/>
      <c r="CI67" s="340"/>
      <c r="CJ67" s="340"/>
      <c r="CK67" s="340"/>
      <c r="CL67" s="340"/>
      <c r="CM67" s="340"/>
      <c r="CN67" s="340"/>
      <c r="CO67" s="340"/>
      <c r="CP67" s="340"/>
      <c r="CQ67" s="340"/>
      <c r="CR67" s="340"/>
      <c r="CS67" s="340"/>
      <c r="CT67" s="340"/>
      <c r="CU67" s="340"/>
      <c r="CV67" s="340"/>
      <c r="CW67" s="340"/>
      <c r="CX67" s="340"/>
      <c r="CY67" s="340"/>
      <c r="CZ67" s="340"/>
      <c r="DA67" s="340"/>
      <c r="DB67" s="340"/>
      <c r="DC67" s="340"/>
      <c r="DD67" s="340"/>
      <c r="DE67" s="340"/>
      <c r="DF67" s="340"/>
      <c r="DG67" s="340"/>
      <c r="DH67" s="340"/>
      <c r="DI67" s="340"/>
      <c r="DJ67" s="340"/>
      <c r="DK67" s="340"/>
      <c r="DL67" s="340"/>
      <c r="DM67" s="340"/>
      <c r="DN67" s="340"/>
      <c r="DO67" s="340"/>
      <c r="DP67" s="340"/>
      <c r="DQ67" s="340"/>
      <c r="DR67" s="340"/>
      <c r="DS67" s="340"/>
      <c r="DT67" s="340"/>
      <c r="DU67" s="340"/>
      <c r="DV67" s="340"/>
      <c r="DW67" s="340"/>
      <c r="DX67" s="340"/>
      <c r="DY67" s="340"/>
      <c r="DZ67" s="340"/>
      <c r="EA67" s="340"/>
      <c r="EB67" s="340"/>
      <c r="EC67" s="340"/>
      <c r="ED67" s="340"/>
      <c r="EE67" s="340"/>
      <c r="EF67" s="340"/>
      <c r="EG67" s="340"/>
      <c r="EH67" s="340"/>
      <c r="EI67" s="340"/>
      <c r="EJ67" s="340"/>
      <c r="EK67" s="340"/>
      <c r="EL67" s="340"/>
      <c r="EM67" s="340"/>
      <c r="EN67" s="340"/>
      <c r="EO67" s="340"/>
      <c r="EP67" s="340"/>
      <c r="EQ67" s="340"/>
      <c r="ER67" s="340"/>
      <c r="ES67" s="340"/>
      <c r="ET67" s="340"/>
      <c r="EU67" s="340"/>
      <c r="EV67" s="340"/>
      <c r="EW67" s="340"/>
      <c r="EX67" s="340"/>
      <c r="EY67" s="340"/>
      <c r="EZ67" s="340"/>
      <c r="FA67" s="340"/>
      <c r="FB67" s="340"/>
      <c r="FC67" s="340"/>
      <c r="FD67" s="340"/>
      <c r="FE67" s="340"/>
      <c r="FF67" s="340"/>
      <c r="FG67" s="340"/>
      <c r="FH67" s="340"/>
      <c r="FI67" s="340"/>
      <c r="FJ67" s="340"/>
      <c r="FK67" s="340"/>
      <c r="FL67" s="340"/>
      <c r="FM67" s="340"/>
      <c r="FN67" s="340"/>
      <c r="FO67" s="340"/>
      <c r="FP67" s="340"/>
      <c r="FQ67" s="340"/>
      <c r="FR67" s="340"/>
      <c r="FS67" s="340"/>
      <c r="FT67" s="340"/>
      <c r="FU67" s="340"/>
      <c r="FV67" s="340"/>
      <c r="FW67" s="340"/>
      <c r="FX67" s="340"/>
      <c r="FY67" s="340"/>
      <c r="FZ67" s="340"/>
      <c r="GA67" s="340"/>
      <c r="GB67" s="340"/>
      <c r="GC67" s="340"/>
      <c r="GD67" s="340"/>
      <c r="GE67" s="340"/>
      <c r="GF67" s="340"/>
      <c r="GG67" s="340"/>
      <c r="GH67" s="340"/>
      <c r="GI67" s="340"/>
      <c r="GJ67" s="340"/>
      <c r="GK67" s="340"/>
      <c r="GL67" s="340"/>
      <c r="GM67" s="340"/>
      <c r="GN67" s="340"/>
      <c r="GO67" s="340"/>
      <c r="GP67" s="340"/>
      <c r="GQ67" s="340"/>
      <c r="GR67" s="340"/>
      <c r="GS67" s="340"/>
      <c r="GT67" s="340"/>
      <c r="GU67" s="340"/>
      <c r="GV67" s="340"/>
      <c r="GW67" s="340"/>
      <c r="GX67" s="340"/>
      <c r="GY67" s="340"/>
      <c r="GZ67" s="340"/>
      <c r="HA67" s="340"/>
      <c r="HB67" s="340"/>
      <c r="HC67" s="340"/>
      <c r="HD67" s="340"/>
      <c r="HE67" s="340"/>
      <c r="HF67" s="340"/>
      <c r="HG67" s="340"/>
      <c r="HH67" s="340"/>
      <c r="HI67" s="340"/>
      <c r="HJ67" s="340"/>
      <c r="HK67" s="340"/>
      <c r="HL67" s="340"/>
      <c r="HM67" s="340"/>
      <c r="HN67" s="340"/>
      <c r="HO67" s="340"/>
      <c r="HP67" s="340"/>
      <c r="HQ67" s="340"/>
      <c r="HR67" s="340"/>
      <c r="HS67" s="340"/>
      <c r="HT67" s="340"/>
      <c r="HU67" s="340"/>
      <c r="HV67" s="340"/>
      <c r="HW67" s="340"/>
      <c r="HX67" s="340"/>
      <c r="HY67" s="340"/>
      <c r="HZ67" s="340"/>
      <c r="IA67" s="340"/>
      <c r="IB67" s="340"/>
      <c r="IC67" s="340"/>
      <c r="ID67" s="340"/>
      <c r="IE67" s="340"/>
      <c r="IF67" s="340"/>
      <c r="IG67" s="340"/>
      <c r="IH67" s="340"/>
      <c r="II67" s="340"/>
      <c r="IJ67" s="340"/>
      <c r="IK67" s="340"/>
      <c r="IL67" s="340"/>
      <c r="IM67" s="340"/>
      <c r="IN67" s="340"/>
      <c r="IO67" s="340"/>
      <c r="IP67" s="340"/>
      <c r="IQ67" s="340"/>
      <c r="IR67" s="340"/>
      <c r="IS67" s="340"/>
      <c r="IT67" s="340"/>
      <c r="IU67" s="340"/>
      <c r="IV67" s="340"/>
      <c r="IW67" s="340"/>
      <c r="IX67" s="340"/>
      <c r="IY67" s="340"/>
      <c r="IZ67" s="340"/>
      <c r="JA67" s="340"/>
      <c r="JB67" s="340"/>
      <c r="JC67" s="340"/>
      <c r="JD67" s="340"/>
      <c r="JE67" s="340"/>
      <c r="JF67" s="340"/>
      <c r="JG67" s="340"/>
      <c r="JH67" s="340"/>
      <c r="JI67" s="340"/>
      <c r="JJ67" s="340"/>
      <c r="JK67" s="340"/>
      <c r="JL67" s="340"/>
      <c r="JM67" s="340"/>
      <c r="JN67" s="340"/>
      <c r="JO67" s="340"/>
      <c r="JP67" s="340"/>
      <c r="JQ67" s="340"/>
      <c r="JR67" s="340"/>
      <c r="JS67" s="340"/>
      <c r="JT67" s="340"/>
      <c r="JU67" s="340"/>
      <c r="JV67" s="340"/>
      <c r="JW67" s="340"/>
      <c r="JX67" s="340"/>
      <c r="JY67" s="340"/>
      <c r="JZ67" s="340"/>
      <c r="KA67" s="340"/>
      <c r="KB67" s="340"/>
      <c r="KC67" s="340"/>
      <c r="KD67" s="340"/>
      <c r="KE67" s="340"/>
      <c r="KF67" s="340"/>
      <c r="KG67" s="340"/>
      <c r="KH67" s="340"/>
      <c r="KI67" s="340"/>
      <c r="KJ67" s="340"/>
      <c r="KK67" s="340"/>
      <c r="KL67" s="340"/>
      <c r="KM67" s="340"/>
      <c r="KN67" s="340"/>
      <c r="KO67" s="340"/>
      <c r="KP67" s="340"/>
      <c r="KQ67" s="340"/>
      <c r="KR67" s="340"/>
      <c r="KS67" s="340"/>
      <c r="KT67" s="340"/>
      <c r="KU67" s="340"/>
      <c r="KV67" s="340"/>
      <c r="KW67" s="340"/>
      <c r="KX67" s="340"/>
      <c r="KY67" s="340"/>
      <c r="KZ67" s="340"/>
      <c r="LA67" s="340"/>
      <c r="LB67" s="340"/>
      <c r="LC67" s="340"/>
      <c r="LD67" s="340"/>
      <c r="LE67" s="340"/>
      <c r="LF67" s="340"/>
      <c r="LG67" s="340"/>
      <c r="LH67" s="340"/>
      <c r="LI67" s="340"/>
      <c r="LJ67" s="340"/>
      <c r="LK67" s="340"/>
      <c r="LL67" s="340"/>
      <c r="LM67" s="340"/>
      <c r="LN67" s="340"/>
      <c r="LO67" s="340"/>
      <c r="LP67" s="340"/>
      <c r="LQ67" s="340"/>
      <c r="LR67" s="340"/>
      <c r="LS67" s="340"/>
      <c r="LT67" s="340"/>
      <c r="LU67" s="340"/>
      <c r="LV67" s="340"/>
      <c r="LW67" s="340"/>
      <c r="LX67" s="340"/>
      <c r="LY67" s="340"/>
      <c r="LZ67" s="340"/>
      <c r="MA67" s="340"/>
      <c r="MB67" s="340"/>
      <c r="MC67" s="340"/>
      <c r="MD67" s="340"/>
      <c r="ME67" s="340"/>
      <c r="MF67" s="340"/>
      <c r="MG67" s="340"/>
      <c r="MH67" s="340"/>
      <c r="MI67" s="340"/>
      <c r="MJ67" s="340"/>
      <c r="MK67" s="340"/>
      <c r="ML67" s="340"/>
      <c r="MM67" s="340"/>
      <c r="MN67" s="340"/>
      <c r="MO67" s="340"/>
      <c r="MP67" s="340"/>
      <c r="MQ67" s="340"/>
      <c r="MR67" s="340"/>
      <c r="MS67" s="340"/>
      <c r="MT67" s="340"/>
      <c r="MU67" s="340"/>
      <c r="MV67" s="340"/>
      <c r="MW67" s="340"/>
      <c r="MX67" s="340"/>
      <c r="MY67" s="340"/>
      <c r="MZ67" s="340"/>
      <c r="NA67" s="340"/>
      <c r="NB67" s="340"/>
      <c r="NC67" s="340"/>
      <c r="ND67" s="340"/>
      <c r="NE67" s="340"/>
      <c r="NF67" s="340"/>
      <c r="NG67" s="340"/>
      <c r="NH67" s="340"/>
      <c r="NI67" s="340"/>
      <c r="NJ67" s="340"/>
      <c r="NK67" s="340"/>
      <c r="NL67" s="340"/>
      <c r="NM67" s="340"/>
      <c r="NN67" s="340"/>
      <c r="NO67" s="340"/>
      <c r="NP67" s="340"/>
      <c r="NQ67" s="340"/>
      <c r="NR67" s="340"/>
      <c r="NS67" s="340"/>
      <c r="NT67" s="340"/>
      <c r="NU67" s="340"/>
      <c r="NV67" s="340"/>
      <c r="NW67" s="340"/>
      <c r="NX67" s="340"/>
      <c r="NY67" s="340"/>
      <c r="NZ67" s="340"/>
      <c r="OA67" s="340"/>
      <c r="OB67" s="340"/>
      <c r="OC67" s="340"/>
      <c r="OD67" s="340"/>
      <c r="OE67" s="340"/>
      <c r="OF67" s="340"/>
      <c r="OG67" s="340"/>
      <c r="OH67" s="340"/>
      <c r="OI67" s="340"/>
      <c r="OJ67" s="340"/>
      <c r="OK67" s="340"/>
      <c r="OL67" s="340"/>
      <c r="OM67" s="340"/>
      <c r="ON67" s="340"/>
      <c r="OO67" s="340"/>
      <c r="OP67" s="340"/>
      <c r="OQ67" s="340"/>
      <c r="OR67" s="340"/>
      <c r="OS67" s="340"/>
      <c r="OT67" s="340"/>
      <c r="OU67" s="340"/>
      <c r="OV67" s="340"/>
      <c r="OW67" s="340"/>
      <c r="OX67" s="340"/>
      <c r="OY67" s="340"/>
      <c r="OZ67" s="340"/>
      <c r="PA67" s="340"/>
      <c r="PB67" s="340"/>
      <c r="PC67" s="340"/>
      <c r="PD67" s="340"/>
      <c r="PE67" s="340"/>
      <c r="PF67" s="340"/>
      <c r="PG67" s="340"/>
      <c r="PH67" s="340"/>
      <c r="PI67" s="340"/>
      <c r="PJ67" s="340"/>
      <c r="PK67" s="340"/>
      <c r="PL67" s="340"/>
      <c r="PM67" s="340"/>
      <c r="PN67" s="340"/>
      <c r="PO67" s="340"/>
      <c r="PP67" s="340"/>
      <c r="PQ67" s="340"/>
      <c r="PR67" s="340"/>
      <c r="PS67" s="340"/>
      <c r="PT67" s="340"/>
      <c r="PU67" s="340"/>
      <c r="PV67" s="340"/>
      <c r="PW67" s="340"/>
      <c r="PX67" s="340"/>
      <c r="PY67" s="340"/>
      <c r="PZ67" s="340"/>
      <c r="QA67" s="340"/>
      <c r="QB67" s="340"/>
      <c r="QC67" s="340"/>
      <c r="QD67" s="340"/>
      <c r="QE67" s="340"/>
      <c r="QF67" s="340"/>
      <c r="QG67" s="340"/>
      <c r="QH67" s="340"/>
      <c r="QI67" s="340"/>
      <c r="QJ67" s="340"/>
      <c r="QK67" s="340"/>
      <c r="QL67" s="340"/>
      <c r="QM67" s="340"/>
      <c r="QN67" s="340"/>
      <c r="QO67" s="340"/>
      <c r="QP67" s="340"/>
      <c r="QQ67" s="340"/>
      <c r="QR67" s="340"/>
      <c r="QS67" s="340"/>
      <c r="QT67" s="340"/>
      <c r="QU67" s="340"/>
      <c r="QV67" s="340"/>
      <c r="QW67" s="340"/>
      <c r="QX67" s="340"/>
      <c r="QY67" s="340"/>
      <c r="QZ67" s="340"/>
      <c r="RA67" s="340"/>
      <c r="RB67" s="340"/>
      <c r="RC67" s="340"/>
      <c r="RD67" s="340"/>
      <c r="RE67" s="340"/>
      <c r="RF67" s="340"/>
      <c r="RG67" s="340"/>
      <c r="RH67" s="340"/>
      <c r="RI67" s="340"/>
      <c r="RJ67" s="340"/>
      <c r="RK67" s="340"/>
      <c r="RL67" s="340"/>
      <c r="RM67" s="340"/>
      <c r="RN67" s="340"/>
      <c r="RO67" s="340"/>
      <c r="RP67" s="340"/>
      <c r="RQ67" s="340"/>
      <c r="RR67" s="340"/>
      <c r="RS67" s="340"/>
      <c r="RT67" s="340"/>
      <c r="RU67" s="340"/>
      <c r="RV67" s="340"/>
      <c r="RW67" s="340"/>
      <c r="RX67" s="340"/>
      <c r="RY67" s="340"/>
      <c r="RZ67" s="340"/>
      <c r="SA67" s="340"/>
      <c r="SB67" s="340"/>
      <c r="SC67" s="340"/>
      <c r="SD67" s="340"/>
      <c r="SE67" s="340"/>
      <c r="SF67" s="340"/>
      <c r="SG67" s="340"/>
      <c r="SH67" s="340"/>
      <c r="SI67" s="340"/>
      <c r="SJ67" s="340"/>
      <c r="SK67" s="340"/>
      <c r="SL67" s="340"/>
      <c r="SM67" s="340"/>
      <c r="SN67" s="340"/>
      <c r="SO67" s="340"/>
      <c r="SP67" s="340"/>
      <c r="SQ67" s="340"/>
      <c r="SR67" s="340"/>
      <c r="SS67" s="340"/>
      <c r="ST67" s="340"/>
      <c r="SU67" s="340"/>
      <c r="SV67" s="340"/>
      <c r="SW67" s="340"/>
      <c r="SX67" s="340"/>
      <c r="SY67" s="340"/>
      <c r="SZ67" s="340"/>
      <c r="TA67" s="340"/>
      <c r="TB67" s="340"/>
      <c r="TC67" s="340"/>
      <c r="TD67" s="340"/>
      <c r="TE67" s="340"/>
      <c r="TF67" s="340"/>
      <c r="TG67" s="340"/>
      <c r="TH67" s="340"/>
      <c r="TI67" s="340"/>
      <c r="TJ67" s="340"/>
      <c r="TK67" s="340"/>
      <c r="TL67" s="340"/>
      <c r="TM67" s="340"/>
      <c r="TN67" s="340"/>
      <c r="TO67" s="340"/>
      <c r="TP67" s="340"/>
      <c r="TQ67" s="340"/>
      <c r="TR67" s="340"/>
      <c r="TS67" s="340"/>
      <c r="TT67" s="340"/>
      <c r="TU67" s="340"/>
      <c r="TV67" s="340"/>
      <c r="TW67" s="340"/>
      <c r="TX67" s="340"/>
      <c r="TY67" s="340"/>
      <c r="TZ67" s="340"/>
      <c r="UA67" s="340"/>
      <c r="UB67" s="340"/>
      <c r="UC67" s="340"/>
      <c r="UD67" s="340"/>
      <c r="UE67" s="340"/>
      <c r="UF67" s="340"/>
      <c r="UG67" s="340"/>
      <c r="UH67" s="340"/>
      <c r="UI67" s="340"/>
      <c r="UJ67" s="340"/>
      <c r="UK67" s="340"/>
      <c r="UL67" s="340"/>
      <c r="UM67" s="340"/>
      <c r="UN67" s="340"/>
      <c r="UO67" s="340"/>
      <c r="UP67" s="340"/>
      <c r="UQ67" s="340"/>
      <c r="UR67" s="340"/>
      <c r="US67" s="340"/>
      <c r="UT67" s="340"/>
      <c r="UU67" s="340"/>
      <c r="UV67" s="340"/>
      <c r="UW67" s="340"/>
      <c r="UX67" s="340"/>
      <c r="UY67" s="340"/>
      <c r="UZ67" s="340"/>
      <c r="VA67" s="340"/>
      <c r="VB67" s="340"/>
      <c r="VC67" s="340"/>
      <c r="VD67" s="340"/>
      <c r="VE67" s="340"/>
      <c r="VF67" s="340"/>
      <c r="VG67" s="340"/>
      <c r="VH67" s="340"/>
      <c r="VI67" s="340"/>
      <c r="VJ67" s="340"/>
      <c r="VK67" s="340"/>
      <c r="VL67" s="340"/>
      <c r="VM67" s="340"/>
      <c r="VN67" s="340"/>
      <c r="VO67" s="340"/>
      <c r="VP67" s="340"/>
      <c r="VQ67" s="340"/>
      <c r="VR67" s="340"/>
      <c r="VS67" s="340"/>
      <c r="VT67" s="340"/>
      <c r="VU67" s="340"/>
      <c r="VV67" s="340"/>
      <c r="VW67" s="340"/>
      <c r="VX67" s="340"/>
      <c r="VY67" s="340"/>
      <c r="VZ67" s="340"/>
      <c r="WA67" s="340"/>
      <c r="WB67" s="340"/>
      <c r="WC67" s="340"/>
      <c r="WD67" s="340"/>
      <c r="WE67" s="340"/>
      <c r="WF67" s="340"/>
      <c r="WG67" s="340"/>
      <c r="WH67" s="340"/>
      <c r="WI67" s="340"/>
      <c r="WJ67" s="340"/>
      <c r="WK67" s="340"/>
      <c r="WL67" s="340"/>
      <c r="WM67" s="340"/>
      <c r="WN67" s="340"/>
      <c r="WO67" s="340"/>
      <c r="WP67" s="340"/>
      <c r="WQ67" s="340"/>
      <c r="WR67" s="340"/>
      <c r="WS67" s="340"/>
      <c r="WT67" s="340"/>
      <c r="WU67" s="340"/>
      <c r="WV67" s="340"/>
      <c r="WW67" s="340"/>
      <c r="WX67" s="340"/>
      <c r="WY67" s="340"/>
      <c r="WZ67" s="340"/>
      <c r="XA67" s="340"/>
      <c r="XB67" s="340"/>
      <c r="XC67" s="340"/>
      <c r="XD67" s="340"/>
      <c r="XE67" s="340"/>
      <c r="XF67" s="340"/>
      <c r="XG67" s="340"/>
      <c r="XH67" s="340"/>
      <c r="XI67" s="340"/>
      <c r="XJ67" s="340"/>
      <c r="XK67" s="340"/>
      <c r="XL67" s="340"/>
      <c r="XM67" s="340"/>
      <c r="XN67" s="340"/>
      <c r="XO67" s="340"/>
      <c r="XP67" s="340"/>
      <c r="XQ67" s="340"/>
      <c r="XR67" s="340"/>
      <c r="XS67" s="340"/>
      <c r="XT67" s="340"/>
      <c r="XU67" s="340"/>
      <c r="XV67" s="340"/>
      <c r="XW67" s="340"/>
      <c r="XX67" s="340"/>
      <c r="XY67" s="340"/>
      <c r="XZ67" s="340"/>
      <c r="YA67" s="340"/>
      <c r="YB67" s="340"/>
      <c r="YC67" s="340"/>
      <c r="YD67" s="340"/>
      <c r="YE67" s="340"/>
      <c r="YF67" s="340"/>
      <c r="YG67" s="340"/>
      <c r="YH67" s="340"/>
      <c r="YI67" s="340"/>
      <c r="YJ67" s="340"/>
      <c r="YK67" s="340"/>
      <c r="YL67" s="340"/>
      <c r="YM67" s="340"/>
      <c r="YN67" s="340"/>
      <c r="YO67" s="340"/>
      <c r="YP67" s="340"/>
      <c r="YQ67" s="340"/>
      <c r="YR67" s="340"/>
      <c r="YS67" s="340"/>
      <c r="YT67" s="340"/>
      <c r="YU67" s="340"/>
      <c r="YV67" s="340"/>
      <c r="YW67" s="340"/>
      <c r="YX67" s="340"/>
      <c r="YY67" s="340"/>
      <c r="YZ67" s="340"/>
      <c r="ZA67" s="340"/>
      <c r="ZB67" s="340"/>
      <c r="ZC67" s="340"/>
      <c r="ZD67" s="340"/>
      <c r="ZE67" s="340"/>
      <c r="ZF67" s="340"/>
      <c r="ZG67" s="340"/>
      <c r="ZH67" s="340"/>
      <c r="ZI67" s="340"/>
      <c r="ZJ67" s="340"/>
      <c r="ZK67" s="340"/>
      <c r="ZL67" s="340"/>
      <c r="ZM67" s="340"/>
      <c r="ZN67" s="340"/>
      <c r="ZO67" s="340"/>
      <c r="ZP67" s="340"/>
      <c r="ZQ67" s="340"/>
      <c r="ZR67" s="340"/>
      <c r="ZS67" s="340"/>
      <c r="ZT67" s="340"/>
      <c r="ZU67" s="340"/>
      <c r="ZV67" s="340"/>
      <c r="ZW67" s="340"/>
      <c r="ZX67" s="340"/>
      <c r="ZY67" s="340"/>
      <c r="ZZ67" s="340"/>
      <c r="AAA67" s="340"/>
      <c r="AAB67" s="340"/>
      <c r="AAC67" s="340"/>
      <c r="AAD67" s="340"/>
      <c r="AAE67" s="340"/>
      <c r="AAF67" s="340"/>
      <c r="AAG67" s="340"/>
      <c r="AAH67" s="340"/>
      <c r="AAI67" s="340"/>
      <c r="AAJ67" s="340"/>
      <c r="AAK67" s="340"/>
      <c r="AAL67" s="340"/>
      <c r="AAM67" s="340"/>
      <c r="AAN67" s="340"/>
      <c r="AAO67" s="340"/>
      <c r="AAP67" s="340"/>
      <c r="AAQ67" s="340"/>
      <c r="AAR67" s="340"/>
      <c r="AAS67" s="340"/>
      <c r="AAT67" s="340"/>
      <c r="AAU67" s="340"/>
      <c r="AAV67" s="340"/>
      <c r="AAW67" s="340"/>
      <c r="AAX67" s="340"/>
      <c r="AAY67" s="340"/>
      <c r="AAZ67" s="340"/>
      <c r="ABA67" s="340"/>
      <c r="ABB67" s="340"/>
      <c r="ABC67" s="340"/>
      <c r="ABD67" s="340"/>
      <c r="ABE67" s="340"/>
      <c r="ABF67" s="340"/>
      <c r="ABG67" s="340"/>
      <c r="ABH67" s="340"/>
      <c r="ABI67" s="340"/>
      <c r="ABJ67" s="340"/>
      <c r="ABK67" s="340"/>
      <c r="ABL67" s="340"/>
      <c r="ABM67" s="340"/>
      <c r="ABN67" s="340"/>
      <c r="ABO67" s="340"/>
      <c r="ABP67" s="340"/>
      <c r="ABQ67" s="340"/>
      <c r="ABR67" s="340"/>
      <c r="ABS67" s="340"/>
      <c r="ABT67" s="340"/>
      <c r="ABU67" s="340"/>
      <c r="ABV67" s="340"/>
      <c r="ABW67" s="340"/>
      <c r="ABX67" s="340"/>
      <c r="ABY67" s="340"/>
      <c r="ABZ67" s="340"/>
      <c r="ACA67" s="340"/>
      <c r="ACB67" s="340"/>
      <c r="ACC67" s="340"/>
      <c r="ACD67" s="340"/>
      <c r="ACE67" s="340"/>
      <c r="ACF67" s="340"/>
      <c r="ACG67" s="340"/>
      <c r="ACH67" s="340"/>
      <c r="ACI67" s="340"/>
      <c r="ACJ67" s="340"/>
      <c r="ACK67" s="340"/>
      <c r="ACL67" s="340"/>
      <c r="ACM67" s="340"/>
      <c r="ACN67" s="340"/>
      <c r="ACO67" s="340"/>
      <c r="ACP67" s="340"/>
      <c r="ACQ67" s="340"/>
      <c r="ACR67" s="340"/>
      <c r="ACS67" s="340"/>
      <c r="ACT67" s="340"/>
      <c r="ACU67" s="340"/>
      <c r="ACV67" s="340"/>
      <c r="ACW67" s="340"/>
      <c r="ACX67" s="340"/>
      <c r="ACY67" s="340"/>
      <c r="ACZ67" s="340"/>
      <c r="ADA67" s="340"/>
      <c r="ADB67" s="340"/>
      <c r="ADC67" s="340"/>
      <c r="ADD67" s="340"/>
      <c r="ADE67" s="340"/>
      <c r="ADF67" s="340"/>
      <c r="ADG67" s="340"/>
      <c r="ADH67" s="340"/>
      <c r="ADI67" s="340"/>
      <c r="ADJ67" s="340"/>
      <c r="ADK67" s="340"/>
      <c r="ADL67" s="340"/>
      <c r="ADM67" s="340"/>
      <c r="ADN67" s="340"/>
      <c r="ADO67" s="340"/>
      <c r="ADP67" s="340"/>
      <c r="ADQ67" s="340"/>
      <c r="ADR67" s="340"/>
      <c r="ADS67" s="340"/>
      <c r="ADT67" s="340"/>
      <c r="ADU67" s="340"/>
      <c r="ADV67" s="340"/>
      <c r="ADW67" s="340"/>
      <c r="ADX67" s="340"/>
      <c r="ADY67" s="340"/>
      <c r="ADZ67" s="340"/>
      <c r="AEA67" s="340"/>
      <c r="AEB67" s="340"/>
      <c r="AEC67" s="340"/>
      <c r="AED67" s="340"/>
      <c r="AEE67" s="340"/>
      <c r="AEF67" s="340"/>
      <c r="AEG67" s="340"/>
      <c r="AEH67" s="340"/>
      <c r="AEI67" s="340"/>
      <c r="AEJ67" s="340"/>
      <c r="AEK67" s="340"/>
      <c r="AEL67" s="340"/>
      <c r="AEM67" s="340"/>
      <c r="AEN67" s="340"/>
      <c r="AEO67" s="340"/>
      <c r="AEP67" s="340"/>
      <c r="AEQ67" s="340"/>
      <c r="AER67" s="340"/>
      <c r="AES67" s="340"/>
      <c r="AET67" s="340"/>
      <c r="AEU67" s="340"/>
      <c r="AEV67" s="340"/>
      <c r="AEW67" s="340"/>
      <c r="AEX67" s="340"/>
      <c r="AEY67" s="340"/>
      <c r="AEZ67" s="340"/>
      <c r="AFA67" s="340"/>
      <c r="AFB67" s="340"/>
      <c r="AFC67" s="340"/>
      <c r="AFD67" s="340"/>
      <c r="AFE67" s="340"/>
      <c r="AFF67" s="340"/>
      <c r="AFG67" s="340"/>
      <c r="AFH67" s="340"/>
      <c r="AFI67" s="340"/>
      <c r="AFJ67" s="340"/>
      <c r="AFK67" s="340"/>
      <c r="AFL67" s="340"/>
      <c r="AFM67" s="340"/>
      <c r="AFN67" s="340"/>
      <c r="AFO67" s="340"/>
      <c r="AFP67" s="340"/>
      <c r="AFQ67" s="340"/>
      <c r="AFR67" s="340"/>
      <c r="AFS67" s="340"/>
      <c r="AFT67" s="340"/>
      <c r="AFU67" s="340"/>
      <c r="AFV67" s="340"/>
      <c r="AFW67" s="340"/>
      <c r="AFX67" s="340"/>
      <c r="AFY67" s="340"/>
      <c r="AFZ67" s="340"/>
      <c r="AGA67" s="340"/>
      <c r="AGB67" s="340"/>
      <c r="AGC67" s="340"/>
      <c r="AGD67" s="340"/>
      <c r="AGE67" s="340"/>
      <c r="AGF67" s="340"/>
      <c r="AGG67" s="340"/>
      <c r="AGH67" s="340"/>
      <c r="AGI67" s="340"/>
      <c r="AGJ67" s="340"/>
      <c r="AGK67" s="340"/>
      <c r="AGL67" s="340"/>
      <c r="AGM67" s="340"/>
      <c r="AGN67" s="340"/>
      <c r="AGO67" s="340"/>
      <c r="AGP67" s="340"/>
      <c r="AGQ67" s="340"/>
      <c r="AGR67" s="340"/>
      <c r="AGS67" s="340"/>
      <c r="AGT67" s="340"/>
      <c r="AGU67" s="340"/>
      <c r="AGV67" s="340"/>
      <c r="AGW67" s="340"/>
      <c r="AGX67" s="340"/>
      <c r="AGY67" s="340"/>
      <c r="AGZ67" s="340"/>
      <c r="AHA67" s="340"/>
      <c r="AHB67" s="340"/>
      <c r="AHC67" s="340"/>
      <c r="AHD67" s="340"/>
      <c r="AHE67" s="340"/>
      <c r="AHF67" s="340"/>
      <c r="AHG67" s="340"/>
      <c r="AHH67" s="340"/>
      <c r="AHI67" s="340"/>
      <c r="AHJ67" s="340"/>
      <c r="AHK67" s="340"/>
      <c r="AHL67" s="340"/>
      <c r="AHM67" s="340"/>
      <c r="AHN67" s="340"/>
      <c r="AHO67" s="340"/>
      <c r="AHP67" s="340"/>
      <c r="AHQ67" s="340"/>
      <c r="AHR67" s="340"/>
      <c r="AHS67" s="340"/>
      <c r="AHT67" s="340"/>
      <c r="AHU67" s="340"/>
      <c r="AHV67" s="340"/>
      <c r="AHW67" s="340"/>
      <c r="AHX67" s="340"/>
      <c r="AHY67" s="340"/>
      <c r="AHZ67" s="340"/>
      <c r="AIA67" s="340"/>
      <c r="AIB67" s="340"/>
      <c r="AIC67" s="340"/>
      <c r="AID67" s="340"/>
      <c r="AIE67" s="340"/>
      <c r="AIF67" s="340"/>
      <c r="AIG67" s="340"/>
      <c r="AIH67" s="340"/>
      <c r="AII67" s="340"/>
      <c r="AIJ67" s="340"/>
      <c r="AIK67" s="340"/>
      <c r="AIL67" s="340"/>
      <c r="AIM67" s="340"/>
      <c r="AIN67" s="340"/>
      <c r="AIO67" s="340"/>
      <c r="AIP67" s="340"/>
      <c r="AIQ67" s="340"/>
      <c r="AIR67" s="340"/>
      <c r="AIS67" s="340"/>
      <c r="AIT67" s="340"/>
      <c r="AIU67" s="340"/>
      <c r="AIV67" s="340"/>
      <c r="AIW67" s="340"/>
      <c r="AIX67" s="340"/>
      <c r="AIY67" s="340"/>
      <c r="AIZ67" s="340"/>
      <c r="AJA67" s="340"/>
      <c r="AJB67" s="340"/>
      <c r="AJC67" s="340"/>
      <c r="AJD67" s="340"/>
      <c r="AJE67" s="340"/>
      <c r="AJF67" s="340"/>
      <c r="AJG67" s="340"/>
      <c r="AJH67" s="340"/>
      <c r="AJI67" s="340"/>
      <c r="AJJ67" s="340"/>
      <c r="AJK67" s="340"/>
      <c r="AJL67" s="340"/>
      <c r="AJM67" s="340"/>
      <c r="AJN67" s="340"/>
      <c r="AJO67" s="340"/>
      <c r="AJP67" s="340"/>
      <c r="AJQ67" s="340"/>
      <c r="AJR67" s="340"/>
      <c r="AJS67" s="340"/>
      <c r="AJT67" s="340"/>
      <c r="AJU67" s="340"/>
      <c r="AJV67" s="340"/>
      <c r="AJW67" s="340"/>
      <c r="AJX67" s="340"/>
      <c r="AJY67" s="340"/>
      <c r="AJZ67" s="340"/>
      <c r="AKA67" s="340"/>
      <c r="AKB67" s="340"/>
      <c r="AKC67" s="340"/>
      <c r="AKD67" s="340"/>
      <c r="AKE67" s="340"/>
      <c r="AKF67" s="340"/>
      <c r="AKG67" s="340"/>
      <c r="AKH67" s="340"/>
      <c r="AKI67" s="340"/>
      <c r="AKJ67" s="340"/>
      <c r="AKK67" s="340"/>
      <c r="AKL67" s="340"/>
      <c r="AKM67" s="340"/>
      <c r="AKN67" s="340"/>
      <c r="AKO67" s="340"/>
      <c r="AKP67" s="340"/>
      <c r="AKQ67" s="340"/>
      <c r="AKR67" s="340"/>
      <c r="AKS67" s="340"/>
      <c r="AKT67" s="340"/>
      <c r="AKU67" s="340"/>
      <c r="AKV67" s="340"/>
      <c r="AKW67" s="340"/>
      <c r="AKX67" s="340"/>
      <c r="AKY67" s="340"/>
      <c r="AKZ67" s="340"/>
      <c r="ALA67" s="340"/>
      <c r="ALB67" s="340"/>
      <c r="ALC67" s="340"/>
      <c r="ALD67" s="340"/>
      <c r="ALE67" s="340"/>
      <c r="ALF67" s="340"/>
      <c r="ALG67" s="340"/>
      <c r="ALH67" s="340"/>
      <c r="ALI67" s="340"/>
      <c r="ALJ67" s="340"/>
      <c r="ALK67" s="340"/>
      <c r="ALL67" s="340"/>
      <c r="ALM67" s="340"/>
      <c r="ALN67" s="340"/>
      <c r="ALO67" s="340"/>
      <c r="ALP67" s="340"/>
      <c r="ALQ67" s="340"/>
      <c r="ALR67" s="340"/>
      <c r="ALS67" s="340"/>
      <c r="ALT67" s="340"/>
      <c r="ALU67" s="340"/>
      <c r="ALV67" s="340"/>
      <c r="ALW67" s="340"/>
      <c r="ALX67" s="340"/>
      <c r="ALY67" s="340"/>
      <c r="ALZ67" s="340"/>
      <c r="AMA67" s="340"/>
      <c r="AMB67" s="340"/>
      <c r="AMC67" s="340"/>
      <c r="AMD67" s="340"/>
      <c r="AME67" s="340"/>
      <c r="AMF67" s="340"/>
      <c r="AMG67" s="340"/>
      <c r="AMH67" s="340"/>
      <c r="AMI67" s="340"/>
      <c r="AMJ67" s="340"/>
      <c r="AMK67" s="340"/>
      <c r="AML67" s="340"/>
      <c r="AMM67" s="340"/>
      <c r="AMN67" s="340"/>
      <c r="AMO67" s="340"/>
      <c r="AMP67" s="340"/>
      <c r="AMQ67" s="340"/>
      <c r="AMR67" s="340"/>
      <c r="AMS67" s="340"/>
      <c r="AMT67" s="340"/>
      <c r="AMU67" s="340"/>
      <c r="AMV67" s="340"/>
      <c r="AMW67" s="340"/>
      <c r="AMX67" s="340"/>
      <c r="AMY67" s="340"/>
      <c r="AMZ67" s="340"/>
      <c r="ANA67" s="340"/>
      <c r="ANB67" s="340"/>
      <c r="ANC67" s="340"/>
      <c r="AND67" s="340"/>
      <c r="ANE67" s="340"/>
      <c r="ANF67" s="340"/>
      <c r="ANG67" s="340"/>
      <c r="ANH67" s="340"/>
      <c r="ANI67" s="340"/>
      <c r="ANJ67" s="340"/>
      <c r="ANK67" s="340"/>
      <c r="ANL67" s="340"/>
      <c r="ANM67" s="340"/>
      <c r="ANN67" s="340"/>
      <c r="ANO67" s="340"/>
      <c r="ANP67" s="340"/>
      <c r="ANQ67" s="340"/>
      <c r="ANR67" s="340"/>
      <c r="ANS67" s="340"/>
      <c r="ANT67" s="340"/>
      <c r="ANU67" s="340"/>
      <c r="ANV67" s="340"/>
      <c r="ANW67" s="340"/>
      <c r="ANX67" s="340"/>
      <c r="ANY67" s="340"/>
      <c r="ANZ67" s="340"/>
      <c r="AOA67" s="340"/>
      <c r="AOB67" s="340"/>
      <c r="AOC67" s="340"/>
      <c r="AOD67" s="340"/>
      <c r="AOE67" s="340"/>
      <c r="AOF67" s="340"/>
      <c r="AOG67" s="340"/>
      <c r="AOH67" s="340"/>
      <c r="AOI67" s="340"/>
      <c r="AOJ67" s="340"/>
      <c r="AOK67" s="340"/>
      <c r="AOL67" s="340"/>
      <c r="AOM67" s="340"/>
      <c r="AON67" s="340"/>
      <c r="AOO67" s="340"/>
      <c r="AOP67" s="340"/>
      <c r="AOQ67" s="340"/>
      <c r="AOR67" s="340"/>
      <c r="AOS67" s="340"/>
      <c r="AOT67" s="340"/>
      <c r="AOU67" s="340"/>
      <c r="AOV67" s="340"/>
      <c r="AOW67" s="340"/>
      <c r="AOX67" s="340"/>
      <c r="AOY67" s="340"/>
      <c r="AOZ67" s="340"/>
      <c r="APA67" s="340"/>
      <c r="APB67" s="340"/>
      <c r="APC67" s="340"/>
      <c r="APD67" s="340"/>
      <c r="APE67" s="340"/>
      <c r="APF67" s="340"/>
      <c r="APG67" s="340"/>
      <c r="APH67" s="340"/>
      <c r="API67" s="340"/>
      <c r="APJ67" s="340"/>
      <c r="APK67" s="340"/>
      <c r="APL67" s="340"/>
      <c r="APM67" s="340"/>
      <c r="APN67" s="340"/>
      <c r="APO67" s="340"/>
      <c r="APP67" s="340"/>
      <c r="APQ67" s="340"/>
      <c r="APR67" s="340"/>
      <c r="APS67" s="340"/>
      <c r="APT67" s="340"/>
      <c r="APU67" s="340"/>
      <c r="APV67" s="340"/>
      <c r="APW67" s="340"/>
      <c r="APX67" s="340"/>
      <c r="APY67" s="340"/>
      <c r="APZ67" s="340"/>
      <c r="AQA67" s="340"/>
      <c r="AQB67" s="340"/>
      <c r="AQC67" s="340"/>
      <c r="AQD67" s="340"/>
      <c r="AQE67" s="340"/>
      <c r="AQF67" s="340"/>
      <c r="AQG67" s="340"/>
      <c r="AQH67" s="340"/>
      <c r="AQI67" s="340"/>
      <c r="AQJ67" s="340"/>
      <c r="AQK67" s="340"/>
      <c r="AQL67" s="340"/>
      <c r="AQM67" s="340"/>
      <c r="AQN67" s="340"/>
      <c r="AQO67" s="340"/>
      <c r="AQP67" s="340"/>
      <c r="AQQ67" s="340"/>
      <c r="AQR67" s="340"/>
      <c r="AQS67" s="340"/>
      <c r="AQT67" s="340"/>
      <c r="AQU67" s="340"/>
      <c r="AQV67" s="340"/>
      <c r="AQW67" s="340"/>
      <c r="AQX67" s="340"/>
      <c r="AQY67" s="340"/>
      <c r="AQZ67" s="340"/>
      <c r="ARA67" s="340"/>
      <c r="ARB67" s="340"/>
      <c r="ARC67" s="340"/>
      <c r="ARD67" s="340"/>
      <c r="ARE67" s="340"/>
      <c r="ARF67" s="340"/>
      <c r="ARG67" s="340"/>
      <c r="ARH67" s="340"/>
      <c r="ARI67" s="340"/>
      <c r="ARJ67" s="340"/>
      <c r="ARK67" s="340"/>
      <c r="ARL67" s="340"/>
      <c r="ARM67" s="340"/>
      <c r="ARN67" s="340"/>
      <c r="ARO67" s="340"/>
      <c r="ARP67" s="340"/>
      <c r="ARQ67" s="340"/>
      <c r="ARR67" s="340"/>
      <c r="ARS67" s="340"/>
      <c r="ART67" s="340"/>
      <c r="ARU67" s="340"/>
      <c r="ARV67" s="340"/>
      <c r="ARW67" s="340"/>
      <c r="ARX67" s="340"/>
      <c r="ARY67" s="340"/>
      <c r="ARZ67" s="340"/>
      <c r="ASA67" s="340"/>
      <c r="ASB67" s="340"/>
      <c r="ASC67" s="340"/>
      <c r="ASD67" s="340"/>
      <c r="ASE67" s="340"/>
      <c r="ASF67" s="340"/>
      <c r="ASG67" s="340"/>
      <c r="ASH67" s="340"/>
      <c r="ASI67" s="340"/>
      <c r="ASJ67" s="340"/>
      <c r="ASK67" s="340"/>
      <c r="ASL67" s="340"/>
      <c r="ASM67" s="340"/>
      <c r="ASN67" s="340"/>
      <c r="ASO67" s="340"/>
      <c r="ASP67" s="340"/>
      <c r="ASQ67" s="340"/>
      <c r="ASR67" s="340"/>
      <c r="ASS67" s="340"/>
      <c r="AST67" s="340"/>
      <c r="ASU67" s="340"/>
      <c r="ASV67" s="340"/>
      <c r="ASW67" s="340"/>
      <c r="ASX67" s="340"/>
      <c r="ASY67" s="340"/>
      <c r="ASZ67" s="340"/>
      <c r="ATA67" s="340"/>
      <c r="ATB67" s="340"/>
      <c r="ATC67" s="340"/>
      <c r="ATD67" s="340"/>
      <c r="ATE67" s="340"/>
      <c r="ATF67" s="340"/>
      <c r="ATG67" s="340"/>
      <c r="ATH67" s="340"/>
      <c r="ATI67" s="340"/>
      <c r="ATJ67" s="340"/>
      <c r="ATK67" s="340"/>
      <c r="ATL67" s="340"/>
      <c r="ATM67" s="340"/>
      <c r="ATN67" s="340"/>
      <c r="ATO67" s="340"/>
      <c r="ATP67" s="340"/>
      <c r="ATQ67" s="340"/>
      <c r="ATR67" s="340"/>
      <c r="ATS67" s="340"/>
      <c r="ATT67" s="340"/>
      <c r="ATU67" s="340"/>
      <c r="ATV67" s="340"/>
      <c r="ATW67" s="340"/>
      <c r="ATX67" s="340"/>
      <c r="ATY67" s="340"/>
      <c r="ATZ67" s="340"/>
      <c r="AUA67" s="340"/>
      <c r="AUB67" s="340"/>
      <c r="AUC67" s="340"/>
      <c r="AUD67" s="340"/>
      <c r="AUE67" s="340"/>
      <c r="AUF67" s="340"/>
      <c r="AUG67" s="340"/>
      <c r="AUH67" s="340"/>
      <c r="AUI67" s="340"/>
      <c r="AUJ67" s="340"/>
      <c r="AUK67" s="340"/>
      <c r="AUL67" s="340"/>
      <c r="AUM67" s="340"/>
      <c r="AUN67" s="340"/>
      <c r="AUO67" s="340"/>
      <c r="AUP67" s="340"/>
      <c r="AUQ67" s="340"/>
      <c r="AUR67" s="340"/>
      <c r="AUS67" s="340"/>
      <c r="AUT67" s="340"/>
      <c r="AUU67" s="340"/>
      <c r="AUV67" s="340"/>
      <c r="AUW67" s="340"/>
      <c r="AUX67" s="340"/>
      <c r="AUY67" s="340"/>
      <c r="AUZ67" s="340"/>
      <c r="AVA67" s="340"/>
      <c r="AVB67" s="340"/>
      <c r="AVC67" s="340"/>
      <c r="AVD67" s="340"/>
      <c r="AVE67" s="340"/>
      <c r="AVF67" s="340"/>
      <c r="AVG67" s="340"/>
      <c r="AVH67" s="340"/>
      <c r="AVI67" s="340"/>
      <c r="AVJ67" s="340"/>
      <c r="AVK67" s="340"/>
      <c r="AVL67" s="340"/>
      <c r="AVM67" s="340"/>
      <c r="AVN67" s="340"/>
      <c r="AVO67" s="340"/>
      <c r="AVP67" s="340"/>
      <c r="AVQ67" s="340"/>
      <c r="AVR67" s="340"/>
      <c r="AVS67" s="340"/>
      <c r="AVT67" s="340"/>
      <c r="AVU67" s="340"/>
      <c r="AVV67" s="340"/>
      <c r="AVW67" s="340"/>
      <c r="AVX67" s="340"/>
      <c r="AVY67" s="340"/>
      <c r="AVZ67" s="340"/>
      <c r="AWA67" s="340"/>
      <c r="AWB67" s="340"/>
      <c r="AWC67" s="340"/>
      <c r="AWD67" s="340"/>
      <c r="AWE67" s="340"/>
      <c r="AWF67" s="340"/>
      <c r="AWG67" s="340"/>
      <c r="AWH67" s="340"/>
      <c r="AWI67" s="340"/>
      <c r="AWJ67" s="340"/>
      <c r="AWK67" s="340"/>
      <c r="AWL67" s="340"/>
      <c r="AWM67" s="340"/>
      <c r="AWN67" s="340"/>
      <c r="AWO67" s="340"/>
      <c r="AWP67" s="340"/>
      <c r="AWQ67" s="340"/>
      <c r="AWR67" s="340"/>
      <c r="AWS67" s="340"/>
      <c r="AWT67" s="340"/>
      <c r="AWU67" s="340"/>
      <c r="AWV67" s="340"/>
      <c r="AWW67" s="340"/>
      <c r="AWX67" s="340"/>
      <c r="AWY67" s="340"/>
      <c r="AWZ67" s="340"/>
      <c r="AXA67" s="340"/>
      <c r="AXB67" s="340"/>
      <c r="AXC67" s="340"/>
      <c r="AXD67" s="340"/>
      <c r="AXE67" s="340"/>
      <c r="AXF67" s="340"/>
      <c r="AXG67" s="340"/>
      <c r="AXH67" s="340"/>
      <c r="AXI67" s="340"/>
      <c r="AXJ67" s="340"/>
      <c r="AXK67" s="340"/>
      <c r="AXL67" s="340"/>
      <c r="AXM67" s="340"/>
      <c r="AXN67" s="340"/>
      <c r="AXO67" s="340"/>
      <c r="AXP67" s="340"/>
      <c r="AXQ67" s="340"/>
      <c r="AXR67" s="340"/>
      <c r="AXS67" s="340"/>
      <c r="AXT67" s="340"/>
      <c r="AXU67" s="340"/>
      <c r="AXV67" s="340"/>
      <c r="AXW67" s="340"/>
      <c r="AXX67" s="340"/>
      <c r="AXY67" s="340"/>
      <c r="AXZ67" s="340"/>
      <c r="AYA67" s="340"/>
      <c r="AYB67" s="340"/>
      <c r="AYC67" s="340"/>
      <c r="AYD67" s="340"/>
      <c r="AYE67" s="340"/>
      <c r="AYF67" s="340"/>
      <c r="AYG67" s="340"/>
      <c r="AYH67" s="340"/>
      <c r="AYI67" s="340"/>
      <c r="AYJ67" s="340"/>
      <c r="AYK67" s="340"/>
      <c r="AYL67" s="340"/>
      <c r="AYM67" s="340"/>
      <c r="AYN67" s="340"/>
      <c r="AYO67" s="340"/>
      <c r="AYP67" s="340"/>
      <c r="AYQ67" s="340"/>
      <c r="AYR67" s="340"/>
      <c r="AYS67" s="340"/>
      <c r="AYT67" s="340"/>
      <c r="AYU67" s="340"/>
      <c r="AYV67" s="340"/>
      <c r="AYW67" s="340"/>
      <c r="AYX67" s="340"/>
      <c r="AYY67" s="340"/>
      <c r="AYZ67" s="340"/>
      <c r="AZA67" s="340"/>
      <c r="AZB67" s="340"/>
      <c r="AZC67" s="340"/>
      <c r="AZD67" s="340"/>
      <c r="AZE67" s="340"/>
      <c r="AZF67" s="340"/>
      <c r="AZG67" s="340"/>
      <c r="AZH67" s="340"/>
      <c r="AZI67" s="340"/>
      <c r="AZJ67" s="340"/>
      <c r="AZK67" s="340"/>
      <c r="AZL67" s="340"/>
      <c r="AZM67" s="340"/>
      <c r="AZN67" s="340"/>
      <c r="AZO67" s="340"/>
      <c r="AZP67" s="340"/>
      <c r="AZQ67" s="340"/>
      <c r="AZR67" s="340"/>
      <c r="AZS67" s="340"/>
      <c r="AZT67" s="340"/>
      <c r="AZU67" s="340"/>
      <c r="AZV67" s="340"/>
      <c r="AZW67" s="340"/>
      <c r="AZX67" s="340"/>
      <c r="AZY67" s="340"/>
      <c r="AZZ67" s="340"/>
      <c r="BAA67" s="340"/>
      <c r="BAB67" s="340"/>
      <c r="BAC67" s="340"/>
      <c r="BAD67" s="340"/>
      <c r="BAE67" s="340"/>
      <c r="BAF67" s="340"/>
      <c r="BAG67" s="340"/>
      <c r="BAH67" s="340"/>
      <c r="BAI67" s="340"/>
      <c r="BAJ67" s="340"/>
      <c r="BAK67" s="340"/>
      <c r="BAL67" s="340"/>
      <c r="BAM67" s="340"/>
      <c r="BAN67" s="340"/>
      <c r="BAO67" s="340"/>
      <c r="BAP67" s="340"/>
      <c r="BAQ67" s="340"/>
      <c r="BAR67" s="340"/>
      <c r="BAS67" s="340"/>
      <c r="BAT67" s="340"/>
      <c r="BAU67" s="340"/>
      <c r="BAV67" s="340"/>
      <c r="BAW67" s="340"/>
      <c r="BAX67" s="340"/>
      <c r="BAY67" s="340"/>
      <c r="BAZ67" s="340"/>
      <c r="BBA67" s="340"/>
      <c r="BBB67" s="340"/>
      <c r="BBC67" s="340"/>
      <c r="BBD67" s="340"/>
      <c r="BBE67" s="340"/>
      <c r="BBF67" s="340"/>
      <c r="BBG67" s="340"/>
      <c r="BBH67" s="340"/>
      <c r="BBI67" s="340"/>
      <c r="BBJ67" s="340"/>
      <c r="BBK67" s="340"/>
      <c r="BBL67" s="340"/>
      <c r="BBM67" s="340"/>
      <c r="BBN67" s="340"/>
      <c r="BBO67" s="340"/>
      <c r="BBP67" s="340"/>
      <c r="BBQ67" s="340"/>
      <c r="BBR67" s="340"/>
      <c r="BBS67" s="340"/>
      <c r="BBT67" s="340"/>
      <c r="BBU67" s="340"/>
      <c r="BBV67" s="340"/>
      <c r="BBW67" s="340"/>
      <c r="BBX67" s="340"/>
      <c r="BBY67" s="340"/>
      <c r="BBZ67" s="340"/>
      <c r="BCA67" s="340"/>
      <c r="BCB67" s="340"/>
      <c r="BCC67" s="340"/>
      <c r="BCD67" s="340"/>
      <c r="BCE67" s="340"/>
      <c r="BCF67" s="340"/>
      <c r="BCG67" s="340"/>
      <c r="BCH67" s="340"/>
      <c r="BCI67" s="340"/>
      <c r="BCJ67" s="340"/>
      <c r="BCK67" s="340"/>
      <c r="BCL67" s="340"/>
      <c r="BCM67" s="340"/>
      <c r="BCN67" s="340"/>
      <c r="BCO67" s="340"/>
      <c r="BCP67" s="340"/>
      <c r="BCQ67" s="340"/>
      <c r="BCR67" s="340"/>
      <c r="BCS67" s="340"/>
      <c r="BCT67" s="340"/>
      <c r="BCU67" s="340"/>
      <c r="BCV67" s="340"/>
      <c r="BCW67" s="340"/>
      <c r="BCX67" s="340"/>
      <c r="BCY67" s="340"/>
      <c r="BCZ67" s="340"/>
      <c r="BDA67" s="340"/>
      <c r="BDB67" s="340"/>
      <c r="BDC67" s="340"/>
      <c r="BDD67" s="340"/>
      <c r="BDE67" s="340"/>
      <c r="BDF67" s="340"/>
      <c r="BDG67" s="340"/>
      <c r="BDH67" s="340"/>
      <c r="BDI67" s="340"/>
      <c r="BDJ67" s="340"/>
      <c r="BDK67" s="340"/>
      <c r="BDL67" s="340"/>
      <c r="BDM67" s="340"/>
      <c r="BDN67" s="340"/>
      <c r="BDO67" s="340"/>
      <c r="BDP67" s="340"/>
      <c r="BDQ67" s="340"/>
      <c r="BDR67" s="340"/>
      <c r="BDS67" s="340"/>
      <c r="BDT67" s="340"/>
      <c r="BDU67" s="340"/>
      <c r="BDV67" s="340"/>
      <c r="BDW67" s="340"/>
      <c r="BDX67" s="340"/>
      <c r="BDY67" s="340"/>
      <c r="BDZ67" s="340"/>
      <c r="BEA67" s="340"/>
      <c r="BEB67" s="340"/>
      <c r="BEC67" s="340"/>
      <c r="BED67" s="340"/>
      <c r="BEE67" s="340"/>
      <c r="BEF67" s="340"/>
      <c r="BEG67" s="340"/>
      <c r="BEH67" s="340"/>
      <c r="BEI67" s="340"/>
      <c r="BEJ67" s="340"/>
      <c r="BEK67" s="340"/>
      <c r="BEL67" s="340"/>
      <c r="BEM67" s="340"/>
      <c r="BEN67" s="340"/>
      <c r="BEO67" s="340"/>
      <c r="BEP67" s="340"/>
      <c r="BEQ67" s="340"/>
      <c r="BER67" s="340"/>
      <c r="BES67" s="340"/>
      <c r="BET67" s="340"/>
      <c r="BEU67" s="340"/>
      <c r="BEV67" s="340"/>
      <c r="BEW67" s="340"/>
      <c r="BEX67" s="340"/>
      <c r="BEY67" s="340"/>
      <c r="BEZ67" s="340"/>
      <c r="BFA67" s="340"/>
      <c r="BFB67" s="340"/>
      <c r="BFC67" s="340"/>
      <c r="BFD67" s="340"/>
      <c r="BFE67" s="340"/>
      <c r="BFF67" s="340"/>
      <c r="BFG67" s="340"/>
      <c r="BFH67" s="340"/>
      <c r="BFI67" s="340"/>
      <c r="BFJ67" s="340"/>
      <c r="BFK67" s="340"/>
      <c r="BFL67" s="340"/>
      <c r="BFM67" s="340"/>
      <c r="BFN67" s="340"/>
      <c r="BFO67" s="340"/>
      <c r="BFP67" s="340"/>
      <c r="BFQ67" s="340"/>
      <c r="BFR67" s="340"/>
      <c r="BFS67" s="340"/>
      <c r="BFT67" s="340"/>
      <c r="BFU67" s="340"/>
      <c r="BFV67" s="340"/>
      <c r="BFW67" s="340"/>
      <c r="BFX67" s="340"/>
      <c r="BFY67" s="340"/>
      <c r="BFZ67" s="340"/>
      <c r="BGA67" s="340"/>
      <c r="BGB67" s="340"/>
      <c r="BGC67" s="340"/>
      <c r="BGD67" s="340"/>
      <c r="BGE67" s="340"/>
      <c r="BGF67" s="340"/>
      <c r="BGG67" s="340"/>
      <c r="BGH67" s="340"/>
      <c r="BGI67" s="340"/>
      <c r="BGJ67" s="340"/>
      <c r="BGK67" s="340"/>
      <c r="BGL67" s="340"/>
      <c r="BGM67" s="340"/>
      <c r="BGN67" s="340"/>
      <c r="BGO67" s="340"/>
      <c r="BGP67" s="340"/>
      <c r="BGQ67" s="340"/>
      <c r="BGR67" s="340"/>
      <c r="BGS67" s="340"/>
      <c r="BGT67" s="340"/>
      <c r="BGU67" s="340"/>
      <c r="BGV67" s="340"/>
      <c r="BGW67" s="340"/>
      <c r="BGX67" s="340"/>
      <c r="BGY67" s="340"/>
      <c r="BGZ67" s="340"/>
      <c r="BHA67" s="340"/>
      <c r="BHB67" s="340"/>
      <c r="BHC67" s="340"/>
      <c r="BHD67" s="340"/>
      <c r="BHE67" s="340"/>
      <c r="BHF67" s="340"/>
      <c r="BHG67" s="340"/>
      <c r="BHH67" s="340"/>
      <c r="BHI67" s="340"/>
      <c r="BHJ67" s="340"/>
      <c r="BHK67" s="340"/>
      <c r="BHL67" s="340"/>
      <c r="BHM67" s="340"/>
      <c r="BHN67" s="340"/>
      <c r="BHO67" s="340"/>
      <c r="BHP67" s="340"/>
      <c r="BHQ67" s="340"/>
      <c r="BHR67" s="340"/>
      <c r="BHS67" s="340"/>
      <c r="BHT67" s="340"/>
      <c r="BHU67" s="340"/>
      <c r="BHV67" s="340"/>
      <c r="BHW67" s="340"/>
      <c r="BHX67" s="340"/>
      <c r="BHY67" s="340"/>
      <c r="BHZ67" s="340"/>
      <c r="BIA67" s="340"/>
      <c r="BIB67" s="340"/>
      <c r="BIC67" s="340"/>
      <c r="BID67" s="340"/>
      <c r="BIE67" s="340"/>
      <c r="BIF67" s="340"/>
      <c r="BIG67" s="340"/>
      <c r="BIH67" s="340"/>
      <c r="BII67" s="340"/>
      <c r="BIJ67" s="340"/>
      <c r="BIK67" s="340"/>
      <c r="BIL67" s="340"/>
      <c r="BIM67" s="340"/>
      <c r="BIN67" s="340"/>
      <c r="BIO67" s="340"/>
      <c r="BIP67" s="340"/>
      <c r="BIQ67" s="340"/>
      <c r="BIR67" s="340"/>
      <c r="BIS67" s="340"/>
      <c r="BIT67" s="340"/>
      <c r="BIU67" s="340"/>
      <c r="BIV67" s="340"/>
      <c r="BIW67" s="340"/>
      <c r="BIX67" s="340"/>
      <c r="BIY67" s="340"/>
      <c r="BIZ67" s="340"/>
      <c r="BJA67" s="340"/>
      <c r="BJB67" s="340"/>
      <c r="BJC67" s="340"/>
      <c r="BJD67" s="340"/>
      <c r="BJE67" s="340"/>
      <c r="BJF67" s="340"/>
      <c r="BJG67" s="340"/>
      <c r="BJH67" s="340"/>
      <c r="BJI67" s="340"/>
      <c r="BJJ67" s="340"/>
      <c r="BJK67" s="340"/>
      <c r="BJL67" s="340"/>
      <c r="BJM67" s="340"/>
      <c r="BJN67" s="340"/>
      <c r="BJO67" s="340"/>
      <c r="BJP67" s="340"/>
      <c r="BJQ67" s="340"/>
      <c r="BJR67" s="340"/>
      <c r="BJS67" s="340"/>
      <c r="BJT67" s="340"/>
      <c r="BJU67" s="340"/>
      <c r="BJV67" s="340"/>
      <c r="BJW67" s="340"/>
      <c r="BJX67" s="340"/>
      <c r="BJY67" s="340"/>
      <c r="BJZ67" s="340"/>
      <c r="BKA67" s="340"/>
      <c r="BKB67" s="340"/>
      <c r="BKC67" s="340"/>
      <c r="BKD67" s="340"/>
      <c r="BKE67" s="340"/>
      <c r="BKF67" s="340"/>
      <c r="BKG67" s="340"/>
      <c r="BKH67" s="340"/>
      <c r="BKI67" s="340"/>
      <c r="BKJ67" s="340"/>
      <c r="BKK67" s="340"/>
      <c r="BKL67" s="340"/>
      <c r="BKM67" s="340"/>
      <c r="BKN67" s="340"/>
      <c r="BKO67" s="340"/>
      <c r="BKP67" s="340"/>
      <c r="BKQ67" s="340"/>
      <c r="BKR67" s="340"/>
      <c r="BKS67" s="340"/>
      <c r="BKT67" s="340"/>
      <c r="BKU67" s="340"/>
      <c r="BKV67" s="340"/>
      <c r="BKW67" s="340"/>
      <c r="BKX67" s="340"/>
      <c r="BKY67" s="340"/>
      <c r="BKZ67" s="340"/>
      <c r="BLA67" s="340"/>
      <c r="BLB67" s="340"/>
      <c r="BLC67" s="340"/>
      <c r="BLD67" s="340"/>
      <c r="BLE67" s="340"/>
      <c r="BLF67" s="340"/>
      <c r="BLG67" s="340"/>
      <c r="BLH67" s="340"/>
      <c r="BLI67" s="340"/>
      <c r="BLJ67" s="340"/>
      <c r="BLK67" s="340"/>
      <c r="BLL67" s="340"/>
      <c r="BLM67" s="340"/>
      <c r="BLN67" s="340"/>
      <c r="BLO67" s="340"/>
      <c r="BLP67" s="340"/>
      <c r="BLQ67" s="340"/>
      <c r="BLR67" s="340"/>
      <c r="BLS67" s="340"/>
      <c r="BLT67" s="340"/>
      <c r="BLU67" s="340"/>
      <c r="BLV67" s="340"/>
      <c r="BLW67" s="340"/>
      <c r="BLX67" s="340"/>
      <c r="BLY67" s="340"/>
      <c r="BLZ67" s="340"/>
      <c r="BMA67" s="340"/>
      <c r="BMB67" s="340"/>
      <c r="BMC67" s="340"/>
      <c r="BMD67" s="340"/>
      <c r="BME67" s="340"/>
      <c r="BMF67" s="340"/>
      <c r="BMG67" s="340"/>
      <c r="BMH67" s="340"/>
      <c r="BMI67" s="340"/>
      <c r="BMJ67" s="340"/>
      <c r="BMK67" s="340"/>
      <c r="BML67" s="340"/>
      <c r="BMM67" s="340"/>
      <c r="BMN67" s="340"/>
      <c r="BMO67" s="340"/>
      <c r="BMP67" s="340"/>
      <c r="BMQ67" s="340"/>
      <c r="BMR67" s="340"/>
      <c r="BMS67" s="340"/>
      <c r="BMT67" s="340"/>
      <c r="BMU67" s="340"/>
      <c r="BMV67" s="340"/>
      <c r="BMW67" s="340"/>
      <c r="BMX67" s="340"/>
      <c r="BMY67" s="340"/>
      <c r="BMZ67" s="340"/>
      <c r="BNA67" s="340"/>
      <c r="BNB67" s="340"/>
      <c r="BNC67" s="340"/>
      <c r="BND67" s="340"/>
      <c r="BNE67" s="340"/>
      <c r="BNF67" s="340"/>
      <c r="BNG67" s="340"/>
      <c r="BNH67" s="340"/>
      <c r="BNI67" s="340"/>
      <c r="BNJ67" s="340"/>
      <c r="BNK67" s="340"/>
      <c r="BNL67" s="340"/>
      <c r="BNM67" s="340"/>
      <c r="BNN67" s="340"/>
      <c r="BNO67" s="340"/>
      <c r="BNP67" s="340"/>
      <c r="BNQ67" s="340"/>
      <c r="BNR67" s="340"/>
      <c r="BNS67" s="340"/>
      <c r="BNT67" s="340"/>
      <c r="BNU67" s="340"/>
      <c r="BNV67" s="340"/>
      <c r="BNW67" s="340"/>
      <c r="BNX67" s="340"/>
      <c r="BNY67" s="340"/>
      <c r="BNZ67" s="340"/>
      <c r="BOA67" s="340"/>
      <c r="BOB67" s="340"/>
      <c r="BOC67" s="340"/>
      <c r="BOD67" s="340"/>
      <c r="BOE67" s="340"/>
      <c r="BOF67" s="340"/>
      <c r="BOG67" s="340"/>
      <c r="BOH67" s="340"/>
      <c r="BOI67" s="340"/>
      <c r="BOJ67" s="340"/>
      <c r="BOK67" s="340"/>
      <c r="BOL67" s="340"/>
      <c r="BOM67" s="340"/>
      <c r="BON67" s="340"/>
      <c r="BOO67" s="340"/>
      <c r="BOP67" s="340"/>
      <c r="BOQ67" s="340"/>
      <c r="BOR67" s="340"/>
      <c r="BOS67" s="340"/>
      <c r="BOT67" s="340"/>
      <c r="BOU67" s="340"/>
      <c r="BOV67" s="340"/>
      <c r="BOW67" s="340"/>
      <c r="BOX67" s="340"/>
      <c r="BOY67" s="340"/>
      <c r="BOZ67" s="340"/>
      <c r="BPA67" s="340"/>
      <c r="BPB67" s="340"/>
      <c r="BPC67" s="340"/>
      <c r="BPD67" s="340"/>
      <c r="BPE67" s="340"/>
      <c r="BPF67" s="340"/>
      <c r="BPG67" s="340"/>
      <c r="BPH67" s="340"/>
      <c r="BPI67" s="340"/>
      <c r="BPJ67" s="340"/>
      <c r="BPK67" s="340"/>
      <c r="BPL67" s="340"/>
      <c r="BPM67" s="340"/>
      <c r="BPN67" s="340"/>
      <c r="BPO67" s="340"/>
      <c r="BPP67" s="340"/>
      <c r="BPQ67" s="340"/>
      <c r="BPR67" s="340"/>
      <c r="BPS67" s="340"/>
      <c r="BPT67" s="340"/>
      <c r="BPU67" s="340"/>
      <c r="BPV67" s="340"/>
      <c r="BPW67" s="340"/>
      <c r="BPX67" s="340"/>
      <c r="BPY67" s="340"/>
      <c r="BPZ67" s="340"/>
      <c r="BQA67" s="340"/>
      <c r="BQB67" s="340"/>
      <c r="BQC67" s="340"/>
      <c r="BQD67" s="340"/>
      <c r="BQE67" s="340"/>
      <c r="BQF67" s="340"/>
      <c r="BQG67" s="340"/>
      <c r="BQH67" s="340"/>
      <c r="BQI67" s="340"/>
      <c r="BQJ67" s="340"/>
      <c r="BQK67" s="340"/>
      <c r="BQL67" s="340"/>
      <c r="BQM67" s="340"/>
      <c r="BQN67" s="340"/>
      <c r="BQO67" s="340"/>
      <c r="BQP67" s="340"/>
      <c r="BQQ67" s="340"/>
      <c r="BQR67" s="340"/>
      <c r="BQS67" s="340"/>
      <c r="BQT67" s="340"/>
      <c r="BQU67" s="340"/>
      <c r="BQV67" s="340"/>
      <c r="BQW67" s="340"/>
      <c r="BQX67" s="340"/>
      <c r="BQY67" s="340"/>
      <c r="BQZ67" s="340"/>
      <c r="BRA67" s="340"/>
      <c r="BRB67" s="340"/>
      <c r="BRC67" s="340"/>
      <c r="BRD67" s="340"/>
      <c r="BRE67" s="340"/>
      <c r="BRF67" s="340"/>
      <c r="BRG67" s="340"/>
      <c r="BRH67" s="340"/>
      <c r="BRI67" s="340"/>
      <c r="BRJ67" s="340"/>
      <c r="BRK67" s="340"/>
      <c r="BRL67" s="340"/>
      <c r="BRM67" s="340"/>
      <c r="BRN67" s="340"/>
      <c r="BRO67" s="340"/>
      <c r="BRP67" s="340"/>
      <c r="BRQ67" s="340"/>
      <c r="BRR67" s="340"/>
      <c r="BRS67" s="340"/>
      <c r="BRT67" s="340"/>
      <c r="BRU67" s="340"/>
      <c r="BRV67" s="340"/>
      <c r="BRW67" s="340"/>
      <c r="BRX67" s="340"/>
      <c r="BRY67" s="340"/>
      <c r="BRZ67" s="340"/>
      <c r="BSA67" s="340"/>
      <c r="BSB67" s="340"/>
      <c r="BSC67" s="340"/>
      <c r="BSD67" s="340"/>
      <c r="BSE67" s="340"/>
      <c r="BSF67" s="340"/>
      <c r="BSG67" s="340"/>
      <c r="BSH67" s="340"/>
      <c r="BSI67" s="340"/>
      <c r="BSJ67" s="340"/>
      <c r="BSK67" s="340"/>
      <c r="BSL67" s="340"/>
      <c r="BSM67" s="340"/>
      <c r="BSN67" s="340"/>
      <c r="BSO67" s="340"/>
      <c r="BSP67" s="340"/>
      <c r="BSQ67" s="340"/>
      <c r="BSR67" s="340"/>
      <c r="BSS67" s="340"/>
      <c r="BST67" s="340"/>
      <c r="BSU67" s="340"/>
      <c r="BSV67" s="340"/>
      <c r="BSW67" s="340"/>
      <c r="BSX67" s="340"/>
      <c r="BSY67" s="340"/>
      <c r="BSZ67" s="340"/>
      <c r="BTA67" s="340"/>
      <c r="BTB67" s="340"/>
      <c r="BTC67" s="340"/>
      <c r="BTD67" s="340"/>
      <c r="BTE67" s="340"/>
      <c r="BTF67" s="340"/>
      <c r="BTG67" s="340"/>
      <c r="BTH67" s="340"/>
      <c r="BTI67" s="340"/>
      <c r="BTJ67" s="340"/>
      <c r="BTK67" s="340"/>
      <c r="BTL67" s="340"/>
      <c r="BTM67" s="340"/>
      <c r="BTN67" s="340"/>
      <c r="BTO67" s="340"/>
      <c r="BTP67" s="340"/>
      <c r="BTQ67" s="340"/>
      <c r="BTR67" s="340"/>
      <c r="BTS67" s="340"/>
      <c r="BTT67" s="340"/>
      <c r="BTU67" s="340"/>
      <c r="BTV67" s="340"/>
      <c r="BTW67" s="340"/>
      <c r="BTX67" s="340"/>
      <c r="BTY67" s="340"/>
      <c r="BTZ67" s="340"/>
      <c r="BUA67" s="340"/>
      <c r="BUB67" s="340"/>
      <c r="BUC67" s="340"/>
      <c r="BUD67" s="340"/>
      <c r="BUE67" s="340"/>
      <c r="BUF67" s="340"/>
      <c r="BUG67" s="340"/>
      <c r="BUH67" s="340"/>
      <c r="BUI67" s="340"/>
      <c r="BUJ67" s="340"/>
      <c r="BUK67" s="340"/>
      <c r="BUL67" s="340"/>
      <c r="BUM67" s="340"/>
      <c r="BUN67" s="340"/>
      <c r="BUO67" s="340"/>
      <c r="BUP67" s="340"/>
      <c r="BUQ67" s="340"/>
      <c r="BUR67" s="340"/>
      <c r="BUS67" s="340"/>
      <c r="BUT67" s="340"/>
      <c r="BUU67" s="340"/>
      <c r="BUV67" s="340"/>
      <c r="BUW67" s="340"/>
      <c r="BUX67" s="340"/>
      <c r="BUY67" s="340"/>
      <c r="BUZ67" s="340"/>
      <c r="BVA67" s="340"/>
      <c r="BVB67" s="340"/>
      <c r="BVC67" s="340"/>
      <c r="BVD67" s="340"/>
      <c r="BVE67" s="340"/>
      <c r="BVF67" s="340"/>
      <c r="BVG67" s="340"/>
      <c r="BVH67" s="340"/>
      <c r="BVI67" s="340"/>
      <c r="BVJ67" s="340"/>
      <c r="BVK67" s="340"/>
      <c r="BVL67" s="340"/>
      <c r="BVM67" s="340"/>
      <c r="BVN67" s="340"/>
      <c r="BVO67" s="340"/>
      <c r="BVP67" s="340"/>
      <c r="BVQ67" s="340"/>
      <c r="BVR67" s="340"/>
      <c r="BVS67" s="340"/>
      <c r="BVT67" s="340"/>
      <c r="BVU67" s="340"/>
      <c r="BVV67" s="340"/>
      <c r="BVW67" s="340"/>
      <c r="BVX67" s="340"/>
      <c r="BVY67" s="340"/>
      <c r="BVZ67" s="340"/>
      <c r="BWA67" s="340"/>
      <c r="BWB67" s="340"/>
      <c r="BWC67" s="340"/>
      <c r="BWD67" s="340"/>
      <c r="BWE67" s="340"/>
      <c r="BWF67" s="340"/>
      <c r="BWG67" s="340"/>
      <c r="BWH67" s="340"/>
      <c r="BWI67" s="340"/>
      <c r="BWJ67" s="340"/>
      <c r="BWK67" s="340"/>
      <c r="BWL67" s="340"/>
      <c r="BWM67" s="340"/>
      <c r="BWN67" s="340"/>
      <c r="BWO67" s="340"/>
      <c r="BWP67" s="340"/>
      <c r="BWQ67" s="340"/>
      <c r="BWR67" s="340"/>
      <c r="BWS67" s="340"/>
      <c r="BWT67" s="340"/>
      <c r="BWU67" s="340"/>
      <c r="BWV67" s="340"/>
      <c r="BWW67" s="340"/>
      <c r="BWX67" s="340"/>
      <c r="BWY67" s="340"/>
      <c r="BWZ67" s="340"/>
      <c r="BXA67" s="340"/>
      <c r="BXB67" s="340"/>
      <c r="BXC67" s="340"/>
      <c r="BXD67" s="340"/>
      <c r="BXE67" s="340"/>
      <c r="BXF67" s="340"/>
      <c r="BXG67" s="340"/>
      <c r="BXH67" s="340"/>
      <c r="BXI67" s="340"/>
      <c r="BXJ67" s="340"/>
      <c r="BXK67" s="340"/>
      <c r="BXL67" s="340"/>
      <c r="BXM67" s="340"/>
      <c r="BXN67" s="340"/>
      <c r="BXO67" s="340"/>
      <c r="BXP67" s="340"/>
      <c r="BXQ67" s="340"/>
      <c r="BXR67" s="340"/>
      <c r="BXS67" s="340"/>
      <c r="BXT67" s="340"/>
      <c r="BXU67" s="340"/>
      <c r="BXV67" s="340"/>
      <c r="BXW67" s="340"/>
      <c r="BXX67" s="340"/>
      <c r="BXY67" s="340"/>
      <c r="BXZ67" s="340"/>
      <c r="BYA67" s="340"/>
      <c r="BYB67" s="340"/>
      <c r="BYC67" s="340"/>
      <c r="BYD67" s="340"/>
      <c r="BYE67" s="340"/>
      <c r="BYF67" s="340"/>
      <c r="BYG67" s="340"/>
      <c r="BYH67" s="340"/>
      <c r="BYI67" s="340"/>
      <c r="BYJ67" s="340"/>
      <c r="BYK67" s="340"/>
      <c r="BYL67" s="340"/>
      <c r="BYM67" s="340"/>
      <c r="BYN67" s="340"/>
      <c r="BYO67" s="340"/>
      <c r="BYP67" s="340"/>
      <c r="BYQ67" s="340"/>
      <c r="BYR67" s="340"/>
      <c r="BYS67" s="340"/>
      <c r="BYT67" s="340"/>
      <c r="BYU67" s="340"/>
      <c r="BYV67" s="340"/>
      <c r="BYW67" s="340"/>
      <c r="BYX67" s="340"/>
      <c r="BYY67" s="340"/>
      <c r="BYZ67" s="340"/>
      <c r="BZA67" s="340"/>
      <c r="BZB67" s="340"/>
      <c r="BZC67" s="340"/>
      <c r="BZD67" s="340"/>
      <c r="BZE67" s="340"/>
      <c r="BZF67" s="340"/>
      <c r="BZG67" s="340"/>
      <c r="BZH67" s="340"/>
      <c r="BZI67" s="340"/>
      <c r="BZJ67" s="340"/>
      <c r="BZK67" s="340"/>
      <c r="BZL67" s="340"/>
      <c r="BZM67" s="340"/>
      <c r="BZN67" s="340"/>
      <c r="BZO67" s="340"/>
      <c r="BZP67" s="340"/>
      <c r="BZQ67" s="340"/>
      <c r="BZR67" s="340"/>
      <c r="BZS67" s="340"/>
      <c r="BZT67" s="340"/>
      <c r="BZU67" s="340"/>
      <c r="BZV67" s="340"/>
      <c r="BZW67" s="340"/>
      <c r="BZX67" s="340"/>
      <c r="BZY67" s="340"/>
      <c r="BZZ67" s="340"/>
      <c r="CAA67" s="340"/>
      <c r="CAB67" s="340"/>
      <c r="CAC67" s="340"/>
      <c r="CAD67" s="340"/>
      <c r="CAE67" s="340"/>
      <c r="CAF67" s="340"/>
      <c r="CAG67" s="340"/>
      <c r="CAH67" s="340"/>
      <c r="CAI67" s="340"/>
      <c r="CAJ67" s="340"/>
      <c r="CAK67" s="340"/>
      <c r="CAL67" s="340"/>
      <c r="CAM67" s="340"/>
      <c r="CAN67" s="340"/>
      <c r="CAO67" s="340"/>
      <c r="CAP67" s="340"/>
      <c r="CAQ67" s="340"/>
      <c r="CAR67" s="340"/>
      <c r="CAS67" s="340"/>
      <c r="CAT67" s="340"/>
      <c r="CAU67" s="340"/>
      <c r="CAV67" s="340"/>
      <c r="CAW67" s="340"/>
      <c r="CAX67" s="340"/>
      <c r="CAY67" s="340"/>
      <c r="CAZ67" s="340"/>
      <c r="CBA67" s="340"/>
      <c r="CBB67" s="340"/>
      <c r="CBC67" s="340"/>
      <c r="CBD67" s="340"/>
      <c r="CBE67" s="340"/>
      <c r="CBF67" s="340"/>
      <c r="CBG67" s="340"/>
      <c r="CBH67" s="340"/>
      <c r="CBI67" s="340"/>
      <c r="CBJ67" s="340"/>
      <c r="CBK67" s="340"/>
      <c r="CBL67" s="340"/>
      <c r="CBM67" s="340"/>
      <c r="CBN67" s="340"/>
      <c r="CBO67" s="340"/>
      <c r="CBP67" s="340"/>
      <c r="CBQ67" s="340"/>
      <c r="CBR67" s="340"/>
      <c r="CBS67" s="340"/>
      <c r="CBT67" s="340"/>
      <c r="CBU67" s="340"/>
      <c r="CBV67" s="340"/>
      <c r="CBW67" s="340"/>
      <c r="CBX67" s="340"/>
      <c r="CBY67" s="340"/>
      <c r="CBZ67" s="340"/>
      <c r="CCA67" s="340"/>
      <c r="CCB67" s="340"/>
      <c r="CCC67" s="340"/>
      <c r="CCD67" s="340"/>
      <c r="CCE67" s="340"/>
      <c r="CCF67" s="340"/>
      <c r="CCG67" s="340"/>
      <c r="CCH67" s="340"/>
      <c r="CCI67" s="340"/>
      <c r="CCJ67" s="340"/>
      <c r="CCK67" s="340"/>
      <c r="CCL67" s="340"/>
      <c r="CCM67" s="340"/>
      <c r="CCN67" s="340"/>
      <c r="CCO67" s="340"/>
      <c r="CCP67" s="340"/>
      <c r="CCQ67" s="340"/>
      <c r="CCR67" s="340"/>
      <c r="CCS67" s="340"/>
      <c r="CCT67" s="340"/>
      <c r="CCU67" s="340"/>
      <c r="CCV67" s="340"/>
      <c r="CCW67" s="340"/>
      <c r="CCX67" s="340"/>
      <c r="CCY67" s="340"/>
      <c r="CCZ67" s="340"/>
      <c r="CDA67" s="340"/>
      <c r="CDB67" s="340"/>
      <c r="CDC67" s="340"/>
      <c r="CDD67" s="340"/>
      <c r="CDE67" s="340"/>
      <c r="CDF67" s="340"/>
      <c r="CDG67" s="340"/>
      <c r="CDH67" s="340"/>
      <c r="CDI67" s="340"/>
      <c r="CDJ67" s="340"/>
      <c r="CDK67" s="340"/>
      <c r="CDL67" s="340"/>
      <c r="CDM67" s="340"/>
      <c r="CDN67" s="340"/>
      <c r="CDO67" s="340"/>
      <c r="CDP67" s="340"/>
      <c r="CDQ67" s="340"/>
      <c r="CDR67" s="340"/>
      <c r="CDS67" s="340"/>
      <c r="CDT67" s="340"/>
      <c r="CDU67" s="340"/>
      <c r="CDV67" s="340"/>
      <c r="CDW67" s="340"/>
      <c r="CDX67" s="340"/>
      <c r="CDY67" s="340"/>
      <c r="CDZ67" s="340"/>
      <c r="CEA67" s="340"/>
      <c r="CEB67" s="340"/>
      <c r="CEC67" s="340"/>
      <c r="CED67" s="340"/>
      <c r="CEE67" s="340"/>
      <c r="CEF67" s="340"/>
      <c r="CEG67" s="340"/>
      <c r="CEH67" s="340"/>
      <c r="CEI67" s="340"/>
      <c r="CEJ67" s="340"/>
      <c r="CEK67" s="340"/>
      <c r="CEL67" s="340"/>
      <c r="CEM67" s="340"/>
      <c r="CEN67" s="340"/>
      <c r="CEO67" s="340"/>
      <c r="CEP67" s="340"/>
      <c r="CEQ67" s="340"/>
      <c r="CER67" s="340"/>
      <c r="CES67" s="340"/>
      <c r="CET67" s="340"/>
      <c r="CEU67" s="340"/>
      <c r="CEV67" s="340"/>
      <c r="CEW67" s="340"/>
      <c r="CEX67" s="340"/>
      <c r="CEY67" s="340"/>
      <c r="CEZ67" s="340"/>
      <c r="CFA67" s="340"/>
      <c r="CFB67" s="340"/>
      <c r="CFC67" s="340"/>
      <c r="CFD67" s="340"/>
      <c r="CFE67" s="340"/>
      <c r="CFF67" s="340"/>
      <c r="CFG67" s="340"/>
      <c r="CFH67" s="340"/>
      <c r="CFI67" s="340"/>
      <c r="CFJ67" s="340"/>
      <c r="CFK67" s="340"/>
      <c r="CFL67" s="340"/>
      <c r="CFM67" s="340"/>
      <c r="CFN67" s="340"/>
      <c r="CFO67" s="340"/>
      <c r="CFP67" s="340"/>
      <c r="CFQ67" s="340"/>
      <c r="CFR67" s="340"/>
      <c r="CFS67" s="340"/>
      <c r="CFT67" s="340"/>
      <c r="CFU67" s="340"/>
      <c r="CFV67" s="340"/>
      <c r="CFW67" s="340"/>
      <c r="CFX67" s="340"/>
      <c r="CFY67" s="340"/>
      <c r="CFZ67" s="340"/>
      <c r="CGA67" s="340"/>
      <c r="CGB67" s="340"/>
      <c r="CGC67" s="340"/>
      <c r="CGD67" s="340"/>
      <c r="CGE67" s="340"/>
      <c r="CGF67" s="340"/>
      <c r="CGG67" s="340"/>
      <c r="CGH67" s="340"/>
      <c r="CGI67" s="340"/>
      <c r="CGJ67" s="340"/>
      <c r="CGK67" s="340"/>
      <c r="CGL67" s="340"/>
      <c r="CGM67" s="340"/>
      <c r="CGN67" s="340"/>
      <c r="CGO67" s="340"/>
      <c r="CGP67" s="340"/>
      <c r="CGQ67" s="340"/>
      <c r="CGR67" s="340"/>
      <c r="CGS67" s="340"/>
      <c r="CGT67" s="340"/>
      <c r="CGU67" s="340"/>
      <c r="CGV67" s="340"/>
      <c r="CGW67" s="340"/>
      <c r="CGX67" s="340"/>
      <c r="CGY67" s="340"/>
      <c r="CGZ67" s="340"/>
      <c r="CHA67" s="340"/>
      <c r="CHB67" s="340"/>
      <c r="CHC67" s="340"/>
      <c r="CHD67" s="340"/>
      <c r="CHE67" s="340"/>
      <c r="CHF67" s="340"/>
      <c r="CHG67" s="340"/>
      <c r="CHH67" s="340"/>
      <c r="CHI67" s="340"/>
      <c r="CHJ67" s="340"/>
      <c r="CHK67" s="340"/>
      <c r="CHL67" s="340"/>
      <c r="CHM67" s="340"/>
      <c r="CHN67" s="340"/>
      <c r="CHO67" s="340"/>
      <c r="CHP67" s="340"/>
      <c r="CHQ67" s="340"/>
      <c r="CHR67" s="340"/>
      <c r="CHS67" s="340"/>
      <c r="CHT67" s="340"/>
      <c r="CHU67" s="340"/>
      <c r="CHV67" s="340"/>
      <c r="CHW67" s="340"/>
      <c r="CHX67" s="340"/>
      <c r="CHY67" s="340"/>
      <c r="CHZ67" s="340"/>
      <c r="CIA67" s="340"/>
      <c r="CIB67" s="340"/>
      <c r="CIC67" s="340"/>
      <c r="CID67" s="340"/>
      <c r="CIE67" s="340"/>
      <c r="CIF67" s="340"/>
      <c r="CIG67" s="340"/>
      <c r="CIH67" s="340"/>
      <c r="CII67" s="340"/>
      <c r="CIJ67" s="340"/>
      <c r="CIK67" s="340"/>
      <c r="CIL67" s="340"/>
      <c r="CIM67" s="340"/>
      <c r="CIN67" s="340"/>
      <c r="CIO67" s="340"/>
      <c r="CIP67" s="340"/>
      <c r="CIQ67" s="340"/>
      <c r="CIR67" s="340"/>
      <c r="CIS67" s="340"/>
      <c r="CIT67" s="340"/>
      <c r="CIU67" s="340"/>
      <c r="CIV67" s="340"/>
      <c r="CIW67" s="340"/>
      <c r="CIX67" s="340"/>
      <c r="CIY67" s="340"/>
      <c r="CIZ67" s="340"/>
      <c r="CJA67" s="340"/>
      <c r="CJB67" s="340"/>
      <c r="CJC67" s="340"/>
      <c r="CJD67" s="340"/>
      <c r="CJE67" s="340"/>
      <c r="CJF67" s="340"/>
      <c r="CJG67" s="340"/>
      <c r="CJH67" s="340"/>
      <c r="CJI67" s="340"/>
      <c r="CJJ67" s="340"/>
      <c r="CJK67" s="340"/>
      <c r="CJL67" s="340"/>
      <c r="CJM67" s="340"/>
      <c r="CJN67" s="340"/>
      <c r="CJO67" s="340"/>
      <c r="CJP67" s="340"/>
      <c r="CJQ67" s="340"/>
      <c r="CJR67" s="340"/>
      <c r="CJS67" s="340"/>
      <c r="CJT67" s="340"/>
      <c r="CJU67" s="340"/>
      <c r="CJV67" s="340"/>
      <c r="CJW67" s="340"/>
      <c r="CJX67" s="340"/>
      <c r="CJY67" s="340"/>
      <c r="CJZ67" s="340"/>
      <c r="CKA67" s="340"/>
      <c r="CKB67" s="340"/>
      <c r="CKC67" s="340"/>
      <c r="CKD67" s="340"/>
      <c r="CKE67" s="340"/>
      <c r="CKF67" s="340"/>
      <c r="CKG67" s="340"/>
      <c r="CKH67" s="340"/>
      <c r="CKI67" s="340"/>
      <c r="CKJ67" s="340"/>
      <c r="CKK67" s="340"/>
      <c r="CKL67" s="340"/>
      <c r="CKM67" s="340"/>
      <c r="CKN67" s="340"/>
      <c r="CKO67" s="340"/>
      <c r="CKP67" s="340"/>
      <c r="CKQ67" s="340"/>
      <c r="CKR67" s="340"/>
      <c r="CKS67" s="340"/>
      <c r="CKT67" s="340"/>
      <c r="CKU67" s="340"/>
      <c r="CKV67" s="340"/>
      <c r="CKW67" s="340"/>
      <c r="CKX67" s="340"/>
      <c r="CKY67" s="340"/>
      <c r="CKZ67" s="340"/>
      <c r="CLA67" s="340"/>
      <c r="CLB67" s="340"/>
      <c r="CLC67" s="340"/>
      <c r="CLD67" s="340"/>
      <c r="CLE67" s="340"/>
      <c r="CLF67" s="340"/>
      <c r="CLG67" s="340"/>
      <c r="CLH67" s="340"/>
      <c r="CLI67" s="340"/>
      <c r="CLJ67" s="340"/>
      <c r="CLK67" s="340"/>
      <c r="CLL67" s="340"/>
      <c r="CLM67" s="340"/>
      <c r="CLN67" s="340"/>
      <c r="CLO67" s="340"/>
      <c r="CLP67" s="340"/>
      <c r="CLQ67" s="340"/>
      <c r="CLR67" s="340"/>
      <c r="CLS67" s="340"/>
      <c r="CLT67" s="340"/>
      <c r="CLU67" s="340"/>
      <c r="CLV67" s="340"/>
      <c r="CLW67" s="340"/>
      <c r="CLX67" s="340"/>
      <c r="CLY67" s="340"/>
      <c r="CLZ67" s="340"/>
      <c r="CMA67" s="340"/>
      <c r="CMB67" s="340"/>
      <c r="CMC67" s="340"/>
      <c r="CMD67" s="340"/>
      <c r="CME67" s="340"/>
      <c r="CMF67" s="340"/>
      <c r="CMG67" s="340"/>
      <c r="CMH67" s="340"/>
      <c r="CMI67" s="340"/>
      <c r="CMJ67" s="340"/>
      <c r="CMK67" s="340"/>
      <c r="CML67" s="340"/>
      <c r="CMM67" s="340"/>
      <c r="CMN67" s="340"/>
      <c r="CMO67" s="340"/>
      <c r="CMP67" s="340"/>
      <c r="CMQ67" s="340"/>
      <c r="CMR67" s="340"/>
      <c r="CMS67" s="340"/>
      <c r="CMT67" s="340"/>
      <c r="CMU67" s="340"/>
      <c r="CMV67" s="340"/>
      <c r="CMW67" s="340"/>
      <c r="CMX67" s="340"/>
      <c r="CMY67" s="340"/>
      <c r="CMZ67" s="340"/>
      <c r="CNA67" s="340"/>
      <c r="CNB67" s="340"/>
      <c r="CNC67" s="340"/>
      <c r="CND67" s="340"/>
      <c r="CNE67" s="340"/>
      <c r="CNF67" s="340"/>
      <c r="CNG67" s="340"/>
      <c r="CNH67" s="340"/>
      <c r="CNI67" s="340"/>
      <c r="CNJ67" s="340"/>
      <c r="CNK67" s="340"/>
      <c r="CNL67" s="340"/>
      <c r="CNM67" s="340"/>
      <c r="CNN67" s="340"/>
      <c r="CNO67" s="340"/>
      <c r="CNP67" s="340"/>
      <c r="CNQ67" s="340"/>
      <c r="CNR67" s="340"/>
      <c r="CNS67" s="340"/>
      <c r="CNT67" s="340"/>
      <c r="CNU67" s="340"/>
      <c r="CNV67" s="340"/>
      <c r="CNW67" s="340"/>
      <c r="CNX67" s="340"/>
      <c r="CNY67" s="340"/>
      <c r="CNZ67" s="340"/>
      <c r="COA67" s="340"/>
      <c r="COB67" s="340"/>
      <c r="COC67" s="340"/>
      <c r="COD67" s="340"/>
      <c r="COE67" s="340"/>
      <c r="COF67" s="340"/>
      <c r="COG67" s="340"/>
      <c r="COH67" s="340"/>
      <c r="COI67" s="340"/>
      <c r="COJ67" s="340"/>
      <c r="COK67" s="340"/>
      <c r="COL67" s="340"/>
      <c r="COM67" s="340"/>
      <c r="CON67" s="340"/>
      <c r="COO67" s="340"/>
      <c r="COP67" s="340"/>
      <c r="COQ67" s="340"/>
      <c r="COR67" s="340"/>
      <c r="COS67" s="340"/>
      <c r="COT67" s="340"/>
      <c r="COU67" s="340"/>
      <c r="COV67" s="340"/>
      <c r="COW67" s="340"/>
      <c r="COX67" s="340"/>
      <c r="COY67" s="340"/>
      <c r="COZ67" s="340"/>
      <c r="CPA67" s="340"/>
      <c r="CPB67" s="340"/>
      <c r="CPC67" s="340"/>
      <c r="CPD67" s="340"/>
      <c r="CPE67" s="340"/>
      <c r="CPF67" s="340"/>
      <c r="CPG67" s="340"/>
      <c r="CPH67" s="340"/>
      <c r="CPI67" s="340"/>
      <c r="CPJ67" s="340"/>
      <c r="CPK67" s="340"/>
      <c r="CPL67" s="340"/>
      <c r="CPM67" s="340"/>
      <c r="CPN67" s="340"/>
      <c r="CPO67" s="340"/>
      <c r="CPP67" s="340"/>
      <c r="CPQ67" s="340"/>
      <c r="CPR67" s="340"/>
      <c r="CPS67" s="340"/>
      <c r="CPT67" s="340"/>
      <c r="CPU67" s="340"/>
      <c r="CPV67" s="340"/>
      <c r="CPW67" s="340"/>
      <c r="CPX67" s="340"/>
      <c r="CPY67" s="340"/>
      <c r="CPZ67" s="340"/>
      <c r="CQA67" s="340"/>
      <c r="CQB67" s="340"/>
      <c r="CQC67" s="340"/>
      <c r="CQD67" s="340"/>
      <c r="CQE67" s="340"/>
      <c r="CQF67" s="340"/>
      <c r="CQG67" s="340"/>
      <c r="CQH67" s="340"/>
      <c r="CQI67" s="340"/>
      <c r="CQJ67" s="340"/>
      <c r="CQK67" s="340"/>
      <c r="CQL67" s="340"/>
      <c r="CQM67" s="340"/>
      <c r="CQN67" s="340"/>
      <c r="CQO67" s="340"/>
      <c r="CQP67" s="340"/>
      <c r="CQQ67" s="340"/>
      <c r="CQR67" s="340"/>
      <c r="CQS67" s="340"/>
      <c r="CQT67" s="340"/>
      <c r="CQU67" s="340"/>
      <c r="CQV67" s="340"/>
      <c r="CQW67" s="340"/>
      <c r="CQX67" s="340"/>
      <c r="CQY67" s="340"/>
      <c r="CQZ67" s="340"/>
      <c r="CRA67" s="340"/>
      <c r="CRB67" s="340"/>
      <c r="CRC67" s="340"/>
      <c r="CRD67" s="340"/>
      <c r="CRE67" s="340"/>
      <c r="CRF67" s="340"/>
      <c r="CRG67" s="340"/>
      <c r="CRH67" s="340"/>
      <c r="CRI67" s="340"/>
      <c r="CRJ67" s="340"/>
      <c r="CRK67" s="340"/>
      <c r="CRL67" s="340"/>
      <c r="CRM67" s="340"/>
      <c r="CRN67" s="340"/>
      <c r="CRO67" s="340"/>
      <c r="CRP67" s="340"/>
      <c r="CRQ67" s="340"/>
      <c r="CRR67" s="340"/>
      <c r="CRS67" s="340"/>
      <c r="CRT67" s="340"/>
      <c r="CRU67" s="340"/>
      <c r="CRV67" s="340"/>
      <c r="CRW67" s="340"/>
      <c r="CRX67" s="340"/>
      <c r="CRY67" s="340"/>
      <c r="CRZ67" s="340"/>
      <c r="CSA67" s="340"/>
      <c r="CSB67" s="340"/>
      <c r="CSC67" s="340"/>
      <c r="CSD67" s="340"/>
      <c r="CSE67" s="340"/>
      <c r="CSF67" s="340"/>
      <c r="CSG67" s="340"/>
      <c r="CSH67" s="340"/>
      <c r="CSI67" s="340"/>
      <c r="CSJ67" s="340"/>
      <c r="CSK67" s="340"/>
      <c r="CSL67" s="340"/>
      <c r="CSM67" s="340"/>
      <c r="CSN67" s="340"/>
      <c r="CSO67" s="340"/>
      <c r="CSP67" s="340"/>
      <c r="CSQ67" s="340"/>
      <c r="CSR67" s="340"/>
      <c r="CSS67" s="340"/>
      <c r="CST67" s="340"/>
      <c r="CSU67" s="340"/>
      <c r="CSV67" s="340"/>
      <c r="CSW67" s="340"/>
      <c r="CSX67" s="340"/>
      <c r="CSY67" s="340"/>
      <c r="CSZ67" s="340"/>
      <c r="CTA67" s="340"/>
      <c r="CTB67" s="340"/>
      <c r="CTC67" s="340"/>
      <c r="CTD67" s="340"/>
      <c r="CTE67" s="340"/>
      <c r="CTF67" s="340"/>
      <c r="CTG67" s="340"/>
      <c r="CTH67" s="340"/>
      <c r="CTI67" s="340"/>
      <c r="CTJ67" s="340"/>
      <c r="CTK67" s="340"/>
      <c r="CTL67" s="340"/>
      <c r="CTM67" s="340"/>
      <c r="CTN67" s="340"/>
      <c r="CTO67" s="340"/>
      <c r="CTP67" s="340"/>
      <c r="CTQ67" s="340"/>
      <c r="CTR67" s="340"/>
      <c r="CTS67" s="340"/>
      <c r="CTT67" s="340"/>
      <c r="CTU67" s="340"/>
      <c r="CTV67" s="340"/>
      <c r="CTW67" s="340"/>
      <c r="CTX67" s="340"/>
      <c r="CTY67" s="340"/>
      <c r="CTZ67" s="340"/>
      <c r="CUA67" s="340"/>
      <c r="CUB67" s="340"/>
      <c r="CUC67" s="340"/>
      <c r="CUD67" s="340"/>
      <c r="CUE67" s="340"/>
      <c r="CUF67" s="340"/>
      <c r="CUG67" s="340"/>
      <c r="CUH67" s="340"/>
      <c r="CUI67" s="340"/>
      <c r="CUJ67" s="340"/>
      <c r="CUK67" s="340"/>
      <c r="CUL67" s="340"/>
      <c r="CUM67" s="340"/>
      <c r="CUN67" s="340"/>
      <c r="CUO67" s="340"/>
      <c r="CUP67" s="340"/>
      <c r="CUQ67" s="340"/>
      <c r="CUR67" s="340"/>
      <c r="CUS67" s="340"/>
      <c r="CUT67" s="340"/>
      <c r="CUU67" s="340"/>
      <c r="CUV67" s="340"/>
      <c r="CUW67" s="340"/>
      <c r="CUX67" s="340"/>
      <c r="CUY67" s="340"/>
      <c r="CUZ67" s="340"/>
      <c r="CVA67" s="340"/>
      <c r="CVB67" s="340"/>
      <c r="CVC67" s="340"/>
      <c r="CVD67" s="340"/>
      <c r="CVE67" s="340"/>
      <c r="CVF67" s="340"/>
      <c r="CVG67" s="340"/>
      <c r="CVH67" s="340"/>
      <c r="CVI67" s="340"/>
      <c r="CVJ67" s="340"/>
      <c r="CVK67" s="340"/>
      <c r="CVL67" s="340"/>
      <c r="CVM67" s="340"/>
      <c r="CVN67" s="340"/>
      <c r="CVO67" s="340"/>
      <c r="CVP67" s="340"/>
      <c r="CVQ67" s="340"/>
      <c r="CVR67" s="340"/>
      <c r="CVS67" s="340"/>
      <c r="CVT67" s="340"/>
      <c r="CVU67" s="340"/>
      <c r="CVV67" s="340"/>
      <c r="CVW67" s="340"/>
      <c r="CVX67" s="340"/>
      <c r="CVY67" s="340"/>
      <c r="CVZ67" s="340"/>
      <c r="CWA67" s="340"/>
      <c r="CWB67" s="340"/>
      <c r="CWC67" s="340"/>
      <c r="CWD67" s="340"/>
      <c r="CWE67" s="340"/>
      <c r="CWF67" s="340"/>
      <c r="CWG67" s="340"/>
      <c r="CWH67" s="340"/>
      <c r="CWI67" s="340"/>
      <c r="CWJ67" s="340"/>
      <c r="CWK67" s="340"/>
      <c r="CWL67" s="340"/>
      <c r="CWM67" s="340"/>
      <c r="CWN67" s="340"/>
      <c r="CWO67" s="340"/>
      <c r="CWP67" s="340"/>
      <c r="CWQ67" s="340"/>
      <c r="CWR67" s="340"/>
      <c r="CWS67" s="340"/>
      <c r="CWT67" s="340"/>
      <c r="CWU67" s="340"/>
      <c r="CWV67" s="340"/>
      <c r="CWW67" s="340"/>
      <c r="CWX67" s="340"/>
      <c r="CWY67" s="340"/>
      <c r="CWZ67" s="340"/>
      <c r="CXA67" s="340"/>
      <c r="CXB67" s="340"/>
      <c r="CXC67" s="340"/>
      <c r="CXD67" s="340"/>
      <c r="CXE67" s="340"/>
      <c r="CXF67" s="340"/>
      <c r="CXG67" s="340"/>
      <c r="CXH67" s="340"/>
      <c r="CXI67" s="340"/>
      <c r="CXJ67" s="340"/>
      <c r="CXK67" s="340"/>
      <c r="CXL67" s="340"/>
      <c r="CXM67" s="340"/>
      <c r="CXN67" s="340"/>
      <c r="CXO67" s="340"/>
      <c r="CXP67" s="340"/>
      <c r="CXQ67" s="340"/>
      <c r="CXR67" s="340"/>
      <c r="CXS67" s="340"/>
      <c r="CXT67" s="340"/>
      <c r="CXU67" s="340"/>
      <c r="CXV67" s="340"/>
      <c r="CXW67" s="340"/>
      <c r="CXX67" s="340"/>
      <c r="CXY67" s="340"/>
      <c r="CXZ67" s="340"/>
      <c r="CYA67" s="340"/>
      <c r="CYB67" s="340"/>
      <c r="CYC67" s="340"/>
      <c r="CYD67" s="340"/>
      <c r="CYE67" s="340"/>
      <c r="CYF67" s="340"/>
      <c r="CYG67" s="340"/>
      <c r="CYH67" s="340"/>
      <c r="CYI67" s="340"/>
      <c r="CYJ67" s="340"/>
      <c r="CYK67" s="340"/>
      <c r="CYL67" s="340"/>
      <c r="CYM67" s="340"/>
      <c r="CYN67" s="340"/>
      <c r="CYO67" s="340"/>
      <c r="CYP67" s="340"/>
      <c r="CYQ67" s="340"/>
      <c r="CYR67" s="340"/>
      <c r="CYS67" s="340"/>
      <c r="CYT67" s="340"/>
      <c r="CYU67" s="340"/>
      <c r="CYV67" s="340"/>
      <c r="CYW67" s="340"/>
      <c r="CYX67" s="340"/>
      <c r="CYY67" s="340"/>
      <c r="CYZ67" s="340"/>
      <c r="CZA67" s="340"/>
      <c r="CZB67" s="340"/>
      <c r="CZC67" s="340"/>
      <c r="CZD67" s="340"/>
      <c r="CZE67" s="340"/>
      <c r="CZF67" s="340"/>
      <c r="CZG67" s="340"/>
      <c r="CZH67" s="340"/>
      <c r="CZI67" s="340"/>
      <c r="CZJ67" s="340"/>
      <c r="CZK67" s="340"/>
      <c r="CZL67" s="340"/>
      <c r="CZM67" s="340"/>
      <c r="CZN67" s="340"/>
      <c r="CZO67" s="340"/>
      <c r="CZP67" s="340"/>
      <c r="CZQ67" s="340"/>
      <c r="CZR67" s="340"/>
      <c r="CZS67" s="340"/>
      <c r="CZT67" s="340"/>
      <c r="CZU67" s="340"/>
      <c r="CZV67" s="340"/>
      <c r="CZW67" s="340"/>
      <c r="CZX67" s="340"/>
      <c r="CZY67" s="340"/>
      <c r="CZZ67" s="340"/>
      <c r="DAA67" s="340"/>
      <c r="DAB67" s="340"/>
      <c r="DAC67" s="340"/>
      <c r="DAD67" s="340"/>
      <c r="DAE67" s="340"/>
      <c r="DAF67" s="340"/>
      <c r="DAG67" s="340"/>
      <c r="DAH67" s="340"/>
      <c r="DAI67" s="340"/>
      <c r="DAJ67" s="340"/>
      <c r="DAK67" s="340"/>
      <c r="DAL67" s="340"/>
      <c r="DAM67" s="340"/>
      <c r="DAN67" s="340"/>
      <c r="DAO67" s="340"/>
      <c r="DAP67" s="340"/>
      <c r="DAQ67" s="340"/>
      <c r="DAR67" s="340"/>
      <c r="DAS67" s="340"/>
      <c r="DAT67" s="340"/>
      <c r="DAU67" s="340"/>
      <c r="DAV67" s="340"/>
      <c r="DAW67" s="340"/>
      <c r="DAX67" s="340"/>
      <c r="DAY67" s="340"/>
      <c r="DAZ67" s="340"/>
      <c r="DBA67" s="340"/>
      <c r="DBB67" s="340"/>
      <c r="DBC67" s="340"/>
      <c r="DBD67" s="340"/>
      <c r="DBE67" s="340"/>
      <c r="DBF67" s="340"/>
      <c r="DBG67" s="340"/>
      <c r="DBH67" s="340"/>
      <c r="DBI67" s="340"/>
      <c r="DBJ67" s="340"/>
      <c r="DBK67" s="340"/>
      <c r="DBL67" s="340"/>
      <c r="DBM67" s="340"/>
      <c r="DBN67" s="340"/>
      <c r="DBO67" s="340"/>
      <c r="DBP67" s="340"/>
      <c r="DBQ67" s="340"/>
      <c r="DBR67" s="340"/>
      <c r="DBS67" s="340"/>
      <c r="DBT67" s="340"/>
      <c r="DBU67" s="340"/>
      <c r="DBV67" s="340"/>
      <c r="DBW67" s="340"/>
      <c r="DBX67" s="340"/>
      <c r="DBY67" s="340"/>
      <c r="DBZ67" s="340"/>
      <c r="DCA67" s="340"/>
      <c r="DCB67" s="340"/>
      <c r="DCC67" s="340"/>
      <c r="DCD67" s="340"/>
      <c r="DCE67" s="340"/>
      <c r="DCF67" s="340"/>
      <c r="DCG67" s="340"/>
      <c r="DCH67" s="340"/>
      <c r="DCI67" s="340"/>
      <c r="DCJ67" s="340"/>
      <c r="DCK67" s="340"/>
      <c r="DCL67" s="340"/>
      <c r="DCM67" s="340"/>
      <c r="DCN67" s="340"/>
      <c r="DCO67" s="340"/>
      <c r="DCP67" s="340"/>
      <c r="DCQ67" s="340"/>
      <c r="DCR67" s="340"/>
      <c r="DCS67" s="340"/>
      <c r="DCT67" s="340"/>
      <c r="DCU67" s="340"/>
      <c r="DCV67" s="340"/>
      <c r="DCW67" s="340"/>
      <c r="DCX67" s="340"/>
      <c r="DCY67" s="340"/>
      <c r="DCZ67" s="340"/>
      <c r="DDA67" s="340"/>
      <c r="DDB67" s="340"/>
      <c r="DDC67" s="340"/>
      <c r="DDD67" s="340"/>
      <c r="DDE67" s="340"/>
      <c r="DDF67" s="340"/>
      <c r="DDG67" s="340"/>
      <c r="DDH67" s="340"/>
      <c r="DDI67" s="340"/>
      <c r="DDJ67" s="340"/>
      <c r="DDK67" s="340"/>
      <c r="DDL67" s="340"/>
      <c r="DDM67" s="340"/>
      <c r="DDN67" s="340"/>
      <c r="DDO67" s="340"/>
      <c r="DDP67" s="340"/>
      <c r="DDQ67" s="340"/>
      <c r="DDR67" s="340"/>
      <c r="DDS67" s="340"/>
      <c r="DDT67" s="340"/>
      <c r="DDU67" s="340"/>
      <c r="DDV67" s="340"/>
      <c r="DDW67" s="340"/>
      <c r="DDX67" s="340"/>
      <c r="DDY67" s="340"/>
      <c r="DDZ67" s="340"/>
      <c r="DEA67" s="340"/>
      <c r="DEB67" s="340"/>
      <c r="DEC67" s="340"/>
      <c r="DED67" s="340"/>
      <c r="DEE67" s="340"/>
      <c r="DEF67" s="340"/>
      <c r="DEG67" s="340"/>
      <c r="DEH67" s="340"/>
      <c r="DEI67" s="340"/>
      <c r="DEJ67" s="340"/>
      <c r="DEK67" s="340"/>
      <c r="DEL67" s="340"/>
      <c r="DEM67" s="340"/>
      <c r="DEN67" s="340"/>
      <c r="DEO67" s="340"/>
      <c r="DEP67" s="340"/>
      <c r="DEQ67" s="340"/>
      <c r="DER67" s="340"/>
      <c r="DES67" s="340"/>
      <c r="DET67" s="340"/>
      <c r="DEU67" s="340"/>
      <c r="DEV67" s="340"/>
      <c r="DEW67" s="340"/>
      <c r="DEX67" s="340"/>
      <c r="DEY67" s="340"/>
      <c r="DEZ67" s="340"/>
      <c r="DFA67" s="340"/>
      <c r="DFB67" s="340"/>
      <c r="DFC67" s="340"/>
      <c r="DFD67" s="340"/>
      <c r="DFE67" s="340"/>
      <c r="DFF67" s="340"/>
      <c r="DFG67" s="340"/>
      <c r="DFH67" s="340"/>
      <c r="DFI67" s="340"/>
      <c r="DFJ67" s="340"/>
      <c r="DFK67" s="340"/>
      <c r="DFL67" s="340"/>
      <c r="DFM67" s="340"/>
      <c r="DFN67" s="340"/>
      <c r="DFO67" s="340"/>
      <c r="DFP67" s="340"/>
      <c r="DFQ67" s="340"/>
      <c r="DFR67" s="340"/>
      <c r="DFS67" s="340"/>
      <c r="DFT67" s="340"/>
      <c r="DFU67" s="340"/>
      <c r="DFV67" s="340"/>
      <c r="DFW67" s="340"/>
      <c r="DFX67" s="340"/>
      <c r="DFY67" s="340"/>
      <c r="DFZ67" s="340"/>
      <c r="DGA67" s="340"/>
      <c r="DGB67" s="340"/>
      <c r="DGC67" s="340"/>
      <c r="DGD67" s="340"/>
      <c r="DGE67" s="340"/>
      <c r="DGF67" s="340"/>
      <c r="DGG67" s="340"/>
      <c r="DGH67" s="340"/>
      <c r="DGI67" s="340"/>
      <c r="DGJ67" s="340"/>
      <c r="DGK67" s="340"/>
      <c r="DGL67" s="340"/>
      <c r="DGM67" s="340"/>
      <c r="DGN67" s="340"/>
      <c r="DGO67" s="340"/>
      <c r="DGP67" s="340"/>
      <c r="DGQ67" s="340"/>
      <c r="DGR67" s="340"/>
      <c r="DGS67" s="340"/>
      <c r="DGT67" s="340"/>
      <c r="DGU67" s="340"/>
      <c r="DGV67" s="340"/>
      <c r="DGW67" s="340"/>
      <c r="DGX67" s="340"/>
      <c r="DGY67" s="340"/>
      <c r="DGZ67" s="340"/>
      <c r="DHA67" s="340"/>
      <c r="DHB67" s="340"/>
      <c r="DHC67" s="340"/>
      <c r="DHD67" s="340"/>
      <c r="DHE67" s="340"/>
      <c r="DHF67" s="340"/>
      <c r="DHG67" s="340"/>
      <c r="DHH67" s="340"/>
      <c r="DHI67" s="340"/>
      <c r="DHJ67" s="340"/>
      <c r="DHK67" s="340"/>
      <c r="DHL67" s="340"/>
      <c r="DHM67" s="340"/>
      <c r="DHN67" s="340"/>
      <c r="DHO67" s="340"/>
      <c r="DHP67" s="340"/>
      <c r="DHQ67" s="340"/>
      <c r="DHR67" s="340"/>
      <c r="DHS67" s="340"/>
      <c r="DHT67" s="340"/>
      <c r="DHU67" s="340"/>
      <c r="DHV67" s="340"/>
      <c r="DHW67" s="340"/>
      <c r="DHX67" s="340"/>
      <c r="DHY67" s="340"/>
      <c r="DHZ67" s="340"/>
      <c r="DIA67" s="340"/>
      <c r="DIB67" s="340"/>
      <c r="DIC67" s="340"/>
      <c r="DID67" s="340"/>
      <c r="DIE67" s="340"/>
      <c r="DIF67" s="340"/>
      <c r="DIG67" s="340"/>
      <c r="DIH67" s="340"/>
      <c r="DII67" s="340"/>
      <c r="DIJ67" s="340"/>
      <c r="DIK67" s="340"/>
      <c r="DIL67" s="340"/>
      <c r="DIM67" s="340"/>
      <c r="DIN67" s="340"/>
      <c r="DIO67" s="340"/>
      <c r="DIP67" s="340"/>
      <c r="DIQ67" s="340"/>
      <c r="DIR67" s="340"/>
      <c r="DIS67" s="340"/>
      <c r="DIT67" s="340"/>
      <c r="DIU67" s="340"/>
      <c r="DIV67" s="340"/>
      <c r="DIW67" s="340"/>
      <c r="DIX67" s="340"/>
      <c r="DIY67" s="340"/>
      <c r="DIZ67" s="340"/>
      <c r="DJA67" s="340"/>
      <c r="DJB67" s="340"/>
      <c r="DJC67" s="340"/>
      <c r="DJD67" s="340"/>
      <c r="DJE67" s="340"/>
      <c r="DJF67" s="340"/>
      <c r="DJG67" s="340"/>
      <c r="DJH67" s="340"/>
      <c r="DJI67" s="340"/>
      <c r="DJJ67" s="340"/>
      <c r="DJK67" s="340"/>
      <c r="DJL67" s="340"/>
      <c r="DJM67" s="340"/>
      <c r="DJN67" s="340"/>
      <c r="DJO67" s="340"/>
      <c r="DJP67" s="340"/>
      <c r="DJQ67" s="340"/>
      <c r="DJR67" s="340"/>
      <c r="DJS67" s="340"/>
      <c r="DJT67" s="340"/>
      <c r="DJU67" s="340"/>
      <c r="DJV67" s="340"/>
      <c r="DJW67" s="340"/>
      <c r="DJX67" s="340"/>
      <c r="DJY67" s="340"/>
      <c r="DJZ67" s="340"/>
      <c r="DKA67" s="340"/>
      <c r="DKB67" s="340"/>
      <c r="DKC67" s="340"/>
      <c r="DKD67" s="340"/>
      <c r="DKE67" s="340"/>
      <c r="DKF67" s="340"/>
      <c r="DKG67" s="340"/>
      <c r="DKH67" s="340"/>
      <c r="DKI67" s="340"/>
      <c r="DKJ67" s="340"/>
      <c r="DKK67" s="340"/>
      <c r="DKL67" s="340"/>
      <c r="DKM67" s="340"/>
      <c r="DKN67" s="340"/>
      <c r="DKO67" s="340"/>
      <c r="DKP67" s="340"/>
      <c r="DKQ67" s="340"/>
      <c r="DKR67" s="340"/>
      <c r="DKS67" s="340"/>
      <c r="DKT67" s="340"/>
      <c r="DKU67" s="340"/>
      <c r="DKV67" s="340"/>
      <c r="DKW67" s="340"/>
      <c r="DKX67" s="340"/>
      <c r="DKY67" s="340"/>
      <c r="DKZ67" s="340"/>
      <c r="DLA67" s="340"/>
      <c r="DLB67" s="340"/>
      <c r="DLC67" s="340"/>
      <c r="DLD67" s="340"/>
      <c r="DLE67" s="340"/>
      <c r="DLF67" s="340"/>
      <c r="DLG67" s="340"/>
      <c r="DLH67" s="340"/>
      <c r="DLI67" s="340"/>
      <c r="DLJ67" s="340"/>
      <c r="DLK67" s="340"/>
      <c r="DLL67" s="340"/>
      <c r="DLM67" s="340"/>
      <c r="DLN67" s="340"/>
      <c r="DLO67" s="340"/>
      <c r="DLP67" s="340"/>
      <c r="DLQ67" s="340"/>
      <c r="DLR67" s="340"/>
      <c r="DLS67" s="340"/>
      <c r="DLT67" s="340"/>
      <c r="DLU67" s="340"/>
      <c r="DLV67" s="340"/>
      <c r="DLW67" s="340"/>
      <c r="DLX67" s="340"/>
      <c r="DLY67" s="340"/>
      <c r="DLZ67" s="340"/>
      <c r="DMA67" s="340"/>
      <c r="DMB67" s="340"/>
      <c r="DMC67" s="340"/>
      <c r="DMD67" s="340"/>
      <c r="DME67" s="340"/>
      <c r="DMF67" s="340"/>
      <c r="DMG67" s="340"/>
      <c r="DMH67" s="340"/>
      <c r="DMI67" s="340"/>
      <c r="DMJ67" s="340"/>
      <c r="DMK67" s="340"/>
      <c r="DML67" s="340"/>
      <c r="DMM67" s="340"/>
      <c r="DMN67" s="340"/>
      <c r="DMO67" s="340"/>
      <c r="DMP67" s="340"/>
      <c r="DMQ67" s="340"/>
      <c r="DMR67" s="340"/>
      <c r="DMS67" s="340"/>
      <c r="DMT67" s="340"/>
      <c r="DMU67" s="340"/>
      <c r="DMV67" s="340"/>
      <c r="DMW67" s="340"/>
      <c r="DMX67" s="340"/>
      <c r="DMY67" s="340"/>
      <c r="DMZ67" s="340"/>
      <c r="DNA67" s="340"/>
      <c r="DNB67" s="340"/>
      <c r="DNC67" s="340"/>
      <c r="DND67" s="340"/>
      <c r="DNE67" s="340"/>
      <c r="DNF67" s="340"/>
      <c r="DNG67" s="340"/>
      <c r="DNH67" s="340"/>
      <c r="DNI67" s="340"/>
      <c r="DNJ67" s="340"/>
      <c r="DNK67" s="340"/>
      <c r="DNL67" s="340"/>
      <c r="DNM67" s="340"/>
      <c r="DNN67" s="340"/>
      <c r="DNO67" s="340"/>
      <c r="DNP67" s="340"/>
      <c r="DNQ67" s="340"/>
      <c r="DNR67" s="340"/>
      <c r="DNS67" s="340"/>
      <c r="DNT67" s="340"/>
      <c r="DNU67" s="340"/>
      <c r="DNV67" s="340"/>
      <c r="DNW67" s="340"/>
      <c r="DNX67" s="340"/>
      <c r="DNY67" s="340"/>
      <c r="DNZ67" s="340"/>
      <c r="DOA67" s="340"/>
      <c r="DOB67" s="340"/>
      <c r="DOC67" s="340"/>
      <c r="DOD67" s="340"/>
      <c r="DOE67" s="340"/>
      <c r="DOF67" s="340"/>
      <c r="DOG67" s="340"/>
      <c r="DOH67" s="340"/>
      <c r="DOI67" s="340"/>
      <c r="DOJ67" s="340"/>
      <c r="DOK67" s="340"/>
      <c r="DOL67" s="340"/>
      <c r="DOM67" s="340"/>
      <c r="DON67" s="340"/>
      <c r="DOO67" s="340"/>
      <c r="DOP67" s="340"/>
      <c r="DOQ67" s="340"/>
      <c r="DOR67" s="340"/>
      <c r="DOS67" s="340"/>
      <c r="DOT67" s="340"/>
      <c r="DOU67" s="340"/>
      <c r="DOV67" s="340"/>
      <c r="DOW67" s="340"/>
      <c r="DOX67" s="340"/>
      <c r="DOY67" s="340"/>
      <c r="DOZ67" s="340"/>
      <c r="DPA67" s="340"/>
      <c r="DPB67" s="340"/>
      <c r="DPC67" s="340"/>
      <c r="DPD67" s="340"/>
      <c r="DPE67" s="340"/>
      <c r="DPF67" s="340"/>
      <c r="DPG67" s="340"/>
      <c r="DPH67" s="340"/>
      <c r="DPI67" s="340"/>
      <c r="DPJ67" s="340"/>
      <c r="DPK67" s="340"/>
      <c r="DPL67" s="340"/>
      <c r="DPM67" s="340"/>
      <c r="DPN67" s="340"/>
      <c r="DPO67" s="340"/>
      <c r="DPP67" s="340"/>
      <c r="DPQ67" s="340"/>
      <c r="DPR67" s="340"/>
      <c r="DPS67" s="340"/>
      <c r="DPT67" s="340"/>
      <c r="DPU67" s="340"/>
      <c r="DPV67" s="340"/>
      <c r="DPW67" s="340"/>
      <c r="DPX67" s="340"/>
      <c r="DPY67" s="340"/>
      <c r="DPZ67" s="340"/>
      <c r="DQA67" s="340"/>
      <c r="DQB67" s="340"/>
      <c r="DQC67" s="340"/>
      <c r="DQD67" s="340"/>
      <c r="DQE67" s="340"/>
      <c r="DQF67" s="340"/>
      <c r="DQG67" s="340"/>
      <c r="DQH67" s="340"/>
      <c r="DQI67" s="340"/>
      <c r="DQJ67" s="340"/>
      <c r="DQK67" s="340"/>
      <c r="DQL67" s="340"/>
      <c r="DQM67" s="340"/>
      <c r="DQN67" s="340"/>
      <c r="DQO67" s="340"/>
      <c r="DQP67" s="340"/>
      <c r="DQQ67" s="340"/>
      <c r="DQR67" s="340"/>
      <c r="DQS67" s="340"/>
      <c r="DQT67" s="340"/>
      <c r="DQU67" s="340"/>
      <c r="DQV67" s="340"/>
      <c r="DQW67" s="340"/>
      <c r="DQX67" s="340"/>
      <c r="DQY67" s="340"/>
      <c r="DQZ67" s="340"/>
      <c r="DRA67" s="340"/>
      <c r="DRB67" s="340"/>
      <c r="DRC67" s="340"/>
      <c r="DRD67" s="340"/>
      <c r="DRE67" s="340"/>
      <c r="DRF67" s="340"/>
      <c r="DRG67" s="340"/>
      <c r="DRH67" s="340"/>
      <c r="DRI67" s="340"/>
      <c r="DRJ67" s="340"/>
      <c r="DRK67" s="340"/>
      <c r="DRL67" s="340"/>
      <c r="DRM67" s="340"/>
      <c r="DRN67" s="340"/>
      <c r="DRO67" s="340"/>
      <c r="DRP67" s="340"/>
      <c r="DRQ67" s="340"/>
      <c r="DRR67" s="340"/>
      <c r="DRS67" s="340"/>
      <c r="DRT67" s="340"/>
      <c r="DRU67" s="340"/>
      <c r="DRV67" s="340"/>
      <c r="DRW67" s="340"/>
      <c r="DRX67" s="340"/>
      <c r="DRY67" s="340"/>
      <c r="DRZ67" s="340"/>
      <c r="DSA67" s="340"/>
      <c r="DSB67" s="340"/>
      <c r="DSC67" s="340"/>
      <c r="DSD67" s="340"/>
      <c r="DSE67" s="340"/>
      <c r="DSF67" s="340"/>
      <c r="DSG67" s="340"/>
      <c r="DSH67" s="340"/>
      <c r="DSI67" s="340"/>
      <c r="DSJ67" s="340"/>
      <c r="DSK67" s="340"/>
      <c r="DSL67" s="340"/>
      <c r="DSM67" s="340"/>
      <c r="DSN67" s="340"/>
      <c r="DSO67" s="340"/>
      <c r="DSP67" s="340"/>
      <c r="DSQ67" s="340"/>
      <c r="DSR67" s="340"/>
      <c r="DSS67" s="340"/>
      <c r="DST67" s="340"/>
      <c r="DSU67" s="340"/>
      <c r="DSV67" s="340"/>
      <c r="DSW67" s="340"/>
      <c r="DSX67" s="340"/>
      <c r="DSY67" s="340"/>
      <c r="DSZ67" s="340"/>
      <c r="DTA67" s="340"/>
      <c r="DTB67" s="340"/>
      <c r="DTC67" s="340"/>
      <c r="DTD67" s="340"/>
      <c r="DTE67" s="340"/>
      <c r="DTF67" s="340"/>
      <c r="DTG67" s="340"/>
      <c r="DTH67" s="340"/>
      <c r="DTI67" s="340"/>
      <c r="DTJ67" s="340"/>
      <c r="DTK67" s="340"/>
      <c r="DTL67" s="340"/>
      <c r="DTM67" s="340"/>
      <c r="DTN67" s="340"/>
      <c r="DTO67" s="340"/>
      <c r="DTP67" s="340"/>
      <c r="DTQ67" s="340"/>
      <c r="DTR67" s="340"/>
      <c r="DTS67" s="340"/>
      <c r="DTT67" s="340"/>
      <c r="DTU67" s="340"/>
      <c r="DTV67" s="340"/>
      <c r="DTW67" s="340"/>
      <c r="DTX67" s="340"/>
      <c r="DTY67" s="340"/>
      <c r="DTZ67" s="340"/>
      <c r="DUA67" s="340"/>
      <c r="DUB67" s="340"/>
      <c r="DUC67" s="340"/>
      <c r="DUD67" s="340"/>
      <c r="DUE67" s="340"/>
      <c r="DUF67" s="340"/>
      <c r="DUG67" s="340"/>
      <c r="DUH67" s="340"/>
      <c r="DUI67" s="340"/>
      <c r="DUJ67" s="340"/>
      <c r="DUK67" s="340"/>
      <c r="DUL67" s="340"/>
      <c r="DUM67" s="340"/>
      <c r="DUN67" s="340"/>
      <c r="DUO67" s="340"/>
      <c r="DUP67" s="340"/>
      <c r="DUQ67" s="340"/>
      <c r="DUR67" s="340"/>
      <c r="DUS67" s="340"/>
      <c r="DUT67" s="340"/>
      <c r="DUU67" s="340"/>
      <c r="DUV67" s="340"/>
      <c r="DUW67" s="340"/>
      <c r="DUX67" s="340"/>
      <c r="DUY67" s="340"/>
      <c r="DUZ67" s="340"/>
      <c r="DVA67" s="340"/>
      <c r="DVB67" s="340"/>
      <c r="DVC67" s="340"/>
      <c r="DVD67" s="340"/>
      <c r="DVE67" s="340"/>
      <c r="DVF67" s="340"/>
      <c r="DVG67" s="340"/>
      <c r="DVH67" s="340"/>
      <c r="DVI67" s="340"/>
      <c r="DVJ67" s="340"/>
      <c r="DVK67" s="340"/>
      <c r="DVL67" s="340"/>
      <c r="DVM67" s="340"/>
      <c r="DVN67" s="340"/>
      <c r="DVO67" s="340"/>
      <c r="DVP67" s="340"/>
      <c r="DVQ67" s="340"/>
      <c r="DVR67" s="340"/>
      <c r="DVS67" s="340"/>
      <c r="DVT67" s="340"/>
      <c r="DVU67" s="340"/>
      <c r="DVV67" s="340"/>
      <c r="DVW67" s="340"/>
      <c r="DVX67" s="340"/>
      <c r="DVY67" s="340"/>
      <c r="DVZ67" s="340"/>
      <c r="DWA67" s="340"/>
      <c r="DWB67" s="340"/>
      <c r="DWC67" s="340"/>
      <c r="DWD67" s="340"/>
      <c r="DWE67" s="340"/>
      <c r="DWF67" s="340"/>
      <c r="DWG67" s="340"/>
      <c r="DWH67" s="340"/>
      <c r="DWI67" s="340"/>
      <c r="DWJ67" s="340"/>
      <c r="DWK67" s="340"/>
      <c r="DWL67" s="340"/>
      <c r="DWM67" s="340"/>
      <c r="DWN67" s="340"/>
      <c r="DWO67" s="340"/>
      <c r="DWP67" s="340"/>
      <c r="DWQ67" s="340"/>
      <c r="DWR67" s="340"/>
      <c r="DWS67" s="340"/>
      <c r="DWT67" s="340"/>
      <c r="DWU67" s="340"/>
      <c r="DWV67" s="340"/>
      <c r="DWW67" s="340"/>
      <c r="DWX67" s="340"/>
      <c r="DWY67" s="340"/>
      <c r="DWZ67" s="340"/>
      <c r="DXA67" s="340"/>
      <c r="DXB67" s="340"/>
      <c r="DXC67" s="340"/>
      <c r="DXD67" s="340"/>
      <c r="DXE67" s="340"/>
      <c r="DXF67" s="340"/>
      <c r="DXG67" s="340"/>
      <c r="DXH67" s="340"/>
      <c r="DXI67" s="340"/>
      <c r="DXJ67" s="340"/>
      <c r="DXK67" s="340"/>
      <c r="DXL67" s="340"/>
      <c r="DXM67" s="340"/>
      <c r="DXN67" s="340"/>
      <c r="DXO67" s="340"/>
      <c r="DXP67" s="340"/>
      <c r="DXQ67" s="340"/>
      <c r="DXR67" s="340"/>
      <c r="DXS67" s="340"/>
      <c r="DXT67" s="340"/>
      <c r="DXU67" s="340"/>
      <c r="DXV67" s="340"/>
      <c r="DXW67" s="340"/>
      <c r="DXX67" s="340"/>
      <c r="DXY67" s="340"/>
      <c r="DXZ67" s="340"/>
      <c r="DYA67" s="340"/>
      <c r="DYB67" s="340"/>
      <c r="DYC67" s="340"/>
      <c r="DYD67" s="340"/>
      <c r="DYE67" s="340"/>
      <c r="DYF67" s="340"/>
      <c r="DYG67" s="340"/>
      <c r="DYH67" s="340"/>
      <c r="DYI67" s="340"/>
      <c r="DYJ67" s="340"/>
      <c r="DYK67" s="340"/>
      <c r="DYL67" s="340"/>
      <c r="DYM67" s="340"/>
      <c r="DYN67" s="340"/>
      <c r="DYO67" s="340"/>
      <c r="DYP67" s="340"/>
      <c r="DYQ67" s="340"/>
      <c r="DYR67" s="340"/>
      <c r="DYS67" s="340"/>
      <c r="DYT67" s="340"/>
      <c r="DYU67" s="340"/>
      <c r="DYV67" s="340"/>
      <c r="DYW67" s="340"/>
      <c r="DYX67" s="340"/>
      <c r="DYY67" s="340"/>
      <c r="DYZ67" s="340"/>
      <c r="DZA67" s="340"/>
      <c r="DZB67" s="340"/>
      <c r="DZC67" s="340"/>
      <c r="DZD67" s="340"/>
      <c r="DZE67" s="340"/>
      <c r="DZF67" s="340"/>
      <c r="DZG67" s="340"/>
      <c r="DZH67" s="340"/>
      <c r="DZI67" s="340"/>
      <c r="DZJ67" s="340"/>
      <c r="DZK67" s="340"/>
      <c r="DZL67" s="340"/>
      <c r="DZM67" s="340"/>
      <c r="DZN67" s="340"/>
      <c r="DZO67" s="340"/>
      <c r="DZP67" s="340"/>
      <c r="DZQ67" s="340"/>
      <c r="DZR67" s="340"/>
      <c r="DZS67" s="340"/>
      <c r="DZT67" s="340"/>
      <c r="DZU67" s="340"/>
      <c r="DZV67" s="340"/>
      <c r="DZW67" s="340"/>
      <c r="DZX67" s="340"/>
      <c r="DZY67" s="340"/>
      <c r="DZZ67" s="340"/>
      <c r="EAA67" s="340"/>
      <c r="EAB67" s="340"/>
      <c r="EAC67" s="340"/>
      <c r="EAD67" s="340"/>
      <c r="EAE67" s="340"/>
      <c r="EAF67" s="340"/>
      <c r="EAG67" s="340"/>
      <c r="EAH67" s="340"/>
      <c r="EAI67" s="340"/>
      <c r="EAJ67" s="340"/>
      <c r="EAK67" s="340"/>
      <c r="EAL67" s="340"/>
      <c r="EAM67" s="340"/>
      <c r="EAN67" s="340"/>
      <c r="EAO67" s="340"/>
      <c r="EAP67" s="340"/>
      <c r="EAQ67" s="340"/>
      <c r="EAR67" s="340"/>
      <c r="EAS67" s="340"/>
      <c r="EAT67" s="340"/>
      <c r="EAU67" s="340"/>
      <c r="EAV67" s="340"/>
      <c r="EAW67" s="340"/>
      <c r="EAX67" s="340"/>
      <c r="EAY67" s="340"/>
      <c r="EAZ67" s="340"/>
      <c r="EBA67" s="340"/>
      <c r="EBB67" s="340"/>
      <c r="EBC67" s="340"/>
      <c r="EBD67" s="340"/>
      <c r="EBE67" s="340"/>
      <c r="EBF67" s="340"/>
      <c r="EBG67" s="340"/>
      <c r="EBH67" s="340"/>
      <c r="EBI67" s="340"/>
      <c r="EBJ67" s="340"/>
      <c r="EBK67" s="340"/>
      <c r="EBL67" s="340"/>
      <c r="EBM67" s="340"/>
      <c r="EBN67" s="340"/>
      <c r="EBO67" s="340"/>
      <c r="EBP67" s="340"/>
      <c r="EBQ67" s="340"/>
      <c r="EBR67" s="340"/>
      <c r="EBS67" s="340"/>
      <c r="EBT67" s="340"/>
      <c r="EBU67" s="340"/>
      <c r="EBV67" s="340"/>
      <c r="EBW67" s="340"/>
      <c r="EBX67" s="340"/>
      <c r="EBY67" s="340"/>
      <c r="EBZ67" s="340"/>
      <c r="ECA67" s="340"/>
      <c r="ECB67" s="340"/>
      <c r="ECC67" s="340"/>
      <c r="ECD67" s="340"/>
      <c r="ECE67" s="340"/>
      <c r="ECF67" s="340"/>
      <c r="ECG67" s="340"/>
      <c r="ECH67" s="340"/>
      <c r="ECI67" s="340"/>
      <c r="ECJ67" s="340"/>
      <c r="ECK67" s="340"/>
      <c r="ECL67" s="340"/>
      <c r="ECM67" s="340"/>
      <c r="ECN67" s="340"/>
      <c r="ECO67" s="340"/>
      <c r="ECP67" s="340"/>
      <c r="ECQ67" s="340"/>
      <c r="ECR67" s="340"/>
      <c r="ECS67" s="340"/>
      <c r="ECT67" s="340"/>
      <c r="ECU67" s="340"/>
      <c r="ECV67" s="340"/>
      <c r="ECW67" s="340"/>
      <c r="ECX67" s="340"/>
      <c r="ECY67" s="340"/>
      <c r="ECZ67" s="340"/>
      <c r="EDA67" s="340"/>
      <c r="EDB67" s="340"/>
      <c r="EDC67" s="340"/>
      <c r="EDD67" s="340"/>
      <c r="EDE67" s="340"/>
      <c r="EDF67" s="340"/>
      <c r="EDG67" s="340"/>
      <c r="EDH67" s="340"/>
      <c r="EDI67" s="340"/>
      <c r="EDJ67" s="340"/>
      <c r="EDK67" s="340"/>
      <c r="EDL67" s="340"/>
      <c r="EDM67" s="340"/>
      <c r="EDN67" s="340"/>
      <c r="EDO67" s="340"/>
      <c r="EDP67" s="340"/>
      <c r="EDQ67" s="340"/>
      <c r="EDR67" s="340"/>
      <c r="EDS67" s="340"/>
      <c r="EDT67" s="340"/>
      <c r="EDU67" s="340"/>
      <c r="EDV67" s="340"/>
      <c r="EDW67" s="340"/>
      <c r="EDX67" s="340"/>
      <c r="EDY67" s="340"/>
      <c r="EDZ67" s="340"/>
      <c r="EEA67" s="340"/>
      <c r="EEB67" s="340"/>
      <c r="EEC67" s="340"/>
      <c r="EED67" s="340"/>
      <c r="EEE67" s="340"/>
      <c r="EEF67" s="340"/>
      <c r="EEG67" s="340"/>
      <c r="EEH67" s="340"/>
      <c r="EEI67" s="340"/>
      <c r="EEJ67" s="340"/>
      <c r="EEK67" s="340"/>
      <c r="EEL67" s="340"/>
      <c r="EEM67" s="340"/>
      <c r="EEN67" s="340"/>
      <c r="EEO67" s="340"/>
      <c r="EEP67" s="340"/>
      <c r="EEQ67" s="340"/>
      <c r="EER67" s="340"/>
      <c r="EES67" s="340"/>
      <c r="EET67" s="340"/>
      <c r="EEU67" s="340"/>
      <c r="EEV67" s="340"/>
      <c r="EEW67" s="340"/>
      <c r="EEX67" s="340"/>
      <c r="EEY67" s="340"/>
      <c r="EEZ67" s="340"/>
      <c r="EFA67" s="340"/>
      <c r="EFB67" s="340"/>
      <c r="EFC67" s="340"/>
      <c r="EFD67" s="340"/>
      <c r="EFE67" s="340"/>
      <c r="EFF67" s="340"/>
      <c r="EFG67" s="340"/>
      <c r="EFH67" s="340"/>
      <c r="EFI67" s="340"/>
      <c r="EFJ67" s="340"/>
      <c r="EFK67" s="340"/>
      <c r="EFL67" s="340"/>
      <c r="EFM67" s="340"/>
      <c r="EFN67" s="340"/>
      <c r="EFO67" s="340"/>
      <c r="EFP67" s="340"/>
      <c r="EFQ67" s="340"/>
      <c r="EFR67" s="340"/>
      <c r="EFS67" s="340"/>
      <c r="EFT67" s="340"/>
      <c r="EFU67" s="340"/>
      <c r="EFV67" s="340"/>
      <c r="EFW67" s="340"/>
      <c r="EFX67" s="340"/>
      <c r="EFY67" s="340"/>
      <c r="EFZ67" s="340"/>
      <c r="EGA67" s="340"/>
      <c r="EGB67" s="340"/>
      <c r="EGC67" s="340"/>
      <c r="EGD67" s="340"/>
      <c r="EGE67" s="340"/>
      <c r="EGF67" s="340"/>
      <c r="EGG67" s="340"/>
      <c r="EGH67" s="340"/>
      <c r="EGI67" s="340"/>
      <c r="EGJ67" s="340"/>
      <c r="EGK67" s="340"/>
      <c r="EGL67" s="340"/>
      <c r="EGM67" s="340"/>
      <c r="EGN67" s="340"/>
      <c r="EGO67" s="340"/>
      <c r="EGP67" s="340"/>
      <c r="EGQ67" s="340"/>
      <c r="EGR67" s="340"/>
      <c r="EGS67" s="340"/>
      <c r="EGT67" s="340"/>
      <c r="EGU67" s="340"/>
      <c r="EGV67" s="340"/>
      <c r="EGW67" s="340"/>
      <c r="EGX67" s="340"/>
      <c r="EGY67" s="340"/>
      <c r="EGZ67" s="340"/>
      <c r="EHA67" s="340"/>
      <c r="EHB67" s="340"/>
      <c r="EHC67" s="340"/>
      <c r="EHD67" s="340"/>
      <c r="EHE67" s="340"/>
      <c r="EHF67" s="340"/>
      <c r="EHG67" s="340"/>
      <c r="EHH67" s="340"/>
      <c r="EHI67" s="340"/>
      <c r="EHJ67" s="340"/>
      <c r="EHK67" s="340"/>
      <c r="EHL67" s="340"/>
      <c r="EHM67" s="340"/>
      <c r="EHN67" s="340"/>
      <c r="EHO67" s="340"/>
      <c r="EHP67" s="340"/>
      <c r="EHQ67" s="340"/>
      <c r="EHR67" s="340"/>
      <c r="EHS67" s="340"/>
      <c r="EHT67" s="340"/>
      <c r="EHU67" s="340"/>
      <c r="EHV67" s="340"/>
      <c r="EHW67" s="340"/>
      <c r="EHX67" s="340"/>
      <c r="EHY67" s="340"/>
      <c r="EHZ67" s="340"/>
      <c r="EIA67" s="340"/>
      <c r="EIB67" s="340"/>
      <c r="EIC67" s="340"/>
      <c r="EID67" s="340"/>
      <c r="EIE67" s="340"/>
      <c r="EIF67" s="340"/>
      <c r="EIG67" s="340"/>
      <c r="EIH67" s="340"/>
      <c r="EII67" s="340"/>
      <c r="EIJ67" s="340"/>
      <c r="EIK67" s="340"/>
      <c r="EIL67" s="340"/>
      <c r="EIM67" s="340"/>
      <c r="EIN67" s="340"/>
      <c r="EIO67" s="340"/>
      <c r="EIP67" s="340"/>
      <c r="EIQ67" s="340"/>
      <c r="EIR67" s="340"/>
      <c r="EIS67" s="340"/>
      <c r="EIT67" s="340"/>
      <c r="EIU67" s="340"/>
      <c r="EIV67" s="340"/>
      <c r="EIW67" s="340"/>
      <c r="EIX67" s="340"/>
      <c r="EIY67" s="340"/>
      <c r="EIZ67" s="340"/>
      <c r="EJA67" s="340"/>
      <c r="EJB67" s="340"/>
      <c r="EJC67" s="340"/>
      <c r="EJD67" s="340"/>
      <c r="EJE67" s="340"/>
      <c r="EJF67" s="340"/>
      <c r="EJG67" s="340"/>
      <c r="EJH67" s="340"/>
      <c r="EJI67" s="340"/>
      <c r="EJJ67" s="340"/>
      <c r="EJK67" s="340"/>
      <c r="EJL67" s="340"/>
      <c r="EJM67" s="340"/>
      <c r="EJN67" s="340"/>
      <c r="EJO67" s="340"/>
      <c r="EJP67" s="340"/>
      <c r="EJQ67" s="340"/>
      <c r="EJR67" s="340"/>
      <c r="EJS67" s="340"/>
      <c r="EJT67" s="340"/>
      <c r="EJU67" s="340"/>
      <c r="EJV67" s="340"/>
      <c r="EJW67" s="340"/>
      <c r="EJX67" s="340"/>
      <c r="EJY67" s="340"/>
      <c r="EJZ67" s="340"/>
      <c r="EKA67" s="340"/>
      <c r="EKB67" s="340"/>
      <c r="EKC67" s="340"/>
      <c r="EKD67" s="340"/>
      <c r="EKE67" s="340"/>
      <c r="EKF67" s="340"/>
      <c r="EKG67" s="340"/>
      <c r="EKH67" s="340"/>
      <c r="EKI67" s="340"/>
      <c r="EKJ67" s="340"/>
      <c r="EKK67" s="340"/>
      <c r="EKL67" s="340"/>
      <c r="EKM67" s="340"/>
      <c r="EKN67" s="340"/>
      <c r="EKO67" s="340"/>
      <c r="EKP67" s="340"/>
      <c r="EKQ67" s="340"/>
      <c r="EKR67" s="340"/>
      <c r="EKS67" s="340"/>
      <c r="EKT67" s="340"/>
      <c r="EKU67" s="340"/>
      <c r="EKV67" s="340"/>
      <c r="EKW67" s="340"/>
      <c r="EKX67" s="340"/>
      <c r="EKY67" s="340"/>
      <c r="EKZ67" s="340"/>
      <c r="ELA67" s="340"/>
      <c r="ELB67" s="340"/>
      <c r="ELC67" s="340"/>
      <c r="ELD67" s="340"/>
      <c r="ELE67" s="340"/>
      <c r="ELF67" s="340"/>
      <c r="ELG67" s="340"/>
      <c r="ELH67" s="340"/>
      <c r="ELI67" s="340"/>
      <c r="ELJ67" s="340"/>
      <c r="ELK67" s="340"/>
      <c r="ELL67" s="340"/>
      <c r="ELM67" s="340"/>
      <c r="ELN67" s="340"/>
      <c r="ELO67" s="340"/>
      <c r="ELP67" s="340"/>
      <c r="ELQ67" s="340"/>
      <c r="ELR67" s="340"/>
      <c r="ELS67" s="340"/>
      <c r="ELT67" s="340"/>
      <c r="ELU67" s="340"/>
      <c r="ELV67" s="340"/>
      <c r="ELW67" s="340"/>
      <c r="ELX67" s="340"/>
      <c r="ELY67" s="340"/>
      <c r="ELZ67" s="340"/>
      <c r="EMA67" s="340"/>
      <c r="EMB67" s="340"/>
      <c r="EMC67" s="340"/>
      <c r="EMD67" s="340"/>
      <c r="EME67" s="340"/>
      <c r="EMF67" s="340"/>
      <c r="EMG67" s="340"/>
      <c r="EMH67" s="340"/>
      <c r="EMI67" s="340"/>
      <c r="EMJ67" s="340"/>
      <c r="EMK67" s="340"/>
      <c r="EML67" s="340"/>
      <c r="EMM67" s="340"/>
      <c r="EMN67" s="340"/>
      <c r="EMO67" s="340"/>
      <c r="EMP67" s="340"/>
      <c r="EMQ67" s="340"/>
      <c r="EMR67" s="340"/>
      <c r="EMS67" s="340"/>
      <c r="EMT67" s="340"/>
      <c r="EMU67" s="340"/>
      <c r="EMV67" s="340"/>
      <c r="EMW67" s="340"/>
      <c r="EMX67" s="340"/>
      <c r="EMY67" s="340"/>
      <c r="EMZ67" s="340"/>
      <c r="ENA67" s="340"/>
      <c r="ENB67" s="340"/>
      <c r="ENC67" s="340"/>
      <c r="END67" s="340"/>
      <c r="ENE67" s="340"/>
      <c r="ENF67" s="340"/>
      <c r="ENG67" s="340"/>
      <c r="ENH67" s="340"/>
      <c r="ENI67" s="340"/>
      <c r="ENJ67" s="340"/>
      <c r="ENK67" s="340"/>
      <c r="ENL67" s="340"/>
      <c r="ENM67" s="340"/>
      <c r="ENN67" s="340"/>
      <c r="ENO67" s="340"/>
      <c r="ENP67" s="340"/>
      <c r="ENQ67" s="340"/>
      <c r="ENR67" s="340"/>
      <c r="ENS67" s="340"/>
      <c r="ENT67" s="340"/>
      <c r="ENU67" s="340"/>
      <c r="ENV67" s="340"/>
      <c r="ENW67" s="340"/>
      <c r="ENX67" s="340"/>
      <c r="ENY67" s="340"/>
      <c r="ENZ67" s="340"/>
      <c r="EOA67" s="340"/>
      <c r="EOB67" s="340"/>
      <c r="EOC67" s="340"/>
      <c r="EOD67" s="340"/>
      <c r="EOE67" s="340"/>
      <c r="EOF67" s="340"/>
      <c r="EOG67" s="340"/>
      <c r="EOH67" s="340"/>
      <c r="EOI67" s="340"/>
      <c r="EOJ67" s="340"/>
      <c r="EOK67" s="340"/>
      <c r="EOL67" s="340"/>
      <c r="EOM67" s="340"/>
      <c r="EON67" s="340"/>
      <c r="EOO67" s="340"/>
      <c r="EOP67" s="340"/>
      <c r="EOQ67" s="340"/>
      <c r="EOR67" s="340"/>
      <c r="EOS67" s="340"/>
      <c r="EOT67" s="340"/>
      <c r="EOU67" s="340"/>
      <c r="EOV67" s="340"/>
      <c r="EOW67" s="340"/>
      <c r="EOX67" s="340"/>
      <c r="EOY67" s="340"/>
      <c r="EOZ67" s="340"/>
      <c r="EPA67" s="340"/>
      <c r="EPB67" s="340"/>
      <c r="EPC67" s="340"/>
      <c r="EPD67" s="340"/>
      <c r="EPE67" s="340"/>
      <c r="EPF67" s="340"/>
      <c r="EPG67" s="340"/>
      <c r="EPH67" s="340"/>
      <c r="EPI67" s="340"/>
      <c r="EPJ67" s="340"/>
      <c r="EPK67" s="340"/>
      <c r="EPL67" s="340"/>
      <c r="EPM67" s="340"/>
      <c r="EPN67" s="340"/>
      <c r="EPO67" s="340"/>
      <c r="EPP67" s="340"/>
      <c r="EPQ67" s="340"/>
      <c r="EPR67" s="340"/>
      <c r="EPS67" s="340"/>
      <c r="EPT67" s="340"/>
      <c r="EPU67" s="340"/>
      <c r="EPV67" s="340"/>
      <c r="EPW67" s="340"/>
      <c r="EPX67" s="340"/>
      <c r="EPY67" s="340"/>
      <c r="EPZ67" s="340"/>
      <c r="EQA67" s="340"/>
      <c r="EQB67" s="340"/>
      <c r="EQC67" s="340"/>
      <c r="EQD67" s="340"/>
      <c r="EQE67" s="340"/>
      <c r="EQF67" s="340"/>
      <c r="EQG67" s="340"/>
      <c r="EQH67" s="340"/>
      <c r="EQI67" s="340"/>
      <c r="EQJ67" s="340"/>
      <c r="EQK67" s="340"/>
      <c r="EQL67" s="340"/>
      <c r="EQM67" s="340"/>
      <c r="EQN67" s="340"/>
      <c r="EQO67" s="340"/>
      <c r="EQP67" s="340"/>
      <c r="EQQ67" s="340"/>
      <c r="EQR67" s="340"/>
      <c r="EQS67" s="340"/>
      <c r="EQT67" s="340"/>
      <c r="EQU67" s="340"/>
      <c r="EQV67" s="340"/>
      <c r="EQW67" s="340"/>
      <c r="EQX67" s="340"/>
      <c r="EQY67" s="340"/>
      <c r="EQZ67" s="340"/>
      <c r="ERA67" s="340"/>
      <c r="ERB67" s="340"/>
      <c r="ERC67" s="340"/>
      <c r="ERD67" s="340"/>
      <c r="ERE67" s="340"/>
      <c r="ERF67" s="340"/>
      <c r="ERG67" s="340"/>
      <c r="ERH67" s="340"/>
      <c r="ERI67" s="340"/>
      <c r="ERJ67" s="340"/>
      <c r="ERK67" s="340"/>
      <c r="ERL67" s="340"/>
      <c r="ERM67" s="340"/>
      <c r="ERN67" s="340"/>
      <c r="ERO67" s="340"/>
      <c r="ERP67" s="340"/>
      <c r="ERQ67" s="340"/>
      <c r="ERR67" s="340"/>
      <c r="ERS67" s="340"/>
      <c r="ERT67" s="340"/>
      <c r="ERU67" s="340"/>
      <c r="ERV67" s="340"/>
      <c r="ERW67" s="340"/>
      <c r="ERX67" s="340"/>
      <c r="ERY67" s="340"/>
      <c r="ERZ67" s="340"/>
      <c r="ESA67" s="340"/>
      <c r="ESB67" s="340"/>
      <c r="ESC67" s="340"/>
      <c r="ESD67" s="340"/>
      <c r="ESE67" s="340"/>
      <c r="ESF67" s="340"/>
      <c r="ESG67" s="340"/>
      <c r="ESH67" s="340"/>
      <c r="ESI67" s="340"/>
      <c r="ESJ67" s="340"/>
      <c r="ESK67" s="340"/>
      <c r="ESL67" s="340"/>
      <c r="ESM67" s="340"/>
      <c r="ESN67" s="340"/>
      <c r="ESO67" s="340"/>
      <c r="ESP67" s="340"/>
      <c r="ESQ67" s="340"/>
      <c r="ESR67" s="340"/>
      <c r="ESS67" s="340"/>
      <c r="EST67" s="340"/>
      <c r="ESU67" s="340"/>
      <c r="ESV67" s="340"/>
      <c r="ESW67" s="340"/>
      <c r="ESX67" s="340"/>
      <c r="ESY67" s="340"/>
      <c r="ESZ67" s="340"/>
      <c r="ETA67" s="340"/>
      <c r="ETB67" s="340"/>
      <c r="ETC67" s="340"/>
      <c r="ETD67" s="340"/>
      <c r="ETE67" s="340"/>
      <c r="ETF67" s="340"/>
      <c r="ETG67" s="340"/>
      <c r="ETH67" s="340"/>
      <c r="ETI67" s="340"/>
      <c r="ETJ67" s="340"/>
      <c r="ETK67" s="340"/>
      <c r="ETL67" s="340"/>
      <c r="ETM67" s="340"/>
      <c r="ETN67" s="340"/>
      <c r="ETO67" s="340"/>
      <c r="ETP67" s="340"/>
      <c r="ETQ67" s="340"/>
      <c r="ETR67" s="340"/>
      <c r="ETS67" s="340"/>
      <c r="ETT67" s="340"/>
      <c r="ETU67" s="340"/>
      <c r="ETV67" s="340"/>
      <c r="ETW67" s="340"/>
      <c r="ETX67" s="340"/>
      <c r="ETY67" s="340"/>
      <c r="ETZ67" s="340"/>
      <c r="EUA67" s="340"/>
      <c r="EUB67" s="340"/>
      <c r="EUC67" s="340"/>
      <c r="EUD67" s="340"/>
      <c r="EUE67" s="340"/>
      <c r="EUF67" s="340"/>
      <c r="EUG67" s="340"/>
      <c r="EUH67" s="340"/>
      <c r="EUI67" s="340"/>
      <c r="EUJ67" s="340"/>
      <c r="EUK67" s="340"/>
      <c r="EUL67" s="340"/>
      <c r="EUM67" s="340"/>
      <c r="EUN67" s="340"/>
      <c r="EUO67" s="340"/>
      <c r="EUP67" s="340"/>
      <c r="EUQ67" s="340"/>
      <c r="EUR67" s="340"/>
      <c r="EUS67" s="340"/>
      <c r="EUT67" s="340"/>
      <c r="EUU67" s="340"/>
      <c r="EUV67" s="340"/>
      <c r="EUW67" s="340"/>
      <c r="EUX67" s="340"/>
      <c r="EUY67" s="340"/>
      <c r="EUZ67" s="340"/>
      <c r="EVA67" s="340"/>
      <c r="EVB67" s="340"/>
      <c r="EVC67" s="340"/>
      <c r="EVD67" s="340"/>
      <c r="EVE67" s="340"/>
      <c r="EVF67" s="340"/>
      <c r="EVG67" s="340"/>
      <c r="EVH67" s="340"/>
      <c r="EVI67" s="340"/>
      <c r="EVJ67" s="340"/>
      <c r="EVK67" s="340"/>
      <c r="EVL67" s="340"/>
      <c r="EVM67" s="340"/>
      <c r="EVN67" s="340"/>
      <c r="EVO67" s="340"/>
      <c r="EVP67" s="340"/>
      <c r="EVQ67" s="340"/>
      <c r="EVR67" s="340"/>
      <c r="EVS67" s="340"/>
      <c r="EVT67" s="340"/>
      <c r="EVU67" s="340"/>
      <c r="EVV67" s="340"/>
      <c r="EVW67" s="340"/>
      <c r="EVX67" s="340"/>
      <c r="EVY67" s="340"/>
      <c r="EVZ67" s="340"/>
      <c r="EWA67" s="340"/>
      <c r="EWB67" s="340"/>
      <c r="EWC67" s="340"/>
      <c r="EWD67" s="340"/>
      <c r="EWE67" s="340"/>
      <c r="EWF67" s="340"/>
      <c r="EWG67" s="340"/>
      <c r="EWH67" s="340"/>
      <c r="EWI67" s="340"/>
      <c r="EWJ67" s="340"/>
      <c r="EWK67" s="340"/>
      <c r="EWL67" s="340"/>
      <c r="EWM67" s="340"/>
      <c r="EWN67" s="340"/>
      <c r="EWO67" s="340"/>
      <c r="EWP67" s="340"/>
      <c r="EWQ67" s="340"/>
      <c r="EWR67" s="340"/>
      <c r="EWS67" s="340"/>
      <c r="EWT67" s="340"/>
      <c r="EWU67" s="340"/>
      <c r="EWV67" s="340"/>
      <c r="EWW67" s="340"/>
      <c r="EWX67" s="340"/>
      <c r="EWY67" s="340"/>
      <c r="EWZ67" s="340"/>
      <c r="EXA67" s="340"/>
      <c r="EXB67" s="340"/>
      <c r="EXC67" s="340"/>
      <c r="EXD67" s="340"/>
      <c r="EXE67" s="340"/>
      <c r="EXF67" s="340"/>
      <c r="EXG67" s="340"/>
      <c r="EXH67" s="340"/>
      <c r="EXI67" s="340"/>
      <c r="EXJ67" s="340"/>
      <c r="EXK67" s="340"/>
      <c r="EXL67" s="340"/>
      <c r="EXM67" s="340"/>
      <c r="EXN67" s="340"/>
      <c r="EXO67" s="340"/>
      <c r="EXP67" s="340"/>
      <c r="EXQ67" s="340"/>
      <c r="EXR67" s="340"/>
      <c r="EXS67" s="340"/>
      <c r="EXT67" s="340"/>
      <c r="EXU67" s="340"/>
      <c r="EXV67" s="340"/>
      <c r="EXW67" s="340"/>
      <c r="EXX67" s="340"/>
      <c r="EXY67" s="340"/>
      <c r="EXZ67" s="340"/>
      <c r="EYA67" s="340"/>
      <c r="EYB67" s="340"/>
      <c r="EYC67" s="340"/>
      <c r="EYD67" s="340"/>
      <c r="EYE67" s="340"/>
      <c r="EYF67" s="340"/>
      <c r="EYG67" s="340"/>
      <c r="EYH67" s="340"/>
      <c r="EYI67" s="340"/>
      <c r="EYJ67" s="340"/>
      <c r="EYK67" s="340"/>
      <c r="EYL67" s="340"/>
      <c r="EYM67" s="340"/>
      <c r="EYN67" s="340"/>
      <c r="EYO67" s="340"/>
      <c r="EYP67" s="340"/>
      <c r="EYQ67" s="340"/>
      <c r="EYR67" s="340"/>
      <c r="EYS67" s="340"/>
      <c r="EYT67" s="340"/>
      <c r="EYU67" s="340"/>
      <c r="EYV67" s="340"/>
      <c r="EYW67" s="340"/>
      <c r="EYX67" s="340"/>
      <c r="EYY67" s="340"/>
      <c r="EYZ67" s="340"/>
      <c r="EZA67" s="340"/>
      <c r="EZB67" s="340"/>
      <c r="EZC67" s="340"/>
      <c r="EZD67" s="340"/>
      <c r="EZE67" s="340"/>
      <c r="EZF67" s="340"/>
      <c r="EZG67" s="340"/>
      <c r="EZH67" s="340"/>
      <c r="EZI67" s="340"/>
      <c r="EZJ67" s="340"/>
      <c r="EZK67" s="340"/>
      <c r="EZL67" s="340"/>
      <c r="EZM67" s="340"/>
      <c r="EZN67" s="340"/>
      <c r="EZO67" s="340"/>
      <c r="EZP67" s="340"/>
      <c r="EZQ67" s="340"/>
      <c r="EZR67" s="340"/>
      <c r="EZS67" s="340"/>
      <c r="EZT67" s="340"/>
      <c r="EZU67" s="340"/>
      <c r="EZV67" s="340"/>
      <c r="EZW67" s="340"/>
      <c r="EZX67" s="340"/>
      <c r="EZY67" s="340"/>
      <c r="EZZ67" s="340"/>
      <c r="FAA67" s="340"/>
      <c r="FAB67" s="340"/>
      <c r="FAC67" s="340"/>
      <c r="FAD67" s="340"/>
      <c r="FAE67" s="340"/>
      <c r="FAF67" s="340"/>
      <c r="FAG67" s="340"/>
      <c r="FAH67" s="340"/>
      <c r="FAI67" s="340"/>
      <c r="FAJ67" s="340"/>
      <c r="FAK67" s="340"/>
      <c r="FAL67" s="340"/>
      <c r="FAM67" s="340"/>
      <c r="FAN67" s="340"/>
      <c r="FAO67" s="340"/>
      <c r="FAP67" s="340"/>
      <c r="FAQ67" s="340"/>
      <c r="FAR67" s="340"/>
      <c r="FAS67" s="340"/>
      <c r="FAT67" s="340"/>
      <c r="FAU67" s="340"/>
      <c r="FAV67" s="340"/>
      <c r="FAW67" s="340"/>
      <c r="FAX67" s="340"/>
      <c r="FAY67" s="340"/>
      <c r="FAZ67" s="340"/>
      <c r="FBA67" s="340"/>
      <c r="FBB67" s="340"/>
      <c r="FBC67" s="340"/>
      <c r="FBD67" s="340"/>
      <c r="FBE67" s="340"/>
      <c r="FBF67" s="340"/>
      <c r="FBG67" s="340"/>
      <c r="FBH67" s="340"/>
      <c r="FBI67" s="340"/>
      <c r="FBJ67" s="340"/>
      <c r="FBK67" s="340"/>
      <c r="FBL67" s="340"/>
      <c r="FBM67" s="340"/>
      <c r="FBN67" s="340"/>
      <c r="FBO67" s="340"/>
      <c r="FBP67" s="340"/>
      <c r="FBQ67" s="340"/>
      <c r="FBR67" s="340"/>
      <c r="FBS67" s="340"/>
      <c r="FBT67" s="340"/>
      <c r="FBU67" s="340"/>
      <c r="FBV67" s="340"/>
      <c r="FBW67" s="340"/>
      <c r="FBX67" s="340"/>
      <c r="FBY67" s="340"/>
      <c r="FBZ67" s="340"/>
      <c r="FCA67" s="340"/>
      <c r="FCB67" s="340"/>
      <c r="FCC67" s="340"/>
      <c r="FCD67" s="340"/>
      <c r="FCE67" s="340"/>
      <c r="FCF67" s="340"/>
      <c r="FCG67" s="340"/>
      <c r="FCH67" s="340"/>
      <c r="FCI67" s="340"/>
      <c r="FCJ67" s="340"/>
      <c r="FCK67" s="340"/>
      <c r="FCL67" s="340"/>
      <c r="FCM67" s="340"/>
      <c r="FCN67" s="340"/>
      <c r="FCO67" s="340"/>
      <c r="FCP67" s="340"/>
      <c r="FCQ67" s="340"/>
      <c r="FCR67" s="340"/>
      <c r="FCS67" s="340"/>
      <c r="FCT67" s="340"/>
      <c r="FCU67" s="340"/>
      <c r="FCV67" s="340"/>
      <c r="FCW67" s="340"/>
      <c r="FCX67" s="340"/>
      <c r="FCY67" s="340"/>
      <c r="FCZ67" s="340"/>
      <c r="FDA67" s="340"/>
      <c r="FDB67" s="340"/>
      <c r="FDC67" s="340"/>
      <c r="FDD67" s="340"/>
      <c r="FDE67" s="340"/>
      <c r="FDF67" s="340"/>
      <c r="FDG67" s="340"/>
      <c r="FDH67" s="340"/>
      <c r="FDI67" s="340"/>
      <c r="FDJ67" s="340"/>
      <c r="FDK67" s="340"/>
      <c r="FDL67" s="340"/>
      <c r="FDM67" s="340"/>
      <c r="FDN67" s="340"/>
      <c r="FDO67" s="340"/>
      <c r="FDP67" s="340"/>
      <c r="FDQ67" s="340"/>
      <c r="FDR67" s="340"/>
      <c r="FDS67" s="340"/>
      <c r="FDT67" s="340"/>
      <c r="FDU67" s="340"/>
      <c r="FDV67" s="340"/>
      <c r="FDW67" s="340"/>
      <c r="FDX67" s="340"/>
      <c r="FDY67" s="340"/>
      <c r="FDZ67" s="340"/>
      <c r="FEA67" s="340"/>
      <c r="FEB67" s="340"/>
      <c r="FEC67" s="340"/>
      <c r="FED67" s="340"/>
      <c r="FEE67" s="340"/>
      <c r="FEF67" s="340"/>
      <c r="FEG67" s="340"/>
      <c r="FEH67" s="340"/>
      <c r="FEI67" s="340"/>
      <c r="FEJ67" s="340"/>
      <c r="FEK67" s="340"/>
      <c r="FEL67" s="340"/>
      <c r="FEM67" s="340"/>
      <c r="FEN67" s="340"/>
      <c r="FEO67" s="340"/>
      <c r="FEP67" s="340"/>
      <c r="FEQ67" s="340"/>
      <c r="FER67" s="340"/>
      <c r="FES67" s="340"/>
      <c r="FET67" s="340"/>
      <c r="FEU67" s="340"/>
      <c r="FEV67" s="340"/>
      <c r="FEW67" s="340"/>
      <c r="FEX67" s="340"/>
      <c r="FEY67" s="340"/>
      <c r="FEZ67" s="340"/>
      <c r="FFA67" s="340"/>
      <c r="FFB67" s="340"/>
      <c r="FFC67" s="340"/>
      <c r="FFD67" s="340"/>
      <c r="FFE67" s="340"/>
      <c r="FFF67" s="340"/>
      <c r="FFG67" s="340"/>
      <c r="FFH67" s="340"/>
      <c r="FFI67" s="340"/>
      <c r="FFJ67" s="340"/>
      <c r="FFK67" s="340"/>
      <c r="FFL67" s="340"/>
      <c r="FFM67" s="340"/>
      <c r="FFN67" s="340"/>
      <c r="FFO67" s="340"/>
      <c r="FFP67" s="340"/>
      <c r="FFQ67" s="340"/>
      <c r="FFR67" s="340"/>
      <c r="FFS67" s="340"/>
      <c r="FFT67" s="340"/>
      <c r="FFU67" s="340"/>
      <c r="FFV67" s="340"/>
      <c r="FFW67" s="340"/>
      <c r="FFX67" s="340"/>
      <c r="FFY67" s="340"/>
      <c r="FFZ67" s="340"/>
      <c r="FGA67" s="340"/>
      <c r="FGB67" s="340"/>
      <c r="FGC67" s="340"/>
      <c r="FGD67" s="340"/>
      <c r="FGE67" s="340"/>
      <c r="FGF67" s="340"/>
      <c r="FGG67" s="340"/>
      <c r="FGH67" s="340"/>
      <c r="FGI67" s="340"/>
      <c r="FGJ67" s="340"/>
      <c r="FGK67" s="340"/>
      <c r="FGL67" s="340"/>
      <c r="FGM67" s="340"/>
      <c r="FGN67" s="340"/>
      <c r="FGO67" s="340"/>
      <c r="FGP67" s="340"/>
      <c r="FGQ67" s="340"/>
      <c r="FGR67" s="340"/>
      <c r="FGS67" s="340"/>
      <c r="FGT67" s="340"/>
      <c r="FGU67" s="340"/>
      <c r="FGV67" s="340"/>
      <c r="FGW67" s="340"/>
      <c r="FGX67" s="340"/>
      <c r="FGY67" s="340"/>
      <c r="FGZ67" s="340"/>
      <c r="FHA67" s="340"/>
      <c r="FHB67" s="340"/>
      <c r="FHC67" s="340"/>
      <c r="FHD67" s="340"/>
      <c r="FHE67" s="340"/>
      <c r="FHF67" s="340"/>
      <c r="FHG67" s="340"/>
      <c r="FHH67" s="340"/>
      <c r="FHI67" s="340"/>
      <c r="FHJ67" s="340"/>
      <c r="FHK67" s="340"/>
      <c r="FHL67" s="340"/>
      <c r="FHM67" s="340"/>
      <c r="FHN67" s="340"/>
      <c r="FHO67" s="340"/>
      <c r="FHP67" s="340"/>
      <c r="FHQ67" s="340"/>
      <c r="FHR67" s="340"/>
      <c r="FHS67" s="340"/>
      <c r="FHT67" s="340"/>
      <c r="FHU67" s="340"/>
      <c r="FHV67" s="340"/>
      <c r="FHW67" s="340"/>
      <c r="FHX67" s="340"/>
      <c r="FHY67" s="340"/>
      <c r="FHZ67" s="340"/>
      <c r="FIA67" s="340"/>
      <c r="FIB67" s="340"/>
      <c r="FIC67" s="340"/>
      <c r="FID67" s="340"/>
      <c r="FIE67" s="340"/>
      <c r="FIF67" s="340"/>
      <c r="FIG67" s="340"/>
      <c r="FIH67" s="340"/>
      <c r="FII67" s="340"/>
      <c r="FIJ67" s="340"/>
      <c r="FIK67" s="340"/>
      <c r="FIL67" s="340"/>
      <c r="FIM67" s="340"/>
      <c r="FIN67" s="340"/>
      <c r="FIO67" s="340"/>
      <c r="FIP67" s="340"/>
      <c r="FIQ67" s="340"/>
      <c r="FIR67" s="340"/>
      <c r="FIS67" s="340"/>
      <c r="FIT67" s="340"/>
      <c r="FIU67" s="340"/>
      <c r="FIV67" s="340"/>
      <c r="FIW67" s="340"/>
      <c r="FIX67" s="340"/>
      <c r="FIY67" s="340"/>
      <c r="FIZ67" s="340"/>
      <c r="FJA67" s="340"/>
      <c r="FJB67" s="340"/>
      <c r="FJC67" s="340"/>
      <c r="FJD67" s="340"/>
      <c r="FJE67" s="340"/>
      <c r="FJF67" s="340"/>
      <c r="FJG67" s="340"/>
      <c r="FJH67" s="340"/>
      <c r="FJI67" s="340"/>
      <c r="FJJ67" s="340"/>
      <c r="FJK67" s="340"/>
      <c r="FJL67" s="340"/>
      <c r="FJM67" s="340"/>
      <c r="FJN67" s="340"/>
      <c r="FJO67" s="340"/>
      <c r="FJP67" s="340"/>
      <c r="FJQ67" s="340"/>
      <c r="FJR67" s="340"/>
      <c r="FJS67" s="340"/>
      <c r="FJT67" s="340"/>
      <c r="FJU67" s="340"/>
      <c r="FJV67" s="340"/>
      <c r="FJW67" s="340"/>
      <c r="FJX67" s="340"/>
      <c r="FJY67" s="340"/>
      <c r="FJZ67" s="340"/>
      <c r="FKA67" s="340"/>
      <c r="FKB67" s="340"/>
      <c r="FKC67" s="340"/>
      <c r="FKD67" s="340"/>
      <c r="FKE67" s="340"/>
      <c r="FKF67" s="340"/>
      <c r="FKG67" s="340"/>
      <c r="FKH67" s="340"/>
      <c r="FKI67" s="340"/>
      <c r="FKJ67" s="340"/>
      <c r="FKK67" s="340"/>
      <c r="FKL67" s="340"/>
      <c r="FKM67" s="340"/>
      <c r="FKN67" s="340"/>
      <c r="FKO67" s="340"/>
      <c r="FKP67" s="340"/>
      <c r="FKQ67" s="340"/>
      <c r="FKR67" s="340"/>
      <c r="FKS67" s="340"/>
      <c r="FKT67" s="340"/>
      <c r="FKU67" s="340"/>
      <c r="FKV67" s="340"/>
      <c r="FKW67" s="340"/>
      <c r="FKX67" s="340"/>
      <c r="FKY67" s="340"/>
      <c r="FKZ67" s="340"/>
      <c r="FLA67" s="340"/>
      <c r="FLB67" s="340"/>
      <c r="FLC67" s="340"/>
      <c r="FLD67" s="340"/>
      <c r="FLE67" s="340"/>
      <c r="FLF67" s="340"/>
      <c r="FLG67" s="340"/>
      <c r="FLH67" s="340"/>
      <c r="FLI67" s="340"/>
      <c r="FLJ67" s="340"/>
      <c r="FLK67" s="340"/>
      <c r="FLL67" s="340"/>
      <c r="FLM67" s="340"/>
      <c r="FLN67" s="340"/>
      <c r="FLO67" s="340"/>
      <c r="FLP67" s="340"/>
      <c r="FLQ67" s="340"/>
      <c r="FLR67" s="340"/>
      <c r="FLS67" s="340"/>
      <c r="FLT67" s="340"/>
      <c r="FLU67" s="340"/>
      <c r="FLV67" s="340"/>
      <c r="FLW67" s="340"/>
      <c r="FLX67" s="340"/>
      <c r="FLY67" s="340"/>
      <c r="FLZ67" s="340"/>
      <c r="FMA67" s="340"/>
      <c r="FMB67" s="340"/>
      <c r="FMC67" s="340"/>
      <c r="FMD67" s="340"/>
      <c r="FME67" s="340"/>
      <c r="FMF67" s="340"/>
      <c r="FMG67" s="340"/>
      <c r="FMH67" s="340"/>
      <c r="FMI67" s="340"/>
      <c r="FMJ67" s="340"/>
      <c r="FMK67" s="340"/>
      <c r="FML67" s="340"/>
      <c r="FMM67" s="340"/>
      <c r="FMN67" s="340"/>
      <c r="FMO67" s="340"/>
      <c r="FMP67" s="340"/>
      <c r="FMQ67" s="340"/>
      <c r="FMR67" s="340"/>
      <c r="FMS67" s="340"/>
      <c r="FMT67" s="340"/>
      <c r="FMU67" s="340"/>
      <c r="FMV67" s="340"/>
      <c r="FMW67" s="340"/>
      <c r="FMX67" s="340"/>
      <c r="FMY67" s="340"/>
      <c r="FMZ67" s="340"/>
      <c r="FNA67" s="340"/>
      <c r="FNB67" s="340"/>
      <c r="FNC67" s="340"/>
      <c r="FND67" s="340"/>
      <c r="FNE67" s="340"/>
      <c r="FNF67" s="340"/>
      <c r="FNG67" s="340"/>
      <c r="FNH67" s="340"/>
      <c r="FNI67" s="340"/>
      <c r="FNJ67" s="340"/>
      <c r="FNK67" s="340"/>
      <c r="FNL67" s="340"/>
      <c r="FNM67" s="340"/>
      <c r="FNN67" s="340"/>
      <c r="FNO67" s="340"/>
      <c r="FNP67" s="340"/>
      <c r="FNQ67" s="340"/>
      <c r="FNR67" s="340"/>
      <c r="FNS67" s="340"/>
      <c r="FNT67" s="340"/>
      <c r="FNU67" s="340"/>
      <c r="FNV67" s="340"/>
      <c r="FNW67" s="340"/>
      <c r="FNX67" s="340"/>
      <c r="FNY67" s="340"/>
      <c r="FNZ67" s="340"/>
      <c r="FOA67" s="340"/>
      <c r="FOB67" s="340"/>
      <c r="FOC67" s="340"/>
      <c r="FOD67" s="340"/>
      <c r="FOE67" s="340"/>
      <c r="FOF67" s="340"/>
      <c r="FOG67" s="340"/>
      <c r="FOH67" s="340"/>
      <c r="FOI67" s="340"/>
      <c r="FOJ67" s="340"/>
      <c r="FOK67" s="340"/>
      <c r="FOL67" s="340"/>
      <c r="FOM67" s="340"/>
      <c r="FON67" s="340"/>
      <c r="FOO67" s="340"/>
      <c r="FOP67" s="340"/>
      <c r="FOQ67" s="340"/>
      <c r="FOR67" s="340"/>
      <c r="FOS67" s="340"/>
      <c r="FOT67" s="340"/>
      <c r="FOU67" s="340"/>
      <c r="FOV67" s="340"/>
      <c r="FOW67" s="340"/>
      <c r="FOX67" s="340"/>
      <c r="FOY67" s="340"/>
      <c r="FOZ67" s="340"/>
      <c r="FPA67" s="340"/>
      <c r="FPB67" s="340"/>
      <c r="FPC67" s="340"/>
      <c r="FPD67" s="340"/>
      <c r="FPE67" s="340"/>
      <c r="FPF67" s="340"/>
      <c r="FPG67" s="340"/>
      <c r="FPH67" s="340"/>
      <c r="FPI67" s="340"/>
      <c r="FPJ67" s="340"/>
      <c r="FPK67" s="340"/>
      <c r="FPL67" s="340"/>
      <c r="FPM67" s="340"/>
      <c r="FPN67" s="340"/>
      <c r="FPO67" s="340"/>
      <c r="FPP67" s="340"/>
      <c r="FPQ67" s="340"/>
      <c r="FPR67" s="340"/>
      <c r="FPS67" s="340"/>
      <c r="FPT67" s="340"/>
      <c r="FPU67" s="340"/>
      <c r="FPV67" s="340"/>
      <c r="FPW67" s="340"/>
      <c r="FPX67" s="340"/>
      <c r="FPY67" s="340"/>
      <c r="FPZ67" s="340"/>
      <c r="FQA67" s="340"/>
      <c r="FQB67" s="340"/>
      <c r="FQC67" s="340"/>
      <c r="FQD67" s="340"/>
      <c r="FQE67" s="340"/>
      <c r="FQF67" s="340"/>
      <c r="FQG67" s="340"/>
      <c r="FQH67" s="340"/>
      <c r="FQI67" s="340"/>
      <c r="FQJ67" s="340"/>
      <c r="FQK67" s="340"/>
      <c r="FQL67" s="340"/>
      <c r="FQM67" s="340"/>
      <c r="FQN67" s="340"/>
      <c r="FQO67" s="340"/>
      <c r="FQP67" s="340"/>
      <c r="FQQ67" s="340"/>
      <c r="FQR67" s="340"/>
      <c r="FQS67" s="340"/>
      <c r="FQT67" s="340"/>
      <c r="FQU67" s="340"/>
      <c r="FQV67" s="340"/>
      <c r="FQW67" s="340"/>
      <c r="FQX67" s="340"/>
      <c r="FQY67" s="340"/>
      <c r="FQZ67" s="340"/>
      <c r="FRA67" s="340"/>
      <c r="FRB67" s="340"/>
      <c r="FRC67" s="340"/>
      <c r="FRD67" s="340"/>
      <c r="FRE67" s="340"/>
      <c r="FRF67" s="340"/>
      <c r="FRG67" s="340"/>
      <c r="FRH67" s="340"/>
      <c r="FRI67" s="340"/>
      <c r="FRJ67" s="340"/>
      <c r="FRK67" s="340"/>
      <c r="FRL67" s="340"/>
      <c r="FRM67" s="340"/>
      <c r="FRN67" s="340"/>
      <c r="FRO67" s="340"/>
      <c r="FRP67" s="340"/>
      <c r="FRQ67" s="340"/>
      <c r="FRR67" s="340"/>
      <c r="FRS67" s="340"/>
      <c r="FRT67" s="340"/>
      <c r="FRU67" s="340"/>
      <c r="FRV67" s="340"/>
      <c r="FRW67" s="340"/>
      <c r="FRX67" s="340"/>
      <c r="FRY67" s="340"/>
      <c r="FRZ67" s="340"/>
      <c r="FSA67" s="340"/>
      <c r="FSB67" s="340"/>
      <c r="FSC67" s="340"/>
      <c r="FSD67" s="340"/>
      <c r="FSE67" s="340"/>
      <c r="FSF67" s="340"/>
      <c r="FSG67" s="340"/>
      <c r="FSH67" s="340"/>
      <c r="FSI67" s="340"/>
      <c r="FSJ67" s="340"/>
      <c r="FSK67" s="340"/>
      <c r="FSL67" s="340"/>
      <c r="FSM67" s="340"/>
      <c r="FSN67" s="340"/>
      <c r="FSO67" s="340"/>
      <c r="FSP67" s="340"/>
      <c r="FSQ67" s="340"/>
      <c r="FSR67" s="340"/>
      <c r="FSS67" s="340"/>
      <c r="FST67" s="340"/>
      <c r="FSU67" s="340"/>
      <c r="FSV67" s="340"/>
      <c r="FSW67" s="340"/>
      <c r="FSX67" s="340"/>
      <c r="FSY67" s="340"/>
      <c r="FSZ67" s="340"/>
      <c r="FTA67" s="340"/>
      <c r="FTB67" s="340"/>
      <c r="FTC67" s="340"/>
      <c r="FTD67" s="340"/>
      <c r="FTE67" s="340"/>
      <c r="FTF67" s="340"/>
      <c r="FTG67" s="340"/>
      <c r="FTH67" s="340"/>
      <c r="FTI67" s="340"/>
      <c r="FTJ67" s="340"/>
      <c r="FTK67" s="340"/>
      <c r="FTL67" s="340"/>
      <c r="FTM67" s="340"/>
      <c r="FTN67" s="340"/>
      <c r="FTO67" s="340"/>
      <c r="FTP67" s="340"/>
      <c r="FTQ67" s="340"/>
      <c r="FTR67" s="340"/>
      <c r="FTS67" s="340"/>
      <c r="FTT67" s="340"/>
      <c r="FTU67" s="340"/>
      <c r="FTV67" s="340"/>
      <c r="FTW67" s="340"/>
      <c r="FTX67" s="340"/>
      <c r="FTY67" s="340"/>
      <c r="FTZ67" s="340"/>
      <c r="FUA67" s="340"/>
      <c r="FUB67" s="340"/>
      <c r="FUC67" s="340"/>
      <c r="FUD67" s="340"/>
      <c r="FUE67" s="340"/>
      <c r="FUF67" s="340"/>
      <c r="FUG67" s="340"/>
      <c r="FUH67" s="340"/>
      <c r="FUI67" s="340"/>
      <c r="FUJ67" s="340"/>
      <c r="FUK67" s="340"/>
      <c r="FUL67" s="340"/>
      <c r="FUM67" s="340"/>
      <c r="FUN67" s="340"/>
      <c r="FUO67" s="340"/>
      <c r="FUP67" s="340"/>
      <c r="FUQ67" s="340"/>
      <c r="FUR67" s="340"/>
      <c r="FUS67" s="340"/>
      <c r="FUT67" s="340"/>
      <c r="FUU67" s="340"/>
      <c r="FUV67" s="340"/>
      <c r="FUW67" s="340"/>
      <c r="FUX67" s="340"/>
      <c r="FUY67" s="340"/>
      <c r="FUZ67" s="340"/>
      <c r="FVA67" s="340"/>
      <c r="FVB67" s="340"/>
      <c r="FVC67" s="340"/>
      <c r="FVD67" s="340"/>
      <c r="FVE67" s="340"/>
      <c r="FVF67" s="340"/>
      <c r="FVG67" s="340"/>
      <c r="FVH67" s="340"/>
      <c r="FVI67" s="340"/>
      <c r="FVJ67" s="340"/>
      <c r="FVK67" s="340"/>
      <c r="FVL67" s="340"/>
      <c r="FVM67" s="340"/>
      <c r="FVN67" s="340"/>
      <c r="FVO67" s="340"/>
      <c r="FVP67" s="340"/>
      <c r="FVQ67" s="340"/>
      <c r="FVR67" s="340"/>
      <c r="FVS67" s="340"/>
      <c r="FVT67" s="340"/>
      <c r="FVU67" s="340"/>
      <c r="FVV67" s="340"/>
      <c r="FVW67" s="340"/>
      <c r="FVX67" s="340"/>
      <c r="FVY67" s="340"/>
      <c r="FVZ67" s="340"/>
      <c r="FWA67" s="340"/>
      <c r="FWB67" s="340"/>
      <c r="FWC67" s="340"/>
      <c r="FWD67" s="340"/>
      <c r="FWE67" s="340"/>
      <c r="FWF67" s="340"/>
      <c r="FWG67" s="340"/>
      <c r="FWH67" s="340"/>
      <c r="FWI67" s="340"/>
      <c r="FWJ67" s="340"/>
      <c r="FWK67" s="340"/>
      <c r="FWL67" s="340"/>
      <c r="FWM67" s="340"/>
      <c r="FWN67" s="340"/>
      <c r="FWO67" s="340"/>
      <c r="FWP67" s="340"/>
      <c r="FWQ67" s="340"/>
      <c r="FWR67" s="340"/>
      <c r="FWS67" s="340"/>
      <c r="FWT67" s="340"/>
      <c r="FWU67" s="340"/>
      <c r="FWV67" s="340"/>
      <c r="FWW67" s="340"/>
      <c r="FWX67" s="340"/>
      <c r="FWY67" s="340"/>
      <c r="FWZ67" s="340"/>
      <c r="FXA67" s="340"/>
      <c r="FXB67" s="340"/>
      <c r="FXC67" s="340"/>
      <c r="FXD67" s="340"/>
      <c r="FXE67" s="340"/>
      <c r="FXF67" s="340"/>
      <c r="FXG67" s="340"/>
      <c r="FXH67" s="340"/>
      <c r="FXI67" s="340"/>
      <c r="FXJ67" s="340"/>
      <c r="FXK67" s="340"/>
      <c r="FXL67" s="340"/>
      <c r="FXM67" s="340"/>
      <c r="FXN67" s="340"/>
      <c r="FXO67" s="340"/>
      <c r="FXP67" s="340"/>
      <c r="FXQ67" s="340"/>
      <c r="FXR67" s="340"/>
      <c r="FXS67" s="340"/>
      <c r="FXT67" s="340"/>
      <c r="FXU67" s="340"/>
      <c r="FXV67" s="340"/>
      <c r="FXW67" s="340"/>
      <c r="FXX67" s="340"/>
      <c r="FXY67" s="340"/>
      <c r="FXZ67" s="340"/>
      <c r="FYA67" s="340"/>
      <c r="FYB67" s="340"/>
      <c r="FYC67" s="340"/>
      <c r="FYD67" s="340"/>
      <c r="FYE67" s="340"/>
      <c r="FYF67" s="340"/>
      <c r="FYG67" s="340"/>
      <c r="FYH67" s="340"/>
      <c r="FYI67" s="340"/>
      <c r="FYJ67" s="340"/>
      <c r="FYK67" s="340"/>
      <c r="FYL67" s="340"/>
      <c r="FYM67" s="340"/>
      <c r="FYN67" s="340"/>
      <c r="FYO67" s="340"/>
      <c r="FYP67" s="340"/>
      <c r="FYQ67" s="340"/>
      <c r="FYR67" s="340"/>
      <c r="FYS67" s="340"/>
      <c r="FYT67" s="340"/>
      <c r="FYU67" s="340"/>
      <c r="FYV67" s="340"/>
      <c r="FYW67" s="340"/>
      <c r="FYX67" s="340"/>
      <c r="FYY67" s="340"/>
      <c r="FYZ67" s="340"/>
      <c r="FZA67" s="340"/>
      <c r="FZB67" s="340"/>
      <c r="FZC67" s="340"/>
      <c r="FZD67" s="340"/>
      <c r="FZE67" s="340"/>
      <c r="FZF67" s="340"/>
      <c r="FZG67" s="340"/>
      <c r="FZH67" s="340"/>
      <c r="FZI67" s="340"/>
      <c r="FZJ67" s="340"/>
      <c r="FZK67" s="340"/>
      <c r="FZL67" s="340"/>
      <c r="FZM67" s="340"/>
      <c r="FZN67" s="340"/>
      <c r="FZO67" s="340"/>
      <c r="FZP67" s="340"/>
      <c r="FZQ67" s="340"/>
      <c r="FZR67" s="340"/>
      <c r="FZS67" s="340"/>
      <c r="FZT67" s="340"/>
      <c r="FZU67" s="340"/>
      <c r="FZV67" s="340"/>
      <c r="FZW67" s="340"/>
      <c r="FZX67" s="340"/>
      <c r="FZY67" s="340"/>
      <c r="FZZ67" s="340"/>
      <c r="GAA67" s="340"/>
      <c r="GAB67" s="340"/>
      <c r="GAC67" s="340"/>
      <c r="GAD67" s="340"/>
      <c r="GAE67" s="340"/>
      <c r="GAF67" s="340"/>
      <c r="GAG67" s="340"/>
      <c r="GAH67" s="340"/>
      <c r="GAI67" s="340"/>
      <c r="GAJ67" s="340"/>
      <c r="GAK67" s="340"/>
      <c r="GAL67" s="340"/>
      <c r="GAM67" s="340"/>
      <c r="GAN67" s="340"/>
      <c r="GAO67" s="340"/>
      <c r="GAP67" s="340"/>
      <c r="GAQ67" s="340"/>
      <c r="GAR67" s="340"/>
      <c r="GAS67" s="340"/>
      <c r="GAT67" s="340"/>
      <c r="GAU67" s="340"/>
      <c r="GAV67" s="340"/>
      <c r="GAW67" s="340"/>
      <c r="GAX67" s="340"/>
      <c r="GAY67" s="340"/>
      <c r="GAZ67" s="340"/>
      <c r="GBA67" s="340"/>
      <c r="GBB67" s="340"/>
      <c r="GBC67" s="340"/>
      <c r="GBD67" s="340"/>
      <c r="GBE67" s="340"/>
      <c r="GBF67" s="340"/>
      <c r="GBG67" s="340"/>
      <c r="GBH67" s="340"/>
      <c r="GBI67" s="340"/>
      <c r="GBJ67" s="340"/>
      <c r="GBK67" s="340"/>
      <c r="GBL67" s="340"/>
      <c r="GBM67" s="340"/>
      <c r="GBN67" s="340"/>
      <c r="GBO67" s="340"/>
      <c r="GBP67" s="340"/>
      <c r="GBQ67" s="340"/>
      <c r="GBR67" s="340"/>
      <c r="GBS67" s="340"/>
      <c r="GBT67" s="340"/>
      <c r="GBU67" s="340"/>
      <c r="GBV67" s="340"/>
      <c r="GBW67" s="340"/>
      <c r="GBX67" s="340"/>
      <c r="GBY67" s="340"/>
      <c r="GBZ67" s="340"/>
      <c r="GCA67" s="340"/>
      <c r="GCB67" s="340"/>
      <c r="GCC67" s="340"/>
      <c r="GCD67" s="340"/>
      <c r="GCE67" s="340"/>
      <c r="GCF67" s="340"/>
      <c r="GCG67" s="340"/>
      <c r="GCH67" s="340"/>
      <c r="GCI67" s="340"/>
      <c r="GCJ67" s="340"/>
      <c r="GCK67" s="340"/>
      <c r="GCL67" s="340"/>
      <c r="GCM67" s="340"/>
      <c r="GCN67" s="340"/>
      <c r="GCO67" s="340"/>
      <c r="GCP67" s="340"/>
      <c r="GCQ67" s="340"/>
      <c r="GCR67" s="340"/>
      <c r="GCS67" s="340"/>
      <c r="GCT67" s="340"/>
      <c r="GCU67" s="340"/>
      <c r="GCV67" s="340"/>
      <c r="GCW67" s="340"/>
      <c r="GCX67" s="340"/>
      <c r="GCY67" s="340"/>
      <c r="GCZ67" s="340"/>
      <c r="GDA67" s="340"/>
      <c r="GDB67" s="340"/>
      <c r="GDC67" s="340"/>
      <c r="GDD67" s="340"/>
      <c r="GDE67" s="340"/>
      <c r="GDF67" s="340"/>
      <c r="GDG67" s="340"/>
      <c r="GDH67" s="340"/>
      <c r="GDI67" s="340"/>
      <c r="GDJ67" s="340"/>
      <c r="GDK67" s="340"/>
      <c r="GDL67" s="340"/>
      <c r="GDM67" s="340"/>
      <c r="GDN67" s="340"/>
      <c r="GDO67" s="340"/>
      <c r="GDP67" s="340"/>
      <c r="GDQ67" s="340"/>
      <c r="GDR67" s="340"/>
      <c r="GDS67" s="340"/>
      <c r="GDT67" s="340"/>
      <c r="GDU67" s="340"/>
      <c r="GDV67" s="340"/>
      <c r="GDW67" s="340"/>
      <c r="GDX67" s="340"/>
      <c r="GDY67" s="340"/>
      <c r="GDZ67" s="340"/>
      <c r="GEA67" s="340"/>
      <c r="GEB67" s="340"/>
      <c r="GEC67" s="340"/>
      <c r="GED67" s="340"/>
      <c r="GEE67" s="340"/>
      <c r="GEF67" s="340"/>
      <c r="GEG67" s="340"/>
      <c r="GEH67" s="340"/>
      <c r="GEI67" s="340"/>
      <c r="GEJ67" s="340"/>
      <c r="GEK67" s="340"/>
      <c r="GEL67" s="340"/>
      <c r="GEM67" s="340"/>
      <c r="GEN67" s="340"/>
      <c r="GEO67" s="340"/>
      <c r="GEP67" s="340"/>
      <c r="GEQ67" s="340"/>
      <c r="GER67" s="340"/>
      <c r="GES67" s="340"/>
      <c r="GET67" s="340"/>
      <c r="GEU67" s="340"/>
      <c r="GEV67" s="340"/>
      <c r="GEW67" s="340"/>
      <c r="GEX67" s="340"/>
      <c r="GEY67" s="340"/>
      <c r="GEZ67" s="340"/>
      <c r="GFA67" s="340"/>
      <c r="GFB67" s="340"/>
      <c r="GFC67" s="340"/>
      <c r="GFD67" s="340"/>
      <c r="GFE67" s="340"/>
      <c r="GFF67" s="340"/>
      <c r="GFG67" s="340"/>
      <c r="GFH67" s="340"/>
      <c r="GFI67" s="340"/>
      <c r="GFJ67" s="340"/>
      <c r="GFK67" s="340"/>
      <c r="GFL67" s="340"/>
      <c r="GFM67" s="340"/>
      <c r="GFN67" s="340"/>
      <c r="GFO67" s="340"/>
      <c r="GFP67" s="340"/>
      <c r="GFQ67" s="340"/>
      <c r="GFR67" s="340"/>
      <c r="GFS67" s="340"/>
      <c r="GFT67" s="340"/>
      <c r="GFU67" s="340"/>
      <c r="GFV67" s="340"/>
      <c r="GFW67" s="340"/>
      <c r="GFX67" s="340"/>
      <c r="GFY67" s="340"/>
      <c r="GFZ67" s="340"/>
      <c r="GGA67" s="340"/>
      <c r="GGB67" s="340"/>
      <c r="GGC67" s="340"/>
      <c r="GGD67" s="340"/>
      <c r="GGE67" s="340"/>
      <c r="GGF67" s="340"/>
      <c r="GGG67" s="340"/>
      <c r="GGH67" s="340"/>
      <c r="GGI67" s="340"/>
      <c r="GGJ67" s="340"/>
      <c r="GGK67" s="340"/>
      <c r="GGL67" s="340"/>
      <c r="GGM67" s="340"/>
      <c r="GGN67" s="340"/>
      <c r="GGO67" s="340"/>
      <c r="GGP67" s="340"/>
      <c r="GGQ67" s="340"/>
      <c r="GGR67" s="340"/>
      <c r="GGS67" s="340"/>
      <c r="GGT67" s="340"/>
      <c r="GGU67" s="340"/>
      <c r="GGV67" s="340"/>
      <c r="GGW67" s="340"/>
      <c r="GGX67" s="340"/>
      <c r="GGY67" s="340"/>
      <c r="GGZ67" s="340"/>
      <c r="GHA67" s="340"/>
      <c r="GHB67" s="340"/>
      <c r="GHC67" s="340"/>
      <c r="GHD67" s="340"/>
      <c r="GHE67" s="340"/>
      <c r="GHF67" s="340"/>
      <c r="GHG67" s="340"/>
      <c r="GHH67" s="340"/>
      <c r="GHI67" s="340"/>
      <c r="GHJ67" s="340"/>
      <c r="GHK67" s="340"/>
      <c r="GHL67" s="340"/>
      <c r="GHM67" s="340"/>
      <c r="GHN67" s="340"/>
      <c r="GHO67" s="340"/>
      <c r="GHP67" s="340"/>
      <c r="GHQ67" s="340"/>
      <c r="GHR67" s="340"/>
      <c r="GHS67" s="340"/>
      <c r="GHT67" s="340"/>
      <c r="GHU67" s="340"/>
      <c r="GHV67" s="340"/>
      <c r="GHW67" s="340"/>
      <c r="GHX67" s="340"/>
      <c r="GHY67" s="340"/>
      <c r="GHZ67" s="340"/>
      <c r="GIA67" s="340"/>
      <c r="GIB67" s="340"/>
      <c r="GIC67" s="340"/>
      <c r="GID67" s="340"/>
      <c r="GIE67" s="340"/>
      <c r="GIF67" s="340"/>
      <c r="GIG67" s="340"/>
      <c r="GIH67" s="340"/>
      <c r="GII67" s="340"/>
      <c r="GIJ67" s="340"/>
      <c r="GIK67" s="340"/>
      <c r="GIL67" s="340"/>
      <c r="GIM67" s="340"/>
      <c r="GIN67" s="340"/>
      <c r="GIO67" s="340"/>
      <c r="GIP67" s="340"/>
      <c r="GIQ67" s="340"/>
      <c r="GIR67" s="340"/>
      <c r="GIS67" s="340"/>
      <c r="GIT67" s="340"/>
      <c r="GIU67" s="340"/>
      <c r="GIV67" s="340"/>
      <c r="GIW67" s="340"/>
      <c r="GIX67" s="340"/>
      <c r="GIY67" s="340"/>
      <c r="GIZ67" s="340"/>
      <c r="GJA67" s="340"/>
      <c r="GJB67" s="340"/>
      <c r="GJC67" s="340"/>
      <c r="GJD67" s="340"/>
      <c r="GJE67" s="340"/>
      <c r="GJF67" s="340"/>
      <c r="GJG67" s="340"/>
      <c r="GJH67" s="340"/>
      <c r="GJI67" s="340"/>
      <c r="GJJ67" s="340"/>
      <c r="GJK67" s="340"/>
      <c r="GJL67" s="340"/>
      <c r="GJM67" s="340"/>
      <c r="GJN67" s="340"/>
      <c r="GJO67" s="340"/>
      <c r="GJP67" s="340"/>
      <c r="GJQ67" s="340"/>
      <c r="GJR67" s="340"/>
      <c r="GJS67" s="340"/>
      <c r="GJT67" s="340"/>
      <c r="GJU67" s="340"/>
      <c r="GJV67" s="340"/>
      <c r="GJW67" s="340"/>
      <c r="GJX67" s="340"/>
      <c r="GJY67" s="340"/>
      <c r="GJZ67" s="340"/>
      <c r="GKA67" s="340"/>
      <c r="GKB67" s="340"/>
      <c r="GKC67" s="340"/>
      <c r="GKD67" s="340"/>
      <c r="GKE67" s="340"/>
      <c r="GKF67" s="340"/>
      <c r="GKG67" s="340"/>
      <c r="GKH67" s="340"/>
      <c r="GKI67" s="340"/>
      <c r="GKJ67" s="340"/>
      <c r="GKK67" s="340"/>
      <c r="GKL67" s="340"/>
      <c r="GKM67" s="340"/>
      <c r="GKN67" s="340"/>
      <c r="GKO67" s="340"/>
      <c r="GKP67" s="340"/>
      <c r="GKQ67" s="340"/>
      <c r="GKR67" s="340"/>
      <c r="GKS67" s="340"/>
      <c r="GKT67" s="340"/>
      <c r="GKU67" s="340"/>
      <c r="GKV67" s="340"/>
      <c r="GKW67" s="340"/>
      <c r="GKX67" s="340"/>
      <c r="GKY67" s="340"/>
      <c r="GKZ67" s="340"/>
      <c r="GLA67" s="340"/>
      <c r="GLB67" s="340"/>
      <c r="GLC67" s="340"/>
      <c r="GLD67" s="340"/>
      <c r="GLE67" s="340"/>
      <c r="GLF67" s="340"/>
      <c r="GLG67" s="340"/>
      <c r="GLH67" s="340"/>
      <c r="GLI67" s="340"/>
      <c r="GLJ67" s="340"/>
      <c r="GLK67" s="340"/>
      <c r="GLL67" s="340"/>
      <c r="GLM67" s="340"/>
      <c r="GLN67" s="340"/>
      <c r="GLO67" s="340"/>
      <c r="GLP67" s="340"/>
      <c r="GLQ67" s="340"/>
      <c r="GLR67" s="340"/>
      <c r="GLS67" s="340"/>
      <c r="GLT67" s="340"/>
      <c r="GLU67" s="340"/>
      <c r="GLV67" s="340"/>
      <c r="GLW67" s="340"/>
      <c r="GLX67" s="340"/>
      <c r="GLY67" s="340"/>
      <c r="GLZ67" s="340"/>
      <c r="GMA67" s="340"/>
      <c r="GMB67" s="340"/>
      <c r="GMC67" s="340"/>
      <c r="GMD67" s="340"/>
      <c r="GME67" s="340"/>
      <c r="GMF67" s="340"/>
      <c r="GMG67" s="340"/>
      <c r="GMH67" s="340"/>
      <c r="GMI67" s="340"/>
      <c r="GMJ67" s="340"/>
      <c r="GMK67" s="340"/>
      <c r="GML67" s="340"/>
      <c r="GMM67" s="340"/>
      <c r="GMN67" s="340"/>
      <c r="GMO67" s="340"/>
      <c r="GMP67" s="340"/>
      <c r="GMQ67" s="340"/>
      <c r="GMR67" s="340"/>
      <c r="GMS67" s="340"/>
      <c r="GMT67" s="340"/>
      <c r="GMU67" s="340"/>
      <c r="GMV67" s="340"/>
      <c r="GMW67" s="340"/>
      <c r="GMX67" s="340"/>
      <c r="GMY67" s="340"/>
      <c r="GMZ67" s="340"/>
      <c r="GNA67" s="340"/>
      <c r="GNB67" s="340"/>
      <c r="GNC67" s="340"/>
      <c r="GND67" s="340"/>
      <c r="GNE67" s="340"/>
      <c r="GNF67" s="340"/>
      <c r="GNG67" s="340"/>
      <c r="GNH67" s="340"/>
      <c r="GNI67" s="340"/>
      <c r="GNJ67" s="340"/>
      <c r="GNK67" s="340"/>
      <c r="GNL67" s="340"/>
      <c r="GNM67" s="340"/>
      <c r="GNN67" s="340"/>
      <c r="GNO67" s="340"/>
      <c r="GNP67" s="340"/>
      <c r="GNQ67" s="340"/>
      <c r="GNR67" s="340"/>
      <c r="GNS67" s="340"/>
      <c r="GNT67" s="340"/>
      <c r="GNU67" s="340"/>
      <c r="GNV67" s="340"/>
      <c r="GNW67" s="340"/>
      <c r="GNX67" s="340"/>
      <c r="GNY67" s="340"/>
      <c r="GNZ67" s="340"/>
      <c r="GOA67" s="340"/>
      <c r="GOB67" s="340"/>
      <c r="GOC67" s="340"/>
      <c r="GOD67" s="340"/>
      <c r="GOE67" s="340"/>
      <c r="GOF67" s="340"/>
      <c r="GOG67" s="340"/>
      <c r="GOH67" s="340"/>
      <c r="GOI67" s="340"/>
      <c r="GOJ67" s="340"/>
      <c r="GOK67" s="340"/>
      <c r="GOL67" s="340"/>
      <c r="GOM67" s="340"/>
      <c r="GON67" s="340"/>
      <c r="GOO67" s="340"/>
      <c r="GOP67" s="340"/>
      <c r="GOQ67" s="340"/>
      <c r="GOR67" s="340"/>
      <c r="GOS67" s="340"/>
      <c r="GOT67" s="340"/>
      <c r="GOU67" s="340"/>
      <c r="GOV67" s="340"/>
      <c r="GOW67" s="340"/>
      <c r="GOX67" s="340"/>
      <c r="GOY67" s="340"/>
      <c r="GOZ67" s="340"/>
      <c r="GPA67" s="340"/>
      <c r="GPB67" s="340"/>
      <c r="GPC67" s="340"/>
      <c r="GPD67" s="340"/>
      <c r="GPE67" s="340"/>
      <c r="GPF67" s="340"/>
      <c r="GPG67" s="340"/>
      <c r="GPH67" s="340"/>
      <c r="GPI67" s="340"/>
      <c r="GPJ67" s="340"/>
      <c r="GPK67" s="340"/>
      <c r="GPL67" s="340"/>
      <c r="GPM67" s="340"/>
      <c r="GPN67" s="340"/>
      <c r="GPO67" s="340"/>
      <c r="GPP67" s="340"/>
      <c r="GPQ67" s="340"/>
      <c r="GPR67" s="340"/>
      <c r="GPS67" s="340"/>
      <c r="GPT67" s="340"/>
      <c r="GPU67" s="340"/>
      <c r="GPV67" s="340"/>
      <c r="GPW67" s="340"/>
      <c r="GPX67" s="340"/>
      <c r="GPY67" s="340"/>
      <c r="GPZ67" s="340"/>
      <c r="GQA67" s="340"/>
      <c r="GQB67" s="340"/>
      <c r="GQC67" s="340"/>
      <c r="GQD67" s="340"/>
      <c r="GQE67" s="340"/>
      <c r="GQF67" s="340"/>
      <c r="GQG67" s="340"/>
      <c r="GQH67" s="340"/>
      <c r="GQI67" s="340"/>
      <c r="GQJ67" s="340"/>
      <c r="GQK67" s="340"/>
      <c r="GQL67" s="340"/>
      <c r="GQM67" s="340"/>
      <c r="GQN67" s="340"/>
      <c r="GQO67" s="340"/>
      <c r="GQP67" s="340"/>
      <c r="GQQ67" s="340"/>
      <c r="GQR67" s="340"/>
      <c r="GQS67" s="340"/>
      <c r="GQT67" s="340"/>
      <c r="GQU67" s="340"/>
      <c r="GQV67" s="340"/>
      <c r="GQW67" s="340"/>
      <c r="GQX67" s="340"/>
      <c r="GQY67" s="340"/>
      <c r="GQZ67" s="340"/>
      <c r="GRA67" s="340"/>
      <c r="GRB67" s="340"/>
      <c r="GRC67" s="340"/>
      <c r="GRD67" s="340"/>
      <c r="GRE67" s="340"/>
      <c r="GRF67" s="340"/>
      <c r="GRG67" s="340"/>
      <c r="GRH67" s="340"/>
      <c r="GRI67" s="340"/>
      <c r="GRJ67" s="340"/>
      <c r="GRK67" s="340"/>
      <c r="GRL67" s="340"/>
      <c r="GRM67" s="340"/>
      <c r="GRN67" s="340"/>
      <c r="GRO67" s="340"/>
      <c r="GRP67" s="340"/>
      <c r="GRQ67" s="340"/>
      <c r="GRR67" s="340"/>
      <c r="GRS67" s="340"/>
      <c r="GRT67" s="340"/>
      <c r="GRU67" s="340"/>
      <c r="GRV67" s="340"/>
      <c r="GRW67" s="340"/>
      <c r="GRX67" s="340"/>
      <c r="GRY67" s="340"/>
      <c r="GRZ67" s="340"/>
      <c r="GSA67" s="340"/>
      <c r="GSB67" s="340"/>
      <c r="GSC67" s="340"/>
      <c r="GSD67" s="340"/>
      <c r="GSE67" s="340"/>
      <c r="GSF67" s="340"/>
      <c r="GSG67" s="340"/>
      <c r="GSH67" s="340"/>
      <c r="GSI67" s="340"/>
      <c r="GSJ67" s="340"/>
      <c r="GSK67" s="340"/>
      <c r="GSL67" s="340"/>
      <c r="GSM67" s="340"/>
      <c r="GSN67" s="340"/>
      <c r="GSO67" s="340"/>
      <c r="GSP67" s="340"/>
      <c r="GSQ67" s="340"/>
      <c r="GSR67" s="340"/>
      <c r="GSS67" s="340"/>
      <c r="GST67" s="340"/>
      <c r="GSU67" s="340"/>
      <c r="GSV67" s="340"/>
      <c r="GSW67" s="340"/>
      <c r="GSX67" s="340"/>
      <c r="GSY67" s="340"/>
      <c r="GSZ67" s="340"/>
      <c r="GTA67" s="340"/>
      <c r="GTB67" s="340"/>
      <c r="GTC67" s="340"/>
      <c r="GTD67" s="340"/>
      <c r="GTE67" s="340"/>
      <c r="GTF67" s="340"/>
      <c r="GTG67" s="340"/>
      <c r="GTH67" s="340"/>
      <c r="GTI67" s="340"/>
      <c r="GTJ67" s="340"/>
      <c r="GTK67" s="340"/>
      <c r="GTL67" s="340"/>
      <c r="GTM67" s="340"/>
      <c r="GTN67" s="340"/>
      <c r="GTO67" s="340"/>
      <c r="GTP67" s="340"/>
      <c r="GTQ67" s="340"/>
      <c r="GTR67" s="340"/>
      <c r="GTS67" s="340"/>
      <c r="GTT67" s="340"/>
      <c r="GTU67" s="340"/>
      <c r="GTV67" s="340"/>
      <c r="GTW67" s="340"/>
      <c r="GTX67" s="340"/>
      <c r="GTY67" s="340"/>
      <c r="GTZ67" s="340"/>
      <c r="GUA67" s="340"/>
      <c r="GUB67" s="340"/>
      <c r="GUC67" s="340"/>
      <c r="GUD67" s="340"/>
      <c r="GUE67" s="340"/>
      <c r="GUF67" s="340"/>
      <c r="GUG67" s="340"/>
      <c r="GUH67" s="340"/>
      <c r="GUI67" s="340"/>
      <c r="GUJ67" s="340"/>
      <c r="GUK67" s="340"/>
      <c r="GUL67" s="340"/>
      <c r="GUM67" s="340"/>
      <c r="GUN67" s="340"/>
      <c r="GUO67" s="340"/>
      <c r="GUP67" s="340"/>
      <c r="GUQ67" s="340"/>
      <c r="GUR67" s="340"/>
      <c r="GUS67" s="340"/>
      <c r="GUT67" s="340"/>
      <c r="GUU67" s="340"/>
      <c r="GUV67" s="340"/>
      <c r="GUW67" s="340"/>
      <c r="GUX67" s="340"/>
      <c r="GUY67" s="340"/>
      <c r="GUZ67" s="340"/>
      <c r="GVA67" s="340"/>
      <c r="GVB67" s="340"/>
      <c r="GVC67" s="340"/>
      <c r="GVD67" s="340"/>
      <c r="GVE67" s="340"/>
      <c r="GVF67" s="340"/>
      <c r="GVG67" s="340"/>
      <c r="GVH67" s="340"/>
      <c r="GVI67" s="340"/>
      <c r="GVJ67" s="340"/>
      <c r="GVK67" s="340"/>
      <c r="GVL67" s="340"/>
      <c r="GVM67" s="340"/>
      <c r="GVN67" s="340"/>
      <c r="GVO67" s="340"/>
      <c r="GVP67" s="340"/>
      <c r="GVQ67" s="340"/>
      <c r="GVR67" s="340"/>
      <c r="GVS67" s="340"/>
      <c r="GVT67" s="340"/>
      <c r="GVU67" s="340"/>
      <c r="GVV67" s="340"/>
      <c r="GVW67" s="340"/>
      <c r="GVX67" s="340"/>
      <c r="GVY67" s="340"/>
      <c r="GVZ67" s="340"/>
      <c r="GWA67" s="340"/>
      <c r="GWB67" s="340"/>
      <c r="GWC67" s="340"/>
      <c r="GWD67" s="340"/>
      <c r="GWE67" s="340"/>
      <c r="GWF67" s="340"/>
      <c r="GWG67" s="340"/>
      <c r="GWH67" s="340"/>
      <c r="GWI67" s="340"/>
      <c r="GWJ67" s="340"/>
      <c r="GWK67" s="340"/>
      <c r="GWL67" s="340"/>
      <c r="GWM67" s="340"/>
      <c r="GWN67" s="340"/>
      <c r="GWO67" s="340"/>
      <c r="GWP67" s="340"/>
      <c r="GWQ67" s="340"/>
      <c r="GWR67" s="340"/>
      <c r="GWS67" s="340"/>
      <c r="GWT67" s="340"/>
      <c r="GWU67" s="340"/>
      <c r="GWV67" s="340"/>
      <c r="GWW67" s="340"/>
      <c r="GWX67" s="340"/>
      <c r="GWY67" s="340"/>
      <c r="GWZ67" s="340"/>
      <c r="GXA67" s="340"/>
      <c r="GXB67" s="340"/>
      <c r="GXC67" s="340"/>
      <c r="GXD67" s="340"/>
      <c r="GXE67" s="340"/>
      <c r="GXF67" s="340"/>
      <c r="GXG67" s="340"/>
      <c r="GXH67" s="340"/>
      <c r="GXI67" s="340"/>
      <c r="GXJ67" s="340"/>
      <c r="GXK67" s="340"/>
      <c r="GXL67" s="340"/>
      <c r="GXM67" s="340"/>
      <c r="GXN67" s="340"/>
      <c r="GXO67" s="340"/>
      <c r="GXP67" s="340"/>
      <c r="GXQ67" s="340"/>
      <c r="GXR67" s="340"/>
      <c r="GXS67" s="340"/>
      <c r="GXT67" s="340"/>
      <c r="GXU67" s="340"/>
      <c r="GXV67" s="340"/>
      <c r="GXW67" s="340"/>
      <c r="GXX67" s="340"/>
      <c r="GXY67" s="340"/>
      <c r="GXZ67" s="340"/>
      <c r="GYA67" s="340"/>
      <c r="GYB67" s="340"/>
      <c r="GYC67" s="340"/>
      <c r="GYD67" s="340"/>
      <c r="GYE67" s="340"/>
      <c r="GYF67" s="340"/>
      <c r="GYG67" s="340"/>
      <c r="GYH67" s="340"/>
      <c r="GYI67" s="340"/>
      <c r="GYJ67" s="340"/>
      <c r="GYK67" s="340"/>
      <c r="GYL67" s="340"/>
      <c r="GYM67" s="340"/>
      <c r="GYN67" s="340"/>
      <c r="GYO67" s="340"/>
      <c r="GYP67" s="340"/>
      <c r="GYQ67" s="340"/>
      <c r="GYR67" s="340"/>
      <c r="GYS67" s="340"/>
      <c r="GYT67" s="340"/>
      <c r="GYU67" s="340"/>
      <c r="GYV67" s="340"/>
      <c r="GYW67" s="340"/>
      <c r="GYX67" s="340"/>
      <c r="GYY67" s="340"/>
      <c r="GYZ67" s="340"/>
      <c r="GZA67" s="340"/>
      <c r="GZB67" s="340"/>
      <c r="GZC67" s="340"/>
      <c r="GZD67" s="340"/>
      <c r="GZE67" s="340"/>
      <c r="GZF67" s="340"/>
      <c r="GZG67" s="340"/>
      <c r="GZH67" s="340"/>
      <c r="GZI67" s="340"/>
      <c r="GZJ67" s="340"/>
      <c r="GZK67" s="340"/>
      <c r="GZL67" s="340"/>
      <c r="GZM67" s="340"/>
      <c r="GZN67" s="340"/>
      <c r="GZO67" s="340"/>
      <c r="GZP67" s="340"/>
      <c r="GZQ67" s="340"/>
      <c r="GZR67" s="340"/>
      <c r="GZS67" s="340"/>
      <c r="GZT67" s="340"/>
      <c r="GZU67" s="340"/>
      <c r="GZV67" s="340"/>
      <c r="GZW67" s="340"/>
      <c r="GZX67" s="340"/>
      <c r="GZY67" s="340"/>
      <c r="GZZ67" s="340"/>
      <c r="HAA67" s="340"/>
      <c r="HAB67" s="340"/>
      <c r="HAC67" s="340"/>
      <c r="HAD67" s="340"/>
      <c r="HAE67" s="340"/>
      <c r="HAF67" s="340"/>
      <c r="HAG67" s="340"/>
      <c r="HAH67" s="340"/>
      <c r="HAI67" s="340"/>
      <c r="HAJ67" s="340"/>
      <c r="HAK67" s="340"/>
      <c r="HAL67" s="340"/>
      <c r="HAM67" s="340"/>
      <c r="HAN67" s="340"/>
      <c r="HAO67" s="340"/>
      <c r="HAP67" s="340"/>
      <c r="HAQ67" s="340"/>
      <c r="HAR67" s="340"/>
      <c r="HAS67" s="340"/>
      <c r="HAT67" s="340"/>
      <c r="HAU67" s="340"/>
      <c r="HAV67" s="340"/>
      <c r="HAW67" s="340"/>
      <c r="HAX67" s="340"/>
      <c r="HAY67" s="340"/>
      <c r="HAZ67" s="340"/>
      <c r="HBA67" s="340"/>
      <c r="HBB67" s="340"/>
      <c r="HBC67" s="340"/>
      <c r="HBD67" s="340"/>
      <c r="HBE67" s="340"/>
      <c r="HBF67" s="340"/>
      <c r="HBG67" s="340"/>
      <c r="HBH67" s="340"/>
      <c r="HBI67" s="340"/>
      <c r="HBJ67" s="340"/>
      <c r="HBK67" s="340"/>
      <c r="HBL67" s="340"/>
      <c r="HBM67" s="340"/>
      <c r="HBN67" s="340"/>
      <c r="HBO67" s="340"/>
      <c r="HBP67" s="340"/>
      <c r="HBQ67" s="340"/>
      <c r="HBR67" s="340"/>
      <c r="HBS67" s="340"/>
      <c r="HBT67" s="340"/>
      <c r="HBU67" s="340"/>
      <c r="HBV67" s="340"/>
      <c r="HBW67" s="340"/>
      <c r="HBX67" s="340"/>
      <c r="HBY67" s="340"/>
      <c r="HBZ67" s="340"/>
      <c r="HCA67" s="340"/>
      <c r="HCB67" s="340"/>
      <c r="HCC67" s="340"/>
      <c r="HCD67" s="340"/>
      <c r="HCE67" s="340"/>
      <c r="HCF67" s="340"/>
      <c r="HCG67" s="340"/>
      <c r="HCH67" s="340"/>
      <c r="HCI67" s="340"/>
      <c r="HCJ67" s="340"/>
      <c r="HCK67" s="340"/>
      <c r="HCL67" s="340"/>
      <c r="HCM67" s="340"/>
      <c r="HCN67" s="340"/>
      <c r="HCO67" s="340"/>
      <c r="HCP67" s="340"/>
      <c r="HCQ67" s="340"/>
      <c r="HCR67" s="340"/>
      <c r="HCS67" s="340"/>
      <c r="HCT67" s="340"/>
      <c r="HCU67" s="340"/>
      <c r="HCV67" s="340"/>
      <c r="HCW67" s="340"/>
      <c r="HCX67" s="340"/>
      <c r="HCY67" s="340"/>
      <c r="HCZ67" s="340"/>
      <c r="HDA67" s="340"/>
      <c r="HDB67" s="340"/>
      <c r="HDC67" s="340"/>
      <c r="HDD67" s="340"/>
      <c r="HDE67" s="340"/>
      <c r="HDF67" s="340"/>
      <c r="HDG67" s="340"/>
      <c r="HDH67" s="340"/>
      <c r="HDI67" s="340"/>
      <c r="HDJ67" s="340"/>
      <c r="HDK67" s="340"/>
      <c r="HDL67" s="340"/>
      <c r="HDM67" s="340"/>
      <c r="HDN67" s="340"/>
      <c r="HDO67" s="340"/>
      <c r="HDP67" s="340"/>
      <c r="HDQ67" s="340"/>
      <c r="HDR67" s="340"/>
      <c r="HDS67" s="340"/>
      <c r="HDT67" s="340"/>
      <c r="HDU67" s="340"/>
      <c r="HDV67" s="340"/>
      <c r="HDW67" s="340"/>
      <c r="HDX67" s="340"/>
      <c r="HDY67" s="340"/>
      <c r="HDZ67" s="340"/>
      <c r="HEA67" s="340"/>
      <c r="HEB67" s="340"/>
      <c r="HEC67" s="340"/>
      <c r="HED67" s="340"/>
      <c r="HEE67" s="340"/>
      <c r="HEF67" s="340"/>
      <c r="HEG67" s="340"/>
      <c r="HEH67" s="340"/>
      <c r="HEI67" s="340"/>
      <c r="HEJ67" s="340"/>
      <c r="HEK67" s="340"/>
      <c r="HEL67" s="340"/>
      <c r="HEM67" s="340"/>
      <c r="HEN67" s="340"/>
      <c r="HEO67" s="340"/>
      <c r="HEP67" s="340"/>
      <c r="HEQ67" s="340"/>
      <c r="HER67" s="340"/>
      <c r="HES67" s="340"/>
      <c r="HET67" s="340"/>
      <c r="HEU67" s="340"/>
      <c r="HEV67" s="340"/>
      <c r="HEW67" s="340"/>
      <c r="HEX67" s="340"/>
      <c r="HEY67" s="340"/>
      <c r="HEZ67" s="340"/>
      <c r="HFA67" s="340"/>
      <c r="HFB67" s="340"/>
      <c r="HFC67" s="340"/>
      <c r="HFD67" s="340"/>
      <c r="HFE67" s="340"/>
      <c r="HFF67" s="340"/>
      <c r="HFG67" s="340"/>
      <c r="HFH67" s="340"/>
      <c r="HFI67" s="340"/>
      <c r="HFJ67" s="340"/>
      <c r="HFK67" s="340"/>
      <c r="HFL67" s="340"/>
      <c r="HFM67" s="340"/>
      <c r="HFN67" s="340"/>
      <c r="HFO67" s="340"/>
      <c r="HFP67" s="340"/>
      <c r="HFQ67" s="340"/>
      <c r="HFR67" s="340"/>
      <c r="HFS67" s="340"/>
      <c r="HFT67" s="340"/>
      <c r="HFU67" s="340"/>
      <c r="HFV67" s="340"/>
      <c r="HFW67" s="340"/>
      <c r="HFX67" s="340"/>
      <c r="HFY67" s="340"/>
      <c r="HFZ67" s="340"/>
      <c r="HGA67" s="340"/>
      <c r="HGB67" s="340"/>
      <c r="HGC67" s="340"/>
      <c r="HGD67" s="340"/>
      <c r="HGE67" s="340"/>
      <c r="HGF67" s="340"/>
      <c r="HGG67" s="340"/>
      <c r="HGH67" s="340"/>
      <c r="HGI67" s="340"/>
      <c r="HGJ67" s="340"/>
      <c r="HGK67" s="340"/>
      <c r="HGL67" s="340"/>
      <c r="HGM67" s="340"/>
      <c r="HGN67" s="340"/>
      <c r="HGO67" s="340"/>
      <c r="HGP67" s="340"/>
      <c r="HGQ67" s="340"/>
      <c r="HGR67" s="340"/>
      <c r="HGS67" s="340"/>
      <c r="HGT67" s="340"/>
      <c r="HGU67" s="340"/>
      <c r="HGV67" s="340"/>
      <c r="HGW67" s="340"/>
      <c r="HGX67" s="340"/>
      <c r="HGY67" s="340"/>
      <c r="HGZ67" s="340"/>
      <c r="HHA67" s="340"/>
      <c r="HHB67" s="340"/>
      <c r="HHC67" s="340"/>
      <c r="HHD67" s="340"/>
      <c r="HHE67" s="340"/>
      <c r="HHF67" s="340"/>
      <c r="HHG67" s="340"/>
      <c r="HHH67" s="340"/>
      <c r="HHI67" s="340"/>
      <c r="HHJ67" s="340"/>
      <c r="HHK67" s="340"/>
      <c r="HHL67" s="340"/>
      <c r="HHM67" s="340"/>
      <c r="HHN67" s="340"/>
      <c r="HHO67" s="340"/>
      <c r="HHP67" s="340"/>
      <c r="HHQ67" s="340"/>
      <c r="HHR67" s="340"/>
      <c r="HHS67" s="340"/>
      <c r="HHT67" s="340"/>
      <c r="HHU67" s="340"/>
      <c r="HHV67" s="340"/>
      <c r="HHW67" s="340"/>
      <c r="HHX67" s="340"/>
      <c r="HHY67" s="340"/>
      <c r="HHZ67" s="340"/>
      <c r="HIA67" s="340"/>
      <c r="HIB67" s="340"/>
      <c r="HIC67" s="340"/>
      <c r="HID67" s="340"/>
      <c r="HIE67" s="340"/>
      <c r="HIF67" s="340"/>
      <c r="HIG67" s="340"/>
      <c r="HIH67" s="340"/>
      <c r="HII67" s="340"/>
      <c r="HIJ67" s="340"/>
      <c r="HIK67" s="340"/>
      <c r="HIL67" s="340"/>
      <c r="HIM67" s="340"/>
      <c r="HIN67" s="340"/>
      <c r="HIO67" s="340"/>
      <c r="HIP67" s="340"/>
      <c r="HIQ67" s="340"/>
      <c r="HIR67" s="340"/>
      <c r="HIS67" s="340"/>
      <c r="HIT67" s="340"/>
      <c r="HIU67" s="340"/>
      <c r="HIV67" s="340"/>
      <c r="HIW67" s="340"/>
      <c r="HIX67" s="340"/>
      <c r="HIY67" s="340"/>
      <c r="HIZ67" s="340"/>
      <c r="HJA67" s="340"/>
      <c r="HJB67" s="340"/>
      <c r="HJC67" s="340"/>
      <c r="HJD67" s="340"/>
      <c r="HJE67" s="340"/>
      <c r="HJF67" s="340"/>
      <c r="HJG67" s="340"/>
      <c r="HJH67" s="340"/>
      <c r="HJI67" s="340"/>
      <c r="HJJ67" s="340"/>
      <c r="HJK67" s="340"/>
      <c r="HJL67" s="340"/>
      <c r="HJM67" s="340"/>
      <c r="HJN67" s="340"/>
      <c r="HJO67" s="340"/>
      <c r="HJP67" s="340"/>
      <c r="HJQ67" s="340"/>
      <c r="HJR67" s="340"/>
      <c r="HJS67" s="340"/>
      <c r="HJT67" s="340"/>
      <c r="HJU67" s="340"/>
      <c r="HJV67" s="340"/>
      <c r="HJW67" s="340"/>
      <c r="HJX67" s="340"/>
      <c r="HJY67" s="340"/>
      <c r="HJZ67" s="340"/>
      <c r="HKA67" s="340"/>
      <c r="HKB67" s="340"/>
      <c r="HKC67" s="340"/>
      <c r="HKD67" s="340"/>
      <c r="HKE67" s="340"/>
      <c r="HKF67" s="340"/>
      <c r="HKG67" s="340"/>
      <c r="HKH67" s="340"/>
      <c r="HKI67" s="340"/>
      <c r="HKJ67" s="340"/>
      <c r="HKK67" s="340"/>
      <c r="HKL67" s="340"/>
      <c r="HKM67" s="340"/>
      <c r="HKN67" s="340"/>
      <c r="HKO67" s="340"/>
      <c r="HKP67" s="340"/>
      <c r="HKQ67" s="340"/>
      <c r="HKR67" s="340"/>
      <c r="HKS67" s="340"/>
      <c r="HKT67" s="340"/>
      <c r="HKU67" s="340"/>
      <c r="HKV67" s="340"/>
      <c r="HKW67" s="340"/>
      <c r="HKX67" s="340"/>
      <c r="HKY67" s="340"/>
      <c r="HKZ67" s="340"/>
      <c r="HLA67" s="340"/>
      <c r="HLB67" s="340"/>
      <c r="HLC67" s="340"/>
      <c r="HLD67" s="340"/>
      <c r="HLE67" s="340"/>
      <c r="HLF67" s="340"/>
      <c r="HLG67" s="340"/>
      <c r="HLH67" s="340"/>
      <c r="HLI67" s="340"/>
      <c r="HLJ67" s="340"/>
      <c r="HLK67" s="340"/>
      <c r="HLL67" s="340"/>
      <c r="HLM67" s="340"/>
      <c r="HLN67" s="340"/>
      <c r="HLO67" s="340"/>
      <c r="HLP67" s="340"/>
      <c r="HLQ67" s="340"/>
      <c r="HLR67" s="340"/>
      <c r="HLS67" s="340"/>
      <c r="HLT67" s="340"/>
      <c r="HLU67" s="340"/>
      <c r="HLV67" s="340"/>
      <c r="HLW67" s="340"/>
      <c r="HLX67" s="340"/>
      <c r="HLY67" s="340"/>
      <c r="HLZ67" s="340"/>
      <c r="HMA67" s="340"/>
      <c r="HMB67" s="340"/>
      <c r="HMC67" s="340"/>
      <c r="HMD67" s="340"/>
      <c r="HME67" s="340"/>
      <c r="HMF67" s="340"/>
      <c r="HMG67" s="340"/>
      <c r="HMH67" s="340"/>
      <c r="HMI67" s="340"/>
      <c r="HMJ67" s="340"/>
      <c r="HMK67" s="340"/>
      <c r="HML67" s="340"/>
      <c r="HMM67" s="340"/>
      <c r="HMN67" s="340"/>
      <c r="HMO67" s="340"/>
      <c r="HMP67" s="340"/>
      <c r="HMQ67" s="340"/>
      <c r="HMR67" s="340"/>
      <c r="HMS67" s="340"/>
      <c r="HMT67" s="340"/>
      <c r="HMU67" s="340"/>
      <c r="HMV67" s="340"/>
      <c r="HMW67" s="340"/>
      <c r="HMX67" s="340"/>
      <c r="HMY67" s="340"/>
      <c r="HMZ67" s="340"/>
      <c r="HNA67" s="340"/>
      <c r="HNB67" s="340"/>
      <c r="HNC67" s="340"/>
      <c r="HND67" s="340"/>
      <c r="HNE67" s="340"/>
      <c r="HNF67" s="340"/>
      <c r="HNG67" s="340"/>
      <c r="HNH67" s="340"/>
      <c r="HNI67" s="340"/>
      <c r="HNJ67" s="340"/>
      <c r="HNK67" s="340"/>
      <c r="HNL67" s="340"/>
      <c r="HNM67" s="340"/>
      <c r="HNN67" s="340"/>
      <c r="HNO67" s="340"/>
      <c r="HNP67" s="340"/>
      <c r="HNQ67" s="340"/>
      <c r="HNR67" s="340"/>
      <c r="HNS67" s="340"/>
      <c r="HNT67" s="340"/>
      <c r="HNU67" s="340"/>
      <c r="HNV67" s="340"/>
      <c r="HNW67" s="340"/>
      <c r="HNX67" s="340"/>
      <c r="HNY67" s="340"/>
      <c r="HNZ67" s="340"/>
      <c r="HOA67" s="340"/>
      <c r="HOB67" s="340"/>
      <c r="HOC67" s="340"/>
      <c r="HOD67" s="340"/>
      <c r="HOE67" s="340"/>
      <c r="HOF67" s="340"/>
      <c r="HOG67" s="340"/>
      <c r="HOH67" s="340"/>
      <c r="HOI67" s="340"/>
      <c r="HOJ67" s="340"/>
      <c r="HOK67" s="340"/>
      <c r="HOL67" s="340"/>
      <c r="HOM67" s="340"/>
      <c r="HON67" s="340"/>
      <c r="HOO67" s="340"/>
      <c r="HOP67" s="340"/>
      <c r="HOQ67" s="340"/>
      <c r="HOR67" s="340"/>
      <c r="HOS67" s="340"/>
      <c r="HOT67" s="340"/>
      <c r="HOU67" s="340"/>
      <c r="HOV67" s="340"/>
      <c r="HOW67" s="340"/>
      <c r="HOX67" s="340"/>
      <c r="HOY67" s="340"/>
      <c r="HOZ67" s="340"/>
      <c r="HPA67" s="340"/>
      <c r="HPB67" s="340"/>
      <c r="HPC67" s="340"/>
      <c r="HPD67" s="340"/>
      <c r="HPE67" s="340"/>
      <c r="HPF67" s="340"/>
      <c r="HPG67" s="340"/>
      <c r="HPH67" s="340"/>
      <c r="HPI67" s="340"/>
      <c r="HPJ67" s="340"/>
      <c r="HPK67" s="340"/>
      <c r="HPL67" s="340"/>
      <c r="HPM67" s="340"/>
      <c r="HPN67" s="340"/>
      <c r="HPO67" s="340"/>
      <c r="HPP67" s="340"/>
      <c r="HPQ67" s="340"/>
      <c r="HPR67" s="340"/>
      <c r="HPS67" s="340"/>
      <c r="HPT67" s="340"/>
      <c r="HPU67" s="340"/>
      <c r="HPV67" s="340"/>
      <c r="HPW67" s="340"/>
      <c r="HPX67" s="340"/>
      <c r="HPY67" s="340"/>
      <c r="HPZ67" s="340"/>
      <c r="HQA67" s="340"/>
      <c r="HQB67" s="340"/>
      <c r="HQC67" s="340"/>
      <c r="HQD67" s="340"/>
      <c r="HQE67" s="340"/>
      <c r="HQF67" s="340"/>
      <c r="HQG67" s="340"/>
      <c r="HQH67" s="340"/>
      <c r="HQI67" s="340"/>
      <c r="HQJ67" s="340"/>
      <c r="HQK67" s="340"/>
      <c r="HQL67" s="340"/>
      <c r="HQM67" s="340"/>
      <c r="HQN67" s="340"/>
      <c r="HQO67" s="340"/>
      <c r="HQP67" s="340"/>
      <c r="HQQ67" s="340"/>
      <c r="HQR67" s="340"/>
      <c r="HQS67" s="340"/>
      <c r="HQT67" s="340"/>
      <c r="HQU67" s="340"/>
      <c r="HQV67" s="340"/>
      <c r="HQW67" s="340"/>
      <c r="HQX67" s="340"/>
      <c r="HQY67" s="340"/>
      <c r="HQZ67" s="340"/>
      <c r="HRA67" s="340"/>
      <c r="HRB67" s="340"/>
      <c r="HRC67" s="340"/>
      <c r="HRD67" s="340"/>
      <c r="HRE67" s="340"/>
      <c r="HRF67" s="340"/>
      <c r="HRG67" s="340"/>
      <c r="HRH67" s="340"/>
      <c r="HRI67" s="340"/>
      <c r="HRJ67" s="340"/>
      <c r="HRK67" s="340"/>
      <c r="HRL67" s="340"/>
      <c r="HRM67" s="340"/>
      <c r="HRN67" s="340"/>
      <c r="HRO67" s="340"/>
      <c r="HRP67" s="340"/>
      <c r="HRQ67" s="340"/>
      <c r="HRR67" s="340"/>
      <c r="HRS67" s="340"/>
      <c r="HRT67" s="340"/>
      <c r="HRU67" s="340"/>
      <c r="HRV67" s="340"/>
      <c r="HRW67" s="340"/>
      <c r="HRX67" s="340"/>
      <c r="HRY67" s="340"/>
      <c r="HRZ67" s="340"/>
      <c r="HSA67" s="340"/>
      <c r="HSB67" s="340"/>
      <c r="HSC67" s="340"/>
      <c r="HSD67" s="340"/>
      <c r="HSE67" s="340"/>
      <c r="HSF67" s="340"/>
      <c r="HSG67" s="340"/>
      <c r="HSH67" s="340"/>
      <c r="HSI67" s="340"/>
      <c r="HSJ67" s="340"/>
      <c r="HSK67" s="340"/>
      <c r="HSL67" s="340"/>
      <c r="HSM67" s="340"/>
      <c r="HSN67" s="340"/>
      <c r="HSO67" s="340"/>
      <c r="HSP67" s="340"/>
      <c r="HSQ67" s="340"/>
      <c r="HSR67" s="340"/>
      <c r="HSS67" s="340"/>
      <c r="HST67" s="340"/>
      <c r="HSU67" s="340"/>
      <c r="HSV67" s="340"/>
      <c r="HSW67" s="340"/>
      <c r="HSX67" s="340"/>
      <c r="HSY67" s="340"/>
      <c r="HSZ67" s="340"/>
      <c r="HTA67" s="340"/>
      <c r="HTB67" s="340"/>
      <c r="HTC67" s="340"/>
      <c r="HTD67" s="340"/>
      <c r="HTE67" s="340"/>
      <c r="HTF67" s="340"/>
      <c r="HTG67" s="340"/>
      <c r="HTH67" s="340"/>
      <c r="HTI67" s="340"/>
      <c r="HTJ67" s="340"/>
      <c r="HTK67" s="340"/>
      <c r="HTL67" s="340"/>
      <c r="HTM67" s="340"/>
      <c r="HTN67" s="340"/>
      <c r="HTO67" s="340"/>
      <c r="HTP67" s="340"/>
      <c r="HTQ67" s="340"/>
      <c r="HTR67" s="340"/>
      <c r="HTS67" s="340"/>
      <c r="HTT67" s="340"/>
      <c r="HTU67" s="340"/>
      <c r="HTV67" s="340"/>
      <c r="HTW67" s="340"/>
      <c r="HTX67" s="340"/>
      <c r="HTY67" s="340"/>
      <c r="HTZ67" s="340"/>
      <c r="HUA67" s="340"/>
      <c r="HUB67" s="340"/>
      <c r="HUC67" s="340"/>
      <c r="HUD67" s="340"/>
      <c r="HUE67" s="340"/>
      <c r="HUF67" s="340"/>
      <c r="HUG67" s="340"/>
      <c r="HUH67" s="340"/>
      <c r="HUI67" s="340"/>
      <c r="HUJ67" s="340"/>
      <c r="HUK67" s="340"/>
      <c r="HUL67" s="340"/>
      <c r="HUM67" s="340"/>
      <c r="HUN67" s="340"/>
      <c r="HUO67" s="340"/>
      <c r="HUP67" s="340"/>
      <c r="HUQ67" s="340"/>
      <c r="HUR67" s="340"/>
      <c r="HUS67" s="340"/>
      <c r="HUT67" s="340"/>
      <c r="HUU67" s="340"/>
      <c r="HUV67" s="340"/>
      <c r="HUW67" s="340"/>
      <c r="HUX67" s="340"/>
      <c r="HUY67" s="340"/>
      <c r="HUZ67" s="340"/>
      <c r="HVA67" s="340"/>
      <c r="HVB67" s="340"/>
      <c r="HVC67" s="340"/>
      <c r="HVD67" s="340"/>
      <c r="HVE67" s="340"/>
      <c r="HVF67" s="340"/>
      <c r="HVG67" s="340"/>
      <c r="HVH67" s="340"/>
      <c r="HVI67" s="340"/>
      <c r="HVJ67" s="340"/>
      <c r="HVK67" s="340"/>
      <c r="HVL67" s="340"/>
      <c r="HVM67" s="340"/>
      <c r="HVN67" s="340"/>
      <c r="HVO67" s="340"/>
      <c r="HVP67" s="340"/>
      <c r="HVQ67" s="340"/>
      <c r="HVR67" s="340"/>
      <c r="HVS67" s="340"/>
      <c r="HVT67" s="340"/>
      <c r="HVU67" s="340"/>
      <c r="HVV67" s="340"/>
      <c r="HVW67" s="340"/>
      <c r="HVX67" s="340"/>
      <c r="HVY67" s="340"/>
      <c r="HVZ67" s="340"/>
      <c r="HWA67" s="340"/>
      <c r="HWB67" s="340"/>
      <c r="HWC67" s="340"/>
      <c r="HWD67" s="340"/>
      <c r="HWE67" s="340"/>
      <c r="HWF67" s="340"/>
      <c r="HWG67" s="340"/>
      <c r="HWH67" s="340"/>
      <c r="HWI67" s="340"/>
      <c r="HWJ67" s="340"/>
      <c r="HWK67" s="340"/>
      <c r="HWL67" s="340"/>
      <c r="HWM67" s="340"/>
      <c r="HWN67" s="340"/>
      <c r="HWO67" s="340"/>
      <c r="HWP67" s="340"/>
      <c r="HWQ67" s="340"/>
      <c r="HWR67" s="340"/>
      <c r="HWS67" s="340"/>
      <c r="HWT67" s="340"/>
      <c r="HWU67" s="340"/>
      <c r="HWV67" s="340"/>
      <c r="HWW67" s="340"/>
      <c r="HWX67" s="340"/>
      <c r="HWY67" s="340"/>
      <c r="HWZ67" s="340"/>
      <c r="HXA67" s="340"/>
      <c r="HXB67" s="340"/>
      <c r="HXC67" s="340"/>
      <c r="HXD67" s="340"/>
      <c r="HXE67" s="340"/>
      <c r="HXF67" s="340"/>
      <c r="HXG67" s="340"/>
      <c r="HXH67" s="340"/>
      <c r="HXI67" s="340"/>
      <c r="HXJ67" s="340"/>
      <c r="HXK67" s="340"/>
      <c r="HXL67" s="340"/>
      <c r="HXM67" s="340"/>
      <c r="HXN67" s="340"/>
      <c r="HXO67" s="340"/>
      <c r="HXP67" s="340"/>
      <c r="HXQ67" s="340"/>
      <c r="HXR67" s="340"/>
      <c r="HXS67" s="340"/>
      <c r="HXT67" s="340"/>
      <c r="HXU67" s="340"/>
      <c r="HXV67" s="340"/>
      <c r="HXW67" s="340"/>
      <c r="HXX67" s="340"/>
      <c r="HXY67" s="340"/>
      <c r="HXZ67" s="340"/>
      <c r="HYA67" s="340"/>
      <c r="HYB67" s="340"/>
      <c r="HYC67" s="340"/>
      <c r="HYD67" s="340"/>
      <c r="HYE67" s="340"/>
      <c r="HYF67" s="340"/>
      <c r="HYG67" s="340"/>
      <c r="HYH67" s="340"/>
      <c r="HYI67" s="340"/>
      <c r="HYJ67" s="340"/>
      <c r="HYK67" s="340"/>
      <c r="HYL67" s="340"/>
      <c r="HYM67" s="340"/>
      <c r="HYN67" s="340"/>
      <c r="HYO67" s="340"/>
      <c r="HYP67" s="340"/>
      <c r="HYQ67" s="340"/>
      <c r="HYR67" s="340"/>
      <c r="HYS67" s="340"/>
      <c r="HYT67" s="340"/>
      <c r="HYU67" s="340"/>
      <c r="HYV67" s="340"/>
      <c r="HYW67" s="340"/>
      <c r="HYX67" s="340"/>
      <c r="HYY67" s="340"/>
      <c r="HYZ67" s="340"/>
      <c r="HZA67" s="340"/>
      <c r="HZB67" s="340"/>
      <c r="HZC67" s="340"/>
      <c r="HZD67" s="340"/>
      <c r="HZE67" s="340"/>
      <c r="HZF67" s="340"/>
      <c r="HZG67" s="340"/>
      <c r="HZH67" s="340"/>
      <c r="HZI67" s="340"/>
      <c r="HZJ67" s="340"/>
      <c r="HZK67" s="340"/>
      <c r="HZL67" s="340"/>
      <c r="HZM67" s="340"/>
      <c r="HZN67" s="340"/>
      <c r="HZO67" s="340"/>
      <c r="HZP67" s="340"/>
      <c r="HZQ67" s="340"/>
      <c r="HZR67" s="340"/>
      <c r="HZS67" s="340"/>
      <c r="HZT67" s="340"/>
      <c r="HZU67" s="340"/>
      <c r="HZV67" s="340"/>
      <c r="HZW67" s="340"/>
      <c r="HZX67" s="340"/>
      <c r="HZY67" s="340"/>
      <c r="HZZ67" s="340"/>
      <c r="IAA67" s="340"/>
      <c r="IAB67" s="340"/>
      <c r="IAC67" s="340"/>
      <c r="IAD67" s="340"/>
      <c r="IAE67" s="340"/>
      <c r="IAF67" s="340"/>
      <c r="IAG67" s="340"/>
      <c r="IAH67" s="340"/>
      <c r="IAI67" s="340"/>
      <c r="IAJ67" s="340"/>
      <c r="IAK67" s="340"/>
      <c r="IAL67" s="340"/>
      <c r="IAM67" s="340"/>
      <c r="IAN67" s="340"/>
      <c r="IAO67" s="340"/>
      <c r="IAP67" s="340"/>
      <c r="IAQ67" s="340"/>
      <c r="IAR67" s="340"/>
      <c r="IAS67" s="340"/>
      <c r="IAT67" s="340"/>
      <c r="IAU67" s="340"/>
      <c r="IAV67" s="340"/>
      <c r="IAW67" s="340"/>
      <c r="IAX67" s="340"/>
      <c r="IAY67" s="340"/>
      <c r="IAZ67" s="340"/>
      <c r="IBA67" s="340"/>
      <c r="IBB67" s="340"/>
      <c r="IBC67" s="340"/>
      <c r="IBD67" s="340"/>
      <c r="IBE67" s="340"/>
      <c r="IBF67" s="340"/>
      <c r="IBG67" s="340"/>
      <c r="IBH67" s="340"/>
      <c r="IBI67" s="340"/>
      <c r="IBJ67" s="340"/>
      <c r="IBK67" s="340"/>
      <c r="IBL67" s="340"/>
      <c r="IBM67" s="340"/>
      <c r="IBN67" s="340"/>
      <c r="IBO67" s="340"/>
      <c r="IBP67" s="340"/>
      <c r="IBQ67" s="340"/>
      <c r="IBR67" s="340"/>
      <c r="IBS67" s="340"/>
      <c r="IBT67" s="340"/>
      <c r="IBU67" s="340"/>
      <c r="IBV67" s="340"/>
      <c r="IBW67" s="340"/>
      <c r="IBX67" s="340"/>
      <c r="IBY67" s="340"/>
      <c r="IBZ67" s="340"/>
      <c r="ICA67" s="340"/>
      <c r="ICB67" s="340"/>
      <c r="ICC67" s="340"/>
      <c r="ICD67" s="340"/>
      <c r="ICE67" s="340"/>
      <c r="ICF67" s="340"/>
      <c r="ICG67" s="340"/>
      <c r="ICH67" s="340"/>
      <c r="ICI67" s="340"/>
      <c r="ICJ67" s="340"/>
      <c r="ICK67" s="340"/>
      <c r="ICL67" s="340"/>
      <c r="ICM67" s="340"/>
      <c r="ICN67" s="340"/>
      <c r="ICO67" s="340"/>
      <c r="ICP67" s="340"/>
      <c r="ICQ67" s="340"/>
      <c r="ICR67" s="340"/>
      <c r="ICS67" s="340"/>
      <c r="ICT67" s="340"/>
      <c r="ICU67" s="340"/>
      <c r="ICV67" s="340"/>
      <c r="ICW67" s="340"/>
      <c r="ICX67" s="340"/>
      <c r="ICY67" s="340"/>
      <c r="ICZ67" s="340"/>
      <c r="IDA67" s="340"/>
      <c r="IDB67" s="340"/>
      <c r="IDC67" s="340"/>
      <c r="IDD67" s="340"/>
      <c r="IDE67" s="340"/>
      <c r="IDF67" s="340"/>
      <c r="IDG67" s="340"/>
      <c r="IDH67" s="340"/>
      <c r="IDI67" s="340"/>
      <c r="IDJ67" s="340"/>
      <c r="IDK67" s="340"/>
      <c r="IDL67" s="340"/>
      <c r="IDM67" s="340"/>
      <c r="IDN67" s="340"/>
      <c r="IDO67" s="340"/>
      <c r="IDP67" s="340"/>
      <c r="IDQ67" s="340"/>
      <c r="IDR67" s="340"/>
      <c r="IDS67" s="340"/>
      <c r="IDT67" s="340"/>
      <c r="IDU67" s="340"/>
      <c r="IDV67" s="340"/>
      <c r="IDW67" s="340"/>
      <c r="IDX67" s="340"/>
      <c r="IDY67" s="340"/>
      <c r="IDZ67" s="340"/>
      <c r="IEA67" s="340"/>
      <c r="IEB67" s="340"/>
      <c r="IEC67" s="340"/>
      <c r="IED67" s="340"/>
      <c r="IEE67" s="340"/>
      <c r="IEF67" s="340"/>
      <c r="IEG67" s="340"/>
      <c r="IEH67" s="340"/>
      <c r="IEI67" s="340"/>
      <c r="IEJ67" s="340"/>
      <c r="IEK67" s="340"/>
      <c r="IEL67" s="340"/>
      <c r="IEM67" s="340"/>
      <c r="IEN67" s="340"/>
      <c r="IEO67" s="340"/>
      <c r="IEP67" s="340"/>
      <c r="IEQ67" s="340"/>
      <c r="IER67" s="340"/>
      <c r="IES67" s="340"/>
      <c r="IET67" s="340"/>
      <c r="IEU67" s="340"/>
      <c r="IEV67" s="340"/>
      <c r="IEW67" s="340"/>
      <c r="IEX67" s="340"/>
      <c r="IEY67" s="340"/>
      <c r="IEZ67" s="340"/>
      <c r="IFA67" s="340"/>
      <c r="IFB67" s="340"/>
      <c r="IFC67" s="340"/>
      <c r="IFD67" s="340"/>
      <c r="IFE67" s="340"/>
      <c r="IFF67" s="340"/>
      <c r="IFG67" s="340"/>
      <c r="IFH67" s="340"/>
      <c r="IFI67" s="340"/>
      <c r="IFJ67" s="340"/>
      <c r="IFK67" s="340"/>
      <c r="IFL67" s="340"/>
      <c r="IFM67" s="340"/>
      <c r="IFN67" s="340"/>
      <c r="IFO67" s="340"/>
      <c r="IFP67" s="340"/>
      <c r="IFQ67" s="340"/>
      <c r="IFR67" s="340"/>
      <c r="IFS67" s="340"/>
      <c r="IFT67" s="340"/>
      <c r="IFU67" s="340"/>
      <c r="IFV67" s="340"/>
      <c r="IFW67" s="340"/>
      <c r="IFX67" s="340"/>
      <c r="IFY67" s="340"/>
      <c r="IFZ67" s="340"/>
      <c r="IGA67" s="340"/>
      <c r="IGB67" s="340"/>
      <c r="IGC67" s="340"/>
      <c r="IGD67" s="340"/>
      <c r="IGE67" s="340"/>
      <c r="IGF67" s="340"/>
      <c r="IGG67" s="340"/>
      <c r="IGH67" s="340"/>
      <c r="IGI67" s="340"/>
      <c r="IGJ67" s="340"/>
      <c r="IGK67" s="340"/>
      <c r="IGL67" s="340"/>
      <c r="IGM67" s="340"/>
      <c r="IGN67" s="340"/>
      <c r="IGO67" s="340"/>
      <c r="IGP67" s="340"/>
      <c r="IGQ67" s="340"/>
      <c r="IGR67" s="340"/>
      <c r="IGS67" s="340"/>
      <c r="IGT67" s="340"/>
      <c r="IGU67" s="340"/>
      <c r="IGV67" s="340"/>
      <c r="IGW67" s="340"/>
      <c r="IGX67" s="340"/>
      <c r="IGY67" s="340"/>
      <c r="IGZ67" s="340"/>
      <c r="IHA67" s="340"/>
      <c r="IHB67" s="340"/>
      <c r="IHC67" s="340"/>
      <c r="IHD67" s="340"/>
      <c r="IHE67" s="340"/>
      <c r="IHF67" s="340"/>
      <c r="IHG67" s="340"/>
      <c r="IHH67" s="340"/>
      <c r="IHI67" s="340"/>
      <c r="IHJ67" s="340"/>
      <c r="IHK67" s="340"/>
      <c r="IHL67" s="340"/>
      <c r="IHM67" s="340"/>
      <c r="IHN67" s="340"/>
      <c r="IHO67" s="340"/>
      <c r="IHP67" s="340"/>
      <c r="IHQ67" s="340"/>
      <c r="IHR67" s="340"/>
      <c r="IHS67" s="340"/>
      <c r="IHT67" s="340"/>
      <c r="IHU67" s="340"/>
      <c r="IHV67" s="340"/>
      <c r="IHW67" s="340"/>
      <c r="IHX67" s="340"/>
      <c r="IHY67" s="340"/>
      <c r="IHZ67" s="340"/>
      <c r="IIA67" s="340"/>
      <c r="IIB67" s="340"/>
      <c r="IIC67" s="340"/>
      <c r="IID67" s="340"/>
      <c r="IIE67" s="340"/>
      <c r="IIF67" s="340"/>
      <c r="IIG67" s="340"/>
      <c r="IIH67" s="340"/>
      <c r="III67" s="340"/>
      <c r="IIJ67" s="340"/>
      <c r="IIK67" s="340"/>
      <c r="IIL67" s="340"/>
      <c r="IIM67" s="340"/>
      <c r="IIN67" s="340"/>
      <c r="IIO67" s="340"/>
      <c r="IIP67" s="340"/>
      <c r="IIQ67" s="340"/>
      <c r="IIR67" s="340"/>
      <c r="IIS67" s="340"/>
      <c r="IIT67" s="340"/>
      <c r="IIU67" s="340"/>
      <c r="IIV67" s="340"/>
      <c r="IIW67" s="340"/>
      <c r="IIX67" s="340"/>
      <c r="IIY67" s="340"/>
      <c r="IIZ67" s="340"/>
      <c r="IJA67" s="340"/>
      <c r="IJB67" s="340"/>
      <c r="IJC67" s="340"/>
      <c r="IJD67" s="340"/>
      <c r="IJE67" s="340"/>
      <c r="IJF67" s="340"/>
      <c r="IJG67" s="340"/>
      <c r="IJH67" s="340"/>
      <c r="IJI67" s="340"/>
      <c r="IJJ67" s="340"/>
      <c r="IJK67" s="340"/>
      <c r="IJL67" s="340"/>
      <c r="IJM67" s="340"/>
      <c r="IJN67" s="340"/>
      <c r="IJO67" s="340"/>
      <c r="IJP67" s="340"/>
      <c r="IJQ67" s="340"/>
      <c r="IJR67" s="340"/>
      <c r="IJS67" s="340"/>
      <c r="IJT67" s="340"/>
      <c r="IJU67" s="340"/>
      <c r="IJV67" s="340"/>
      <c r="IJW67" s="340"/>
      <c r="IJX67" s="340"/>
      <c r="IJY67" s="340"/>
      <c r="IJZ67" s="340"/>
      <c r="IKA67" s="340"/>
      <c r="IKB67" s="340"/>
      <c r="IKC67" s="340"/>
      <c r="IKD67" s="340"/>
      <c r="IKE67" s="340"/>
      <c r="IKF67" s="340"/>
      <c r="IKG67" s="340"/>
      <c r="IKH67" s="340"/>
      <c r="IKI67" s="340"/>
      <c r="IKJ67" s="340"/>
      <c r="IKK67" s="340"/>
      <c r="IKL67" s="340"/>
      <c r="IKM67" s="340"/>
      <c r="IKN67" s="340"/>
      <c r="IKO67" s="340"/>
      <c r="IKP67" s="340"/>
      <c r="IKQ67" s="340"/>
      <c r="IKR67" s="340"/>
      <c r="IKS67" s="340"/>
      <c r="IKT67" s="340"/>
      <c r="IKU67" s="340"/>
      <c r="IKV67" s="340"/>
      <c r="IKW67" s="340"/>
      <c r="IKX67" s="340"/>
      <c r="IKY67" s="340"/>
      <c r="IKZ67" s="340"/>
      <c r="ILA67" s="340"/>
      <c r="ILB67" s="340"/>
      <c r="ILC67" s="340"/>
      <c r="ILD67" s="340"/>
      <c r="ILE67" s="340"/>
      <c r="ILF67" s="340"/>
      <c r="ILG67" s="340"/>
      <c r="ILH67" s="340"/>
      <c r="ILI67" s="340"/>
      <c r="ILJ67" s="340"/>
      <c r="ILK67" s="340"/>
      <c r="ILL67" s="340"/>
      <c r="ILM67" s="340"/>
      <c r="ILN67" s="340"/>
      <c r="ILO67" s="340"/>
      <c r="ILP67" s="340"/>
      <c r="ILQ67" s="340"/>
      <c r="ILR67" s="340"/>
      <c r="ILS67" s="340"/>
      <c r="ILT67" s="340"/>
      <c r="ILU67" s="340"/>
      <c r="ILV67" s="340"/>
      <c r="ILW67" s="340"/>
      <c r="ILX67" s="340"/>
      <c r="ILY67" s="340"/>
      <c r="ILZ67" s="340"/>
      <c r="IMA67" s="340"/>
      <c r="IMB67" s="340"/>
      <c r="IMC67" s="340"/>
      <c r="IMD67" s="340"/>
      <c r="IME67" s="340"/>
      <c r="IMF67" s="340"/>
      <c r="IMG67" s="340"/>
      <c r="IMH67" s="340"/>
      <c r="IMI67" s="340"/>
      <c r="IMJ67" s="340"/>
      <c r="IMK67" s="340"/>
      <c r="IML67" s="340"/>
      <c r="IMM67" s="340"/>
      <c r="IMN67" s="340"/>
      <c r="IMO67" s="340"/>
      <c r="IMP67" s="340"/>
      <c r="IMQ67" s="340"/>
      <c r="IMR67" s="340"/>
      <c r="IMS67" s="340"/>
      <c r="IMT67" s="340"/>
      <c r="IMU67" s="340"/>
      <c r="IMV67" s="340"/>
      <c r="IMW67" s="340"/>
      <c r="IMX67" s="340"/>
      <c r="IMY67" s="340"/>
      <c r="IMZ67" s="340"/>
      <c r="INA67" s="340"/>
      <c r="INB67" s="340"/>
      <c r="INC67" s="340"/>
      <c r="IND67" s="340"/>
      <c r="INE67" s="340"/>
      <c r="INF67" s="340"/>
      <c r="ING67" s="340"/>
      <c r="INH67" s="340"/>
      <c r="INI67" s="340"/>
      <c r="INJ67" s="340"/>
      <c r="INK67" s="340"/>
      <c r="INL67" s="340"/>
      <c r="INM67" s="340"/>
      <c r="INN67" s="340"/>
      <c r="INO67" s="340"/>
      <c r="INP67" s="340"/>
      <c r="INQ67" s="340"/>
      <c r="INR67" s="340"/>
      <c r="INS67" s="340"/>
      <c r="INT67" s="340"/>
      <c r="INU67" s="340"/>
      <c r="INV67" s="340"/>
      <c r="INW67" s="340"/>
      <c r="INX67" s="340"/>
      <c r="INY67" s="340"/>
      <c r="INZ67" s="340"/>
      <c r="IOA67" s="340"/>
      <c r="IOB67" s="340"/>
      <c r="IOC67" s="340"/>
      <c r="IOD67" s="340"/>
      <c r="IOE67" s="340"/>
      <c r="IOF67" s="340"/>
      <c r="IOG67" s="340"/>
      <c r="IOH67" s="340"/>
      <c r="IOI67" s="340"/>
      <c r="IOJ67" s="340"/>
      <c r="IOK67" s="340"/>
      <c r="IOL67" s="340"/>
      <c r="IOM67" s="340"/>
      <c r="ION67" s="340"/>
      <c r="IOO67" s="340"/>
      <c r="IOP67" s="340"/>
      <c r="IOQ67" s="340"/>
      <c r="IOR67" s="340"/>
      <c r="IOS67" s="340"/>
      <c r="IOT67" s="340"/>
      <c r="IOU67" s="340"/>
      <c r="IOV67" s="340"/>
      <c r="IOW67" s="340"/>
      <c r="IOX67" s="340"/>
      <c r="IOY67" s="340"/>
      <c r="IOZ67" s="340"/>
      <c r="IPA67" s="340"/>
      <c r="IPB67" s="340"/>
      <c r="IPC67" s="340"/>
      <c r="IPD67" s="340"/>
      <c r="IPE67" s="340"/>
      <c r="IPF67" s="340"/>
      <c r="IPG67" s="340"/>
      <c r="IPH67" s="340"/>
      <c r="IPI67" s="340"/>
      <c r="IPJ67" s="340"/>
      <c r="IPK67" s="340"/>
      <c r="IPL67" s="340"/>
      <c r="IPM67" s="340"/>
      <c r="IPN67" s="340"/>
      <c r="IPO67" s="340"/>
      <c r="IPP67" s="340"/>
      <c r="IPQ67" s="340"/>
      <c r="IPR67" s="340"/>
      <c r="IPS67" s="340"/>
      <c r="IPT67" s="340"/>
      <c r="IPU67" s="340"/>
      <c r="IPV67" s="340"/>
      <c r="IPW67" s="340"/>
      <c r="IPX67" s="340"/>
      <c r="IPY67" s="340"/>
      <c r="IPZ67" s="340"/>
      <c r="IQA67" s="340"/>
      <c r="IQB67" s="340"/>
      <c r="IQC67" s="340"/>
      <c r="IQD67" s="340"/>
      <c r="IQE67" s="340"/>
      <c r="IQF67" s="340"/>
      <c r="IQG67" s="340"/>
      <c r="IQH67" s="340"/>
      <c r="IQI67" s="340"/>
      <c r="IQJ67" s="340"/>
      <c r="IQK67" s="340"/>
      <c r="IQL67" s="340"/>
      <c r="IQM67" s="340"/>
      <c r="IQN67" s="340"/>
      <c r="IQO67" s="340"/>
      <c r="IQP67" s="340"/>
      <c r="IQQ67" s="340"/>
      <c r="IQR67" s="340"/>
      <c r="IQS67" s="340"/>
      <c r="IQT67" s="340"/>
      <c r="IQU67" s="340"/>
      <c r="IQV67" s="340"/>
      <c r="IQW67" s="340"/>
      <c r="IQX67" s="340"/>
      <c r="IQY67" s="340"/>
      <c r="IQZ67" s="340"/>
      <c r="IRA67" s="340"/>
      <c r="IRB67" s="340"/>
      <c r="IRC67" s="340"/>
      <c r="IRD67" s="340"/>
      <c r="IRE67" s="340"/>
      <c r="IRF67" s="340"/>
      <c r="IRG67" s="340"/>
      <c r="IRH67" s="340"/>
      <c r="IRI67" s="340"/>
      <c r="IRJ67" s="340"/>
      <c r="IRK67" s="340"/>
      <c r="IRL67" s="340"/>
      <c r="IRM67" s="340"/>
      <c r="IRN67" s="340"/>
      <c r="IRO67" s="340"/>
      <c r="IRP67" s="340"/>
      <c r="IRQ67" s="340"/>
      <c r="IRR67" s="340"/>
      <c r="IRS67" s="340"/>
      <c r="IRT67" s="340"/>
      <c r="IRU67" s="340"/>
      <c r="IRV67" s="340"/>
      <c r="IRW67" s="340"/>
      <c r="IRX67" s="340"/>
      <c r="IRY67" s="340"/>
      <c r="IRZ67" s="340"/>
      <c r="ISA67" s="340"/>
      <c r="ISB67" s="340"/>
      <c r="ISC67" s="340"/>
      <c r="ISD67" s="340"/>
      <c r="ISE67" s="340"/>
      <c r="ISF67" s="340"/>
      <c r="ISG67" s="340"/>
      <c r="ISH67" s="340"/>
      <c r="ISI67" s="340"/>
      <c r="ISJ67" s="340"/>
      <c r="ISK67" s="340"/>
      <c r="ISL67" s="340"/>
      <c r="ISM67" s="340"/>
      <c r="ISN67" s="340"/>
      <c r="ISO67" s="340"/>
      <c r="ISP67" s="340"/>
      <c r="ISQ67" s="340"/>
      <c r="ISR67" s="340"/>
      <c r="ISS67" s="340"/>
      <c r="IST67" s="340"/>
      <c r="ISU67" s="340"/>
      <c r="ISV67" s="340"/>
      <c r="ISW67" s="340"/>
      <c r="ISX67" s="340"/>
      <c r="ISY67" s="340"/>
      <c r="ISZ67" s="340"/>
      <c r="ITA67" s="340"/>
      <c r="ITB67" s="340"/>
      <c r="ITC67" s="340"/>
      <c r="ITD67" s="340"/>
      <c r="ITE67" s="340"/>
      <c r="ITF67" s="340"/>
      <c r="ITG67" s="340"/>
      <c r="ITH67" s="340"/>
      <c r="ITI67" s="340"/>
      <c r="ITJ67" s="340"/>
      <c r="ITK67" s="340"/>
      <c r="ITL67" s="340"/>
      <c r="ITM67" s="340"/>
      <c r="ITN67" s="340"/>
      <c r="ITO67" s="340"/>
      <c r="ITP67" s="340"/>
      <c r="ITQ67" s="340"/>
      <c r="ITR67" s="340"/>
      <c r="ITS67" s="340"/>
      <c r="ITT67" s="340"/>
      <c r="ITU67" s="340"/>
      <c r="ITV67" s="340"/>
      <c r="ITW67" s="340"/>
      <c r="ITX67" s="340"/>
      <c r="ITY67" s="340"/>
      <c r="ITZ67" s="340"/>
      <c r="IUA67" s="340"/>
      <c r="IUB67" s="340"/>
      <c r="IUC67" s="340"/>
      <c r="IUD67" s="340"/>
      <c r="IUE67" s="340"/>
      <c r="IUF67" s="340"/>
      <c r="IUG67" s="340"/>
      <c r="IUH67" s="340"/>
      <c r="IUI67" s="340"/>
      <c r="IUJ67" s="340"/>
      <c r="IUK67" s="340"/>
      <c r="IUL67" s="340"/>
      <c r="IUM67" s="340"/>
      <c r="IUN67" s="340"/>
      <c r="IUO67" s="340"/>
      <c r="IUP67" s="340"/>
      <c r="IUQ67" s="340"/>
      <c r="IUR67" s="340"/>
      <c r="IUS67" s="340"/>
      <c r="IUT67" s="340"/>
      <c r="IUU67" s="340"/>
      <c r="IUV67" s="340"/>
      <c r="IUW67" s="340"/>
      <c r="IUX67" s="340"/>
      <c r="IUY67" s="340"/>
      <c r="IUZ67" s="340"/>
      <c r="IVA67" s="340"/>
      <c r="IVB67" s="340"/>
      <c r="IVC67" s="340"/>
      <c r="IVD67" s="340"/>
      <c r="IVE67" s="340"/>
      <c r="IVF67" s="340"/>
      <c r="IVG67" s="340"/>
      <c r="IVH67" s="340"/>
      <c r="IVI67" s="340"/>
      <c r="IVJ67" s="340"/>
      <c r="IVK67" s="340"/>
      <c r="IVL67" s="340"/>
      <c r="IVM67" s="340"/>
      <c r="IVN67" s="340"/>
      <c r="IVO67" s="340"/>
      <c r="IVP67" s="340"/>
      <c r="IVQ67" s="340"/>
      <c r="IVR67" s="340"/>
      <c r="IVS67" s="340"/>
      <c r="IVT67" s="340"/>
      <c r="IVU67" s="340"/>
      <c r="IVV67" s="340"/>
      <c r="IVW67" s="340"/>
      <c r="IVX67" s="340"/>
      <c r="IVY67" s="340"/>
      <c r="IVZ67" s="340"/>
      <c r="IWA67" s="340"/>
      <c r="IWB67" s="340"/>
      <c r="IWC67" s="340"/>
      <c r="IWD67" s="340"/>
      <c r="IWE67" s="340"/>
      <c r="IWF67" s="340"/>
      <c r="IWG67" s="340"/>
      <c r="IWH67" s="340"/>
      <c r="IWI67" s="340"/>
      <c r="IWJ67" s="340"/>
      <c r="IWK67" s="340"/>
      <c r="IWL67" s="340"/>
      <c r="IWM67" s="340"/>
      <c r="IWN67" s="340"/>
      <c r="IWO67" s="340"/>
      <c r="IWP67" s="340"/>
      <c r="IWQ67" s="340"/>
      <c r="IWR67" s="340"/>
      <c r="IWS67" s="340"/>
      <c r="IWT67" s="340"/>
      <c r="IWU67" s="340"/>
      <c r="IWV67" s="340"/>
      <c r="IWW67" s="340"/>
      <c r="IWX67" s="340"/>
      <c r="IWY67" s="340"/>
      <c r="IWZ67" s="340"/>
      <c r="IXA67" s="340"/>
      <c r="IXB67" s="340"/>
      <c r="IXC67" s="340"/>
      <c r="IXD67" s="340"/>
      <c r="IXE67" s="340"/>
      <c r="IXF67" s="340"/>
      <c r="IXG67" s="340"/>
      <c r="IXH67" s="340"/>
      <c r="IXI67" s="340"/>
      <c r="IXJ67" s="340"/>
      <c r="IXK67" s="340"/>
      <c r="IXL67" s="340"/>
      <c r="IXM67" s="340"/>
      <c r="IXN67" s="340"/>
      <c r="IXO67" s="340"/>
      <c r="IXP67" s="340"/>
      <c r="IXQ67" s="340"/>
      <c r="IXR67" s="340"/>
      <c r="IXS67" s="340"/>
      <c r="IXT67" s="340"/>
      <c r="IXU67" s="340"/>
      <c r="IXV67" s="340"/>
      <c r="IXW67" s="340"/>
      <c r="IXX67" s="340"/>
      <c r="IXY67" s="340"/>
      <c r="IXZ67" s="340"/>
      <c r="IYA67" s="340"/>
      <c r="IYB67" s="340"/>
      <c r="IYC67" s="340"/>
      <c r="IYD67" s="340"/>
      <c r="IYE67" s="340"/>
      <c r="IYF67" s="340"/>
      <c r="IYG67" s="340"/>
      <c r="IYH67" s="340"/>
      <c r="IYI67" s="340"/>
      <c r="IYJ67" s="340"/>
      <c r="IYK67" s="340"/>
      <c r="IYL67" s="340"/>
      <c r="IYM67" s="340"/>
      <c r="IYN67" s="340"/>
      <c r="IYO67" s="340"/>
      <c r="IYP67" s="340"/>
      <c r="IYQ67" s="340"/>
      <c r="IYR67" s="340"/>
      <c r="IYS67" s="340"/>
      <c r="IYT67" s="340"/>
      <c r="IYU67" s="340"/>
      <c r="IYV67" s="340"/>
      <c r="IYW67" s="340"/>
      <c r="IYX67" s="340"/>
      <c r="IYY67" s="340"/>
      <c r="IYZ67" s="340"/>
      <c r="IZA67" s="340"/>
      <c r="IZB67" s="340"/>
      <c r="IZC67" s="340"/>
      <c r="IZD67" s="340"/>
      <c r="IZE67" s="340"/>
      <c r="IZF67" s="340"/>
      <c r="IZG67" s="340"/>
      <c r="IZH67" s="340"/>
      <c r="IZI67" s="340"/>
      <c r="IZJ67" s="340"/>
      <c r="IZK67" s="340"/>
      <c r="IZL67" s="340"/>
      <c r="IZM67" s="340"/>
      <c r="IZN67" s="340"/>
      <c r="IZO67" s="340"/>
      <c r="IZP67" s="340"/>
      <c r="IZQ67" s="340"/>
      <c r="IZR67" s="340"/>
      <c r="IZS67" s="340"/>
      <c r="IZT67" s="340"/>
      <c r="IZU67" s="340"/>
      <c r="IZV67" s="340"/>
      <c r="IZW67" s="340"/>
      <c r="IZX67" s="340"/>
      <c r="IZY67" s="340"/>
      <c r="IZZ67" s="340"/>
      <c r="JAA67" s="340"/>
      <c r="JAB67" s="340"/>
      <c r="JAC67" s="340"/>
      <c r="JAD67" s="340"/>
      <c r="JAE67" s="340"/>
      <c r="JAF67" s="340"/>
      <c r="JAG67" s="340"/>
      <c r="JAH67" s="340"/>
      <c r="JAI67" s="340"/>
      <c r="JAJ67" s="340"/>
      <c r="JAK67" s="340"/>
      <c r="JAL67" s="340"/>
      <c r="JAM67" s="340"/>
      <c r="JAN67" s="340"/>
      <c r="JAO67" s="340"/>
      <c r="JAP67" s="340"/>
      <c r="JAQ67" s="340"/>
      <c r="JAR67" s="340"/>
      <c r="JAS67" s="340"/>
      <c r="JAT67" s="340"/>
      <c r="JAU67" s="340"/>
      <c r="JAV67" s="340"/>
      <c r="JAW67" s="340"/>
      <c r="JAX67" s="340"/>
      <c r="JAY67" s="340"/>
      <c r="JAZ67" s="340"/>
      <c r="JBA67" s="340"/>
      <c r="JBB67" s="340"/>
      <c r="JBC67" s="340"/>
      <c r="JBD67" s="340"/>
      <c r="JBE67" s="340"/>
      <c r="JBF67" s="340"/>
      <c r="JBG67" s="340"/>
      <c r="JBH67" s="340"/>
      <c r="JBI67" s="340"/>
      <c r="JBJ67" s="340"/>
      <c r="JBK67" s="340"/>
      <c r="JBL67" s="340"/>
      <c r="JBM67" s="340"/>
      <c r="JBN67" s="340"/>
      <c r="JBO67" s="340"/>
      <c r="JBP67" s="340"/>
      <c r="JBQ67" s="340"/>
      <c r="JBR67" s="340"/>
      <c r="JBS67" s="340"/>
      <c r="JBT67" s="340"/>
      <c r="JBU67" s="340"/>
      <c r="JBV67" s="340"/>
      <c r="JBW67" s="340"/>
      <c r="JBX67" s="340"/>
      <c r="JBY67" s="340"/>
      <c r="JBZ67" s="340"/>
      <c r="JCA67" s="340"/>
      <c r="JCB67" s="340"/>
      <c r="JCC67" s="340"/>
      <c r="JCD67" s="340"/>
      <c r="JCE67" s="340"/>
      <c r="JCF67" s="340"/>
      <c r="JCG67" s="340"/>
      <c r="JCH67" s="340"/>
      <c r="JCI67" s="340"/>
      <c r="JCJ67" s="340"/>
      <c r="JCK67" s="340"/>
      <c r="JCL67" s="340"/>
      <c r="JCM67" s="340"/>
      <c r="JCN67" s="340"/>
      <c r="JCO67" s="340"/>
      <c r="JCP67" s="340"/>
      <c r="JCQ67" s="340"/>
      <c r="JCR67" s="340"/>
      <c r="JCS67" s="340"/>
      <c r="JCT67" s="340"/>
      <c r="JCU67" s="340"/>
      <c r="JCV67" s="340"/>
      <c r="JCW67" s="340"/>
      <c r="JCX67" s="340"/>
      <c r="JCY67" s="340"/>
      <c r="JCZ67" s="340"/>
      <c r="JDA67" s="340"/>
      <c r="JDB67" s="340"/>
      <c r="JDC67" s="340"/>
      <c r="JDD67" s="340"/>
      <c r="JDE67" s="340"/>
      <c r="JDF67" s="340"/>
      <c r="JDG67" s="340"/>
      <c r="JDH67" s="340"/>
      <c r="JDI67" s="340"/>
      <c r="JDJ67" s="340"/>
      <c r="JDK67" s="340"/>
      <c r="JDL67" s="340"/>
      <c r="JDM67" s="340"/>
      <c r="JDN67" s="340"/>
      <c r="JDO67" s="340"/>
      <c r="JDP67" s="340"/>
      <c r="JDQ67" s="340"/>
      <c r="JDR67" s="340"/>
      <c r="JDS67" s="340"/>
      <c r="JDT67" s="340"/>
      <c r="JDU67" s="340"/>
      <c r="JDV67" s="340"/>
      <c r="JDW67" s="340"/>
      <c r="JDX67" s="340"/>
      <c r="JDY67" s="340"/>
      <c r="JDZ67" s="340"/>
      <c r="JEA67" s="340"/>
      <c r="JEB67" s="340"/>
      <c r="JEC67" s="340"/>
      <c r="JED67" s="340"/>
      <c r="JEE67" s="340"/>
      <c r="JEF67" s="340"/>
      <c r="JEG67" s="340"/>
      <c r="JEH67" s="340"/>
      <c r="JEI67" s="340"/>
      <c r="JEJ67" s="340"/>
      <c r="JEK67" s="340"/>
      <c r="JEL67" s="340"/>
      <c r="JEM67" s="340"/>
      <c r="JEN67" s="340"/>
      <c r="JEO67" s="340"/>
      <c r="JEP67" s="340"/>
      <c r="JEQ67" s="340"/>
      <c r="JER67" s="340"/>
      <c r="JES67" s="340"/>
      <c r="JET67" s="340"/>
      <c r="JEU67" s="340"/>
      <c r="JEV67" s="340"/>
      <c r="JEW67" s="340"/>
      <c r="JEX67" s="340"/>
      <c r="JEY67" s="340"/>
      <c r="JEZ67" s="340"/>
      <c r="JFA67" s="340"/>
      <c r="JFB67" s="340"/>
      <c r="JFC67" s="340"/>
      <c r="JFD67" s="340"/>
      <c r="JFE67" s="340"/>
      <c r="JFF67" s="340"/>
      <c r="JFG67" s="340"/>
      <c r="JFH67" s="340"/>
      <c r="JFI67" s="340"/>
      <c r="JFJ67" s="340"/>
      <c r="JFK67" s="340"/>
      <c r="JFL67" s="340"/>
      <c r="JFM67" s="340"/>
      <c r="JFN67" s="340"/>
      <c r="JFO67" s="340"/>
      <c r="JFP67" s="340"/>
      <c r="JFQ67" s="340"/>
      <c r="JFR67" s="340"/>
      <c r="JFS67" s="340"/>
      <c r="JFT67" s="340"/>
      <c r="JFU67" s="340"/>
      <c r="JFV67" s="340"/>
      <c r="JFW67" s="340"/>
      <c r="JFX67" s="340"/>
      <c r="JFY67" s="340"/>
      <c r="JFZ67" s="340"/>
      <c r="JGA67" s="340"/>
      <c r="JGB67" s="340"/>
      <c r="JGC67" s="340"/>
      <c r="JGD67" s="340"/>
      <c r="JGE67" s="340"/>
      <c r="JGF67" s="340"/>
      <c r="JGG67" s="340"/>
      <c r="JGH67" s="340"/>
      <c r="JGI67" s="340"/>
      <c r="JGJ67" s="340"/>
      <c r="JGK67" s="340"/>
      <c r="JGL67" s="340"/>
      <c r="JGM67" s="340"/>
      <c r="JGN67" s="340"/>
      <c r="JGO67" s="340"/>
      <c r="JGP67" s="340"/>
      <c r="JGQ67" s="340"/>
      <c r="JGR67" s="340"/>
      <c r="JGS67" s="340"/>
      <c r="JGT67" s="340"/>
      <c r="JGU67" s="340"/>
      <c r="JGV67" s="340"/>
      <c r="JGW67" s="340"/>
      <c r="JGX67" s="340"/>
      <c r="JGY67" s="340"/>
      <c r="JGZ67" s="340"/>
      <c r="JHA67" s="340"/>
      <c r="JHB67" s="340"/>
      <c r="JHC67" s="340"/>
      <c r="JHD67" s="340"/>
      <c r="JHE67" s="340"/>
      <c r="JHF67" s="340"/>
      <c r="JHG67" s="340"/>
      <c r="JHH67" s="340"/>
      <c r="JHI67" s="340"/>
      <c r="JHJ67" s="340"/>
      <c r="JHK67" s="340"/>
      <c r="JHL67" s="340"/>
      <c r="JHM67" s="340"/>
      <c r="JHN67" s="340"/>
      <c r="JHO67" s="340"/>
      <c r="JHP67" s="340"/>
      <c r="JHQ67" s="340"/>
      <c r="JHR67" s="340"/>
      <c r="JHS67" s="340"/>
      <c r="JHT67" s="340"/>
      <c r="JHU67" s="340"/>
      <c r="JHV67" s="340"/>
      <c r="JHW67" s="340"/>
      <c r="JHX67" s="340"/>
      <c r="JHY67" s="340"/>
      <c r="JHZ67" s="340"/>
      <c r="JIA67" s="340"/>
      <c r="JIB67" s="340"/>
      <c r="JIC67" s="340"/>
      <c r="JID67" s="340"/>
      <c r="JIE67" s="340"/>
      <c r="JIF67" s="340"/>
      <c r="JIG67" s="340"/>
      <c r="JIH67" s="340"/>
      <c r="JII67" s="340"/>
      <c r="JIJ67" s="340"/>
      <c r="JIK67" s="340"/>
      <c r="JIL67" s="340"/>
      <c r="JIM67" s="340"/>
      <c r="JIN67" s="340"/>
      <c r="JIO67" s="340"/>
      <c r="JIP67" s="340"/>
      <c r="JIQ67" s="340"/>
      <c r="JIR67" s="340"/>
      <c r="JIS67" s="340"/>
      <c r="JIT67" s="340"/>
      <c r="JIU67" s="340"/>
      <c r="JIV67" s="340"/>
      <c r="JIW67" s="340"/>
      <c r="JIX67" s="340"/>
      <c r="JIY67" s="340"/>
      <c r="JIZ67" s="340"/>
      <c r="JJA67" s="340"/>
      <c r="JJB67" s="340"/>
      <c r="JJC67" s="340"/>
      <c r="JJD67" s="340"/>
      <c r="JJE67" s="340"/>
      <c r="JJF67" s="340"/>
      <c r="JJG67" s="340"/>
      <c r="JJH67" s="340"/>
      <c r="JJI67" s="340"/>
      <c r="JJJ67" s="340"/>
      <c r="JJK67" s="340"/>
      <c r="JJL67" s="340"/>
      <c r="JJM67" s="340"/>
      <c r="JJN67" s="340"/>
      <c r="JJO67" s="340"/>
      <c r="JJP67" s="340"/>
      <c r="JJQ67" s="340"/>
      <c r="JJR67" s="340"/>
      <c r="JJS67" s="340"/>
      <c r="JJT67" s="340"/>
      <c r="JJU67" s="340"/>
      <c r="JJV67" s="340"/>
      <c r="JJW67" s="340"/>
      <c r="JJX67" s="340"/>
      <c r="JJY67" s="340"/>
      <c r="JJZ67" s="340"/>
      <c r="JKA67" s="340"/>
      <c r="JKB67" s="340"/>
      <c r="JKC67" s="340"/>
      <c r="JKD67" s="340"/>
      <c r="JKE67" s="340"/>
      <c r="JKF67" s="340"/>
      <c r="JKG67" s="340"/>
      <c r="JKH67" s="340"/>
      <c r="JKI67" s="340"/>
      <c r="JKJ67" s="340"/>
      <c r="JKK67" s="340"/>
      <c r="JKL67" s="340"/>
      <c r="JKM67" s="340"/>
      <c r="JKN67" s="340"/>
      <c r="JKO67" s="340"/>
      <c r="JKP67" s="340"/>
      <c r="JKQ67" s="340"/>
      <c r="JKR67" s="340"/>
      <c r="JKS67" s="340"/>
      <c r="JKT67" s="340"/>
      <c r="JKU67" s="340"/>
      <c r="JKV67" s="340"/>
      <c r="JKW67" s="340"/>
      <c r="JKX67" s="340"/>
      <c r="JKY67" s="340"/>
      <c r="JKZ67" s="340"/>
      <c r="JLA67" s="340"/>
      <c r="JLB67" s="340"/>
      <c r="JLC67" s="340"/>
      <c r="JLD67" s="340"/>
      <c r="JLE67" s="340"/>
      <c r="JLF67" s="340"/>
      <c r="JLG67" s="340"/>
      <c r="JLH67" s="340"/>
      <c r="JLI67" s="340"/>
      <c r="JLJ67" s="340"/>
      <c r="JLK67" s="340"/>
      <c r="JLL67" s="340"/>
      <c r="JLM67" s="340"/>
      <c r="JLN67" s="340"/>
      <c r="JLO67" s="340"/>
      <c r="JLP67" s="340"/>
      <c r="JLQ67" s="340"/>
      <c r="JLR67" s="340"/>
      <c r="JLS67" s="340"/>
      <c r="JLT67" s="340"/>
      <c r="JLU67" s="340"/>
      <c r="JLV67" s="340"/>
      <c r="JLW67" s="340"/>
      <c r="JLX67" s="340"/>
      <c r="JLY67" s="340"/>
      <c r="JLZ67" s="340"/>
      <c r="JMA67" s="340"/>
      <c r="JMB67" s="340"/>
      <c r="JMC67" s="340"/>
      <c r="JMD67" s="340"/>
      <c r="JME67" s="340"/>
      <c r="JMF67" s="340"/>
      <c r="JMG67" s="340"/>
      <c r="JMH67" s="340"/>
      <c r="JMI67" s="340"/>
      <c r="JMJ67" s="340"/>
      <c r="JMK67" s="340"/>
      <c r="JML67" s="340"/>
      <c r="JMM67" s="340"/>
      <c r="JMN67" s="340"/>
      <c r="JMO67" s="340"/>
      <c r="JMP67" s="340"/>
      <c r="JMQ67" s="340"/>
      <c r="JMR67" s="340"/>
      <c r="JMS67" s="340"/>
      <c r="JMT67" s="340"/>
      <c r="JMU67" s="340"/>
      <c r="JMV67" s="340"/>
      <c r="JMW67" s="340"/>
      <c r="JMX67" s="340"/>
      <c r="JMY67" s="340"/>
      <c r="JMZ67" s="340"/>
      <c r="JNA67" s="340"/>
      <c r="JNB67" s="340"/>
      <c r="JNC67" s="340"/>
      <c r="JND67" s="340"/>
      <c r="JNE67" s="340"/>
      <c r="JNF67" s="340"/>
      <c r="JNG67" s="340"/>
      <c r="JNH67" s="340"/>
      <c r="JNI67" s="340"/>
      <c r="JNJ67" s="340"/>
      <c r="JNK67" s="340"/>
      <c r="JNL67" s="340"/>
      <c r="JNM67" s="340"/>
      <c r="JNN67" s="340"/>
      <c r="JNO67" s="340"/>
      <c r="JNP67" s="340"/>
      <c r="JNQ67" s="340"/>
      <c r="JNR67" s="340"/>
      <c r="JNS67" s="340"/>
      <c r="JNT67" s="340"/>
      <c r="JNU67" s="340"/>
      <c r="JNV67" s="340"/>
      <c r="JNW67" s="340"/>
      <c r="JNX67" s="340"/>
      <c r="JNY67" s="340"/>
      <c r="JNZ67" s="340"/>
      <c r="JOA67" s="340"/>
      <c r="JOB67" s="340"/>
      <c r="JOC67" s="340"/>
      <c r="JOD67" s="340"/>
      <c r="JOE67" s="340"/>
      <c r="JOF67" s="340"/>
      <c r="JOG67" s="340"/>
      <c r="JOH67" s="340"/>
      <c r="JOI67" s="340"/>
      <c r="JOJ67" s="340"/>
      <c r="JOK67" s="340"/>
      <c r="JOL67" s="340"/>
      <c r="JOM67" s="340"/>
      <c r="JON67" s="340"/>
      <c r="JOO67" s="340"/>
      <c r="JOP67" s="340"/>
      <c r="JOQ67" s="340"/>
      <c r="JOR67" s="340"/>
      <c r="JOS67" s="340"/>
      <c r="JOT67" s="340"/>
      <c r="JOU67" s="340"/>
      <c r="JOV67" s="340"/>
      <c r="JOW67" s="340"/>
      <c r="JOX67" s="340"/>
      <c r="JOY67" s="340"/>
      <c r="JOZ67" s="340"/>
      <c r="JPA67" s="340"/>
      <c r="JPB67" s="340"/>
      <c r="JPC67" s="340"/>
      <c r="JPD67" s="340"/>
      <c r="JPE67" s="340"/>
      <c r="JPF67" s="340"/>
      <c r="JPG67" s="340"/>
      <c r="JPH67" s="340"/>
      <c r="JPI67" s="340"/>
      <c r="JPJ67" s="340"/>
      <c r="JPK67" s="340"/>
      <c r="JPL67" s="340"/>
      <c r="JPM67" s="340"/>
      <c r="JPN67" s="340"/>
      <c r="JPO67" s="340"/>
      <c r="JPP67" s="340"/>
      <c r="JPQ67" s="340"/>
      <c r="JPR67" s="340"/>
      <c r="JPS67" s="340"/>
      <c r="JPT67" s="340"/>
      <c r="JPU67" s="340"/>
      <c r="JPV67" s="340"/>
      <c r="JPW67" s="340"/>
      <c r="JPX67" s="340"/>
      <c r="JPY67" s="340"/>
      <c r="JPZ67" s="340"/>
      <c r="JQA67" s="340"/>
      <c r="JQB67" s="340"/>
      <c r="JQC67" s="340"/>
      <c r="JQD67" s="340"/>
      <c r="JQE67" s="340"/>
      <c r="JQF67" s="340"/>
      <c r="JQG67" s="340"/>
      <c r="JQH67" s="340"/>
      <c r="JQI67" s="340"/>
      <c r="JQJ67" s="340"/>
      <c r="JQK67" s="340"/>
      <c r="JQL67" s="340"/>
      <c r="JQM67" s="340"/>
      <c r="JQN67" s="340"/>
      <c r="JQO67" s="340"/>
      <c r="JQP67" s="340"/>
      <c r="JQQ67" s="340"/>
      <c r="JQR67" s="340"/>
      <c r="JQS67" s="340"/>
      <c r="JQT67" s="340"/>
      <c r="JQU67" s="340"/>
      <c r="JQV67" s="340"/>
      <c r="JQW67" s="340"/>
      <c r="JQX67" s="340"/>
      <c r="JQY67" s="340"/>
      <c r="JQZ67" s="340"/>
      <c r="JRA67" s="340"/>
      <c r="JRB67" s="340"/>
      <c r="JRC67" s="340"/>
      <c r="JRD67" s="340"/>
      <c r="JRE67" s="340"/>
      <c r="JRF67" s="340"/>
      <c r="JRG67" s="340"/>
      <c r="JRH67" s="340"/>
      <c r="JRI67" s="340"/>
      <c r="JRJ67" s="340"/>
      <c r="JRK67" s="340"/>
      <c r="JRL67" s="340"/>
      <c r="JRM67" s="340"/>
      <c r="JRN67" s="340"/>
      <c r="JRO67" s="340"/>
      <c r="JRP67" s="340"/>
      <c r="JRQ67" s="340"/>
      <c r="JRR67" s="340"/>
      <c r="JRS67" s="340"/>
      <c r="JRT67" s="340"/>
      <c r="JRU67" s="340"/>
      <c r="JRV67" s="340"/>
      <c r="JRW67" s="340"/>
      <c r="JRX67" s="340"/>
      <c r="JRY67" s="340"/>
      <c r="JRZ67" s="340"/>
      <c r="JSA67" s="340"/>
      <c r="JSB67" s="340"/>
      <c r="JSC67" s="340"/>
      <c r="JSD67" s="340"/>
      <c r="JSE67" s="340"/>
      <c r="JSF67" s="340"/>
      <c r="JSG67" s="340"/>
      <c r="JSH67" s="340"/>
      <c r="JSI67" s="340"/>
      <c r="JSJ67" s="340"/>
      <c r="JSK67" s="340"/>
      <c r="JSL67" s="340"/>
      <c r="JSM67" s="340"/>
      <c r="JSN67" s="340"/>
      <c r="JSO67" s="340"/>
      <c r="JSP67" s="340"/>
      <c r="JSQ67" s="340"/>
      <c r="JSR67" s="340"/>
      <c r="JSS67" s="340"/>
      <c r="JST67" s="340"/>
      <c r="JSU67" s="340"/>
      <c r="JSV67" s="340"/>
      <c r="JSW67" s="340"/>
      <c r="JSX67" s="340"/>
      <c r="JSY67" s="340"/>
      <c r="JSZ67" s="340"/>
      <c r="JTA67" s="340"/>
      <c r="JTB67" s="340"/>
      <c r="JTC67" s="340"/>
      <c r="JTD67" s="340"/>
      <c r="JTE67" s="340"/>
      <c r="JTF67" s="340"/>
      <c r="JTG67" s="340"/>
      <c r="JTH67" s="340"/>
      <c r="JTI67" s="340"/>
      <c r="JTJ67" s="340"/>
      <c r="JTK67" s="340"/>
      <c r="JTL67" s="340"/>
      <c r="JTM67" s="340"/>
      <c r="JTN67" s="340"/>
      <c r="JTO67" s="340"/>
      <c r="JTP67" s="340"/>
      <c r="JTQ67" s="340"/>
      <c r="JTR67" s="340"/>
      <c r="JTS67" s="340"/>
      <c r="JTT67" s="340"/>
      <c r="JTU67" s="340"/>
      <c r="JTV67" s="340"/>
      <c r="JTW67" s="340"/>
      <c r="JTX67" s="340"/>
      <c r="JTY67" s="340"/>
      <c r="JTZ67" s="340"/>
      <c r="JUA67" s="340"/>
      <c r="JUB67" s="340"/>
      <c r="JUC67" s="340"/>
      <c r="JUD67" s="340"/>
      <c r="JUE67" s="340"/>
      <c r="JUF67" s="340"/>
      <c r="JUG67" s="340"/>
      <c r="JUH67" s="340"/>
      <c r="JUI67" s="340"/>
      <c r="JUJ67" s="340"/>
      <c r="JUK67" s="340"/>
      <c r="JUL67" s="340"/>
      <c r="JUM67" s="340"/>
      <c r="JUN67" s="340"/>
      <c r="JUO67" s="340"/>
      <c r="JUP67" s="340"/>
      <c r="JUQ67" s="340"/>
      <c r="JUR67" s="340"/>
      <c r="JUS67" s="340"/>
      <c r="JUT67" s="340"/>
      <c r="JUU67" s="340"/>
      <c r="JUV67" s="340"/>
      <c r="JUW67" s="340"/>
      <c r="JUX67" s="340"/>
      <c r="JUY67" s="340"/>
      <c r="JUZ67" s="340"/>
      <c r="JVA67" s="340"/>
      <c r="JVB67" s="340"/>
      <c r="JVC67" s="340"/>
      <c r="JVD67" s="340"/>
      <c r="JVE67" s="340"/>
      <c r="JVF67" s="340"/>
      <c r="JVG67" s="340"/>
      <c r="JVH67" s="340"/>
      <c r="JVI67" s="340"/>
      <c r="JVJ67" s="340"/>
      <c r="JVK67" s="340"/>
      <c r="JVL67" s="340"/>
      <c r="JVM67" s="340"/>
      <c r="JVN67" s="340"/>
      <c r="JVO67" s="340"/>
      <c r="JVP67" s="340"/>
      <c r="JVQ67" s="340"/>
      <c r="JVR67" s="340"/>
      <c r="JVS67" s="340"/>
      <c r="JVT67" s="340"/>
      <c r="JVU67" s="340"/>
      <c r="JVV67" s="340"/>
      <c r="JVW67" s="340"/>
      <c r="JVX67" s="340"/>
      <c r="JVY67" s="340"/>
      <c r="JVZ67" s="340"/>
      <c r="JWA67" s="340"/>
      <c r="JWB67" s="340"/>
      <c r="JWC67" s="340"/>
      <c r="JWD67" s="340"/>
      <c r="JWE67" s="340"/>
      <c r="JWF67" s="340"/>
      <c r="JWG67" s="340"/>
      <c r="JWH67" s="340"/>
      <c r="JWI67" s="340"/>
      <c r="JWJ67" s="340"/>
      <c r="JWK67" s="340"/>
      <c r="JWL67" s="340"/>
      <c r="JWM67" s="340"/>
      <c r="JWN67" s="340"/>
      <c r="JWO67" s="340"/>
      <c r="JWP67" s="340"/>
      <c r="JWQ67" s="340"/>
      <c r="JWR67" s="340"/>
      <c r="JWS67" s="340"/>
      <c r="JWT67" s="340"/>
      <c r="JWU67" s="340"/>
      <c r="JWV67" s="340"/>
      <c r="JWW67" s="340"/>
      <c r="JWX67" s="340"/>
      <c r="JWY67" s="340"/>
      <c r="JWZ67" s="340"/>
      <c r="JXA67" s="340"/>
      <c r="JXB67" s="340"/>
      <c r="JXC67" s="340"/>
      <c r="JXD67" s="340"/>
      <c r="JXE67" s="340"/>
      <c r="JXF67" s="340"/>
      <c r="JXG67" s="340"/>
      <c r="JXH67" s="340"/>
      <c r="JXI67" s="340"/>
      <c r="JXJ67" s="340"/>
      <c r="JXK67" s="340"/>
      <c r="JXL67" s="340"/>
      <c r="JXM67" s="340"/>
      <c r="JXN67" s="340"/>
      <c r="JXO67" s="340"/>
      <c r="JXP67" s="340"/>
      <c r="JXQ67" s="340"/>
      <c r="JXR67" s="340"/>
      <c r="JXS67" s="340"/>
      <c r="JXT67" s="340"/>
      <c r="JXU67" s="340"/>
      <c r="JXV67" s="340"/>
      <c r="JXW67" s="340"/>
      <c r="JXX67" s="340"/>
      <c r="JXY67" s="340"/>
      <c r="JXZ67" s="340"/>
      <c r="JYA67" s="340"/>
      <c r="JYB67" s="340"/>
      <c r="JYC67" s="340"/>
      <c r="JYD67" s="340"/>
      <c r="JYE67" s="340"/>
      <c r="JYF67" s="340"/>
      <c r="JYG67" s="340"/>
      <c r="JYH67" s="340"/>
      <c r="JYI67" s="340"/>
      <c r="JYJ67" s="340"/>
      <c r="JYK67" s="340"/>
      <c r="JYL67" s="340"/>
      <c r="JYM67" s="340"/>
      <c r="JYN67" s="340"/>
      <c r="JYO67" s="340"/>
      <c r="JYP67" s="340"/>
      <c r="JYQ67" s="340"/>
      <c r="JYR67" s="340"/>
      <c r="JYS67" s="340"/>
      <c r="JYT67" s="340"/>
      <c r="JYU67" s="340"/>
      <c r="JYV67" s="340"/>
      <c r="JYW67" s="340"/>
      <c r="JYX67" s="340"/>
      <c r="JYY67" s="340"/>
      <c r="JYZ67" s="340"/>
      <c r="JZA67" s="340"/>
      <c r="JZB67" s="340"/>
      <c r="JZC67" s="340"/>
      <c r="JZD67" s="340"/>
      <c r="JZE67" s="340"/>
      <c r="JZF67" s="340"/>
      <c r="JZG67" s="340"/>
      <c r="JZH67" s="340"/>
      <c r="JZI67" s="340"/>
      <c r="JZJ67" s="340"/>
      <c r="JZK67" s="340"/>
      <c r="JZL67" s="340"/>
      <c r="JZM67" s="340"/>
      <c r="JZN67" s="340"/>
      <c r="JZO67" s="340"/>
      <c r="JZP67" s="340"/>
      <c r="JZQ67" s="340"/>
      <c r="JZR67" s="340"/>
      <c r="JZS67" s="340"/>
      <c r="JZT67" s="340"/>
      <c r="JZU67" s="340"/>
      <c r="JZV67" s="340"/>
      <c r="JZW67" s="340"/>
      <c r="JZX67" s="340"/>
      <c r="JZY67" s="340"/>
      <c r="JZZ67" s="340"/>
      <c r="KAA67" s="340"/>
      <c r="KAB67" s="340"/>
      <c r="KAC67" s="340"/>
      <c r="KAD67" s="340"/>
      <c r="KAE67" s="340"/>
      <c r="KAF67" s="340"/>
      <c r="KAG67" s="340"/>
      <c r="KAH67" s="340"/>
      <c r="KAI67" s="340"/>
      <c r="KAJ67" s="340"/>
      <c r="KAK67" s="340"/>
      <c r="KAL67" s="340"/>
      <c r="KAM67" s="340"/>
      <c r="KAN67" s="340"/>
      <c r="KAO67" s="340"/>
      <c r="KAP67" s="340"/>
      <c r="KAQ67" s="340"/>
      <c r="KAR67" s="340"/>
      <c r="KAS67" s="340"/>
      <c r="KAT67" s="340"/>
      <c r="KAU67" s="340"/>
      <c r="KAV67" s="340"/>
      <c r="KAW67" s="340"/>
      <c r="KAX67" s="340"/>
      <c r="KAY67" s="340"/>
      <c r="KAZ67" s="340"/>
      <c r="KBA67" s="340"/>
      <c r="KBB67" s="340"/>
      <c r="KBC67" s="340"/>
      <c r="KBD67" s="340"/>
      <c r="KBE67" s="340"/>
      <c r="KBF67" s="340"/>
      <c r="KBG67" s="340"/>
      <c r="KBH67" s="340"/>
      <c r="KBI67" s="340"/>
      <c r="KBJ67" s="340"/>
      <c r="KBK67" s="340"/>
      <c r="KBL67" s="340"/>
      <c r="KBM67" s="340"/>
      <c r="KBN67" s="340"/>
      <c r="KBO67" s="340"/>
      <c r="KBP67" s="340"/>
      <c r="KBQ67" s="340"/>
      <c r="KBR67" s="340"/>
      <c r="KBS67" s="340"/>
      <c r="KBT67" s="340"/>
      <c r="KBU67" s="340"/>
      <c r="KBV67" s="340"/>
      <c r="KBW67" s="340"/>
      <c r="KBX67" s="340"/>
      <c r="KBY67" s="340"/>
      <c r="KBZ67" s="340"/>
      <c r="KCA67" s="340"/>
      <c r="KCB67" s="340"/>
      <c r="KCC67" s="340"/>
      <c r="KCD67" s="340"/>
      <c r="KCE67" s="340"/>
      <c r="KCF67" s="340"/>
      <c r="KCG67" s="340"/>
      <c r="KCH67" s="340"/>
      <c r="KCI67" s="340"/>
      <c r="KCJ67" s="340"/>
      <c r="KCK67" s="340"/>
      <c r="KCL67" s="340"/>
      <c r="KCM67" s="340"/>
      <c r="KCN67" s="340"/>
      <c r="KCO67" s="340"/>
      <c r="KCP67" s="340"/>
      <c r="KCQ67" s="340"/>
      <c r="KCR67" s="340"/>
      <c r="KCS67" s="340"/>
      <c r="KCT67" s="340"/>
      <c r="KCU67" s="340"/>
      <c r="KCV67" s="340"/>
      <c r="KCW67" s="340"/>
      <c r="KCX67" s="340"/>
      <c r="KCY67" s="340"/>
      <c r="KCZ67" s="340"/>
      <c r="KDA67" s="340"/>
      <c r="KDB67" s="340"/>
      <c r="KDC67" s="340"/>
      <c r="KDD67" s="340"/>
      <c r="KDE67" s="340"/>
      <c r="KDF67" s="340"/>
      <c r="KDG67" s="340"/>
      <c r="KDH67" s="340"/>
      <c r="KDI67" s="340"/>
      <c r="KDJ67" s="340"/>
      <c r="KDK67" s="340"/>
      <c r="KDL67" s="340"/>
      <c r="KDM67" s="340"/>
      <c r="KDN67" s="340"/>
      <c r="KDO67" s="340"/>
      <c r="KDP67" s="340"/>
      <c r="KDQ67" s="340"/>
      <c r="KDR67" s="340"/>
      <c r="KDS67" s="340"/>
      <c r="KDT67" s="340"/>
      <c r="KDU67" s="340"/>
      <c r="KDV67" s="340"/>
      <c r="KDW67" s="340"/>
      <c r="KDX67" s="340"/>
      <c r="KDY67" s="340"/>
      <c r="KDZ67" s="340"/>
      <c r="KEA67" s="340"/>
      <c r="KEB67" s="340"/>
      <c r="KEC67" s="340"/>
      <c r="KED67" s="340"/>
      <c r="KEE67" s="340"/>
      <c r="KEF67" s="340"/>
      <c r="KEG67" s="340"/>
      <c r="KEH67" s="340"/>
      <c r="KEI67" s="340"/>
      <c r="KEJ67" s="340"/>
      <c r="KEK67" s="340"/>
      <c r="KEL67" s="340"/>
      <c r="KEM67" s="340"/>
      <c r="KEN67" s="340"/>
      <c r="KEO67" s="340"/>
      <c r="KEP67" s="340"/>
      <c r="KEQ67" s="340"/>
      <c r="KER67" s="340"/>
      <c r="KES67" s="340"/>
      <c r="KET67" s="340"/>
      <c r="KEU67" s="340"/>
      <c r="KEV67" s="340"/>
      <c r="KEW67" s="340"/>
      <c r="KEX67" s="340"/>
      <c r="KEY67" s="340"/>
      <c r="KEZ67" s="340"/>
      <c r="KFA67" s="340"/>
      <c r="KFB67" s="340"/>
      <c r="KFC67" s="340"/>
      <c r="KFD67" s="340"/>
      <c r="KFE67" s="340"/>
      <c r="KFF67" s="340"/>
      <c r="KFG67" s="340"/>
      <c r="KFH67" s="340"/>
      <c r="KFI67" s="340"/>
      <c r="KFJ67" s="340"/>
      <c r="KFK67" s="340"/>
      <c r="KFL67" s="340"/>
      <c r="KFM67" s="340"/>
      <c r="KFN67" s="340"/>
      <c r="KFO67" s="340"/>
      <c r="KFP67" s="340"/>
      <c r="KFQ67" s="340"/>
      <c r="KFR67" s="340"/>
      <c r="KFS67" s="340"/>
      <c r="KFT67" s="340"/>
      <c r="KFU67" s="340"/>
      <c r="KFV67" s="340"/>
      <c r="KFW67" s="340"/>
      <c r="KFX67" s="340"/>
      <c r="KFY67" s="340"/>
      <c r="KFZ67" s="340"/>
      <c r="KGA67" s="340"/>
      <c r="KGB67" s="340"/>
      <c r="KGC67" s="340"/>
      <c r="KGD67" s="340"/>
      <c r="KGE67" s="340"/>
      <c r="KGF67" s="340"/>
      <c r="KGG67" s="340"/>
      <c r="KGH67" s="340"/>
      <c r="KGI67" s="340"/>
      <c r="KGJ67" s="340"/>
      <c r="KGK67" s="340"/>
      <c r="KGL67" s="340"/>
      <c r="KGM67" s="340"/>
      <c r="KGN67" s="340"/>
      <c r="KGO67" s="340"/>
      <c r="KGP67" s="340"/>
      <c r="KGQ67" s="340"/>
      <c r="KGR67" s="340"/>
      <c r="KGS67" s="340"/>
      <c r="KGT67" s="340"/>
      <c r="KGU67" s="340"/>
      <c r="KGV67" s="340"/>
      <c r="KGW67" s="340"/>
      <c r="KGX67" s="340"/>
      <c r="KGY67" s="340"/>
      <c r="KGZ67" s="340"/>
      <c r="KHA67" s="340"/>
      <c r="KHB67" s="340"/>
      <c r="KHC67" s="340"/>
      <c r="KHD67" s="340"/>
      <c r="KHE67" s="340"/>
      <c r="KHF67" s="340"/>
      <c r="KHG67" s="340"/>
      <c r="KHH67" s="340"/>
      <c r="KHI67" s="340"/>
      <c r="KHJ67" s="340"/>
      <c r="KHK67" s="340"/>
      <c r="KHL67" s="340"/>
      <c r="KHM67" s="340"/>
      <c r="KHN67" s="340"/>
      <c r="KHO67" s="340"/>
      <c r="KHP67" s="340"/>
      <c r="KHQ67" s="340"/>
      <c r="KHR67" s="340"/>
      <c r="KHS67" s="340"/>
      <c r="KHT67" s="340"/>
      <c r="KHU67" s="340"/>
      <c r="KHV67" s="340"/>
      <c r="KHW67" s="340"/>
      <c r="KHX67" s="340"/>
      <c r="KHY67" s="340"/>
      <c r="KHZ67" s="340"/>
      <c r="KIA67" s="340"/>
      <c r="KIB67" s="340"/>
      <c r="KIC67" s="340"/>
      <c r="KID67" s="340"/>
      <c r="KIE67" s="340"/>
      <c r="KIF67" s="340"/>
      <c r="KIG67" s="340"/>
      <c r="KIH67" s="340"/>
      <c r="KII67" s="340"/>
      <c r="KIJ67" s="340"/>
      <c r="KIK67" s="340"/>
      <c r="KIL67" s="340"/>
      <c r="KIM67" s="340"/>
      <c r="KIN67" s="340"/>
      <c r="KIO67" s="340"/>
      <c r="KIP67" s="340"/>
      <c r="KIQ67" s="340"/>
      <c r="KIR67" s="340"/>
      <c r="KIS67" s="340"/>
      <c r="KIT67" s="340"/>
      <c r="KIU67" s="340"/>
      <c r="KIV67" s="340"/>
      <c r="KIW67" s="340"/>
      <c r="KIX67" s="340"/>
      <c r="KIY67" s="340"/>
      <c r="KIZ67" s="340"/>
      <c r="KJA67" s="340"/>
      <c r="KJB67" s="340"/>
      <c r="KJC67" s="340"/>
      <c r="KJD67" s="340"/>
      <c r="KJE67" s="340"/>
      <c r="KJF67" s="340"/>
      <c r="KJG67" s="340"/>
      <c r="KJH67" s="340"/>
      <c r="KJI67" s="340"/>
      <c r="KJJ67" s="340"/>
      <c r="KJK67" s="340"/>
      <c r="KJL67" s="340"/>
      <c r="KJM67" s="340"/>
      <c r="KJN67" s="340"/>
      <c r="KJO67" s="340"/>
      <c r="KJP67" s="340"/>
      <c r="KJQ67" s="340"/>
      <c r="KJR67" s="340"/>
      <c r="KJS67" s="340"/>
      <c r="KJT67" s="340"/>
      <c r="KJU67" s="340"/>
      <c r="KJV67" s="340"/>
      <c r="KJW67" s="340"/>
      <c r="KJX67" s="340"/>
      <c r="KJY67" s="340"/>
      <c r="KJZ67" s="340"/>
      <c r="KKA67" s="340"/>
      <c r="KKB67" s="340"/>
      <c r="KKC67" s="340"/>
      <c r="KKD67" s="340"/>
      <c r="KKE67" s="340"/>
      <c r="KKF67" s="340"/>
      <c r="KKG67" s="340"/>
      <c r="KKH67" s="340"/>
      <c r="KKI67" s="340"/>
      <c r="KKJ67" s="340"/>
      <c r="KKK67" s="340"/>
      <c r="KKL67" s="340"/>
      <c r="KKM67" s="340"/>
      <c r="KKN67" s="340"/>
      <c r="KKO67" s="340"/>
      <c r="KKP67" s="340"/>
      <c r="KKQ67" s="340"/>
      <c r="KKR67" s="340"/>
      <c r="KKS67" s="340"/>
      <c r="KKT67" s="340"/>
      <c r="KKU67" s="340"/>
      <c r="KKV67" s="340"/>
      <c r="KKW67" s="340"/>
      <c r="KKX67" s="340"/>
      <c r="KKY67" s="340"/>
      <c r="KKZ67" s="340"/>
      <c r="KLA67" s="340"/>
      <c r="KLB67" s="340"/>
      <c r="KLC67" s="340"/>
      <c r="KLD67" s="340"/>
      <c r="KLE67" s="340"/>
      <c r="KLF67" s="340"/>
      <c r="KLG67" s="340"/>
      <c r="KLH67" s="340"/>
      <c r="KLI67" s="340"/>
      <c r="KLJ67" s="340"/>
      <c r="KLK67" s="340"/>
      <c r="KLL67" s="340"/>
      <c r="KLM67" s="340"/>
      <c r="KLN67" s="340"/>
      <c r="KLO67" s="340"/>
      <c r="KLP67" s="340"/>
      <c r="KLQ67" s="340"/>
      <c r="KLR67" s="340"/>
      <c r="KLS67" s="340"/>
      <c r="KLT67" s="340"/>
      <c r="KLU67" s="340"/>
      <c r="KLV67" s="340"/>
      <c r="KLW67" s="340"/>
      <c r="KLX67" s="340"/>
      <c r="KLY67" s="340"/>
      <c r="KLZ67" s="340"/>
      <c r="KMA67" s="340"/>
      <c r="KMB67" s="340"/>
      <c r="KMC67" s="340"/>
      <c r="KMD67" s="340"/>
      <c r="KME67" s="340"/>
      <c r="KMF67" s="340"/>
      <c r="KMG67" s="340"/>
      <c r="KMH67" s="340"/>
      <c r="KMI67" s="340"/>
      <c r="KMJ67" s="340"/>
      <c r="KMK67" s="340"/>
      <c r="KML67" s="340"/>
      <c r="KMM67" s="340"/>
      <c r="KMN67" s="340"/>
      <c r="KMO67" s="340"/>
      <c r="KMP67" s="340"/>
      <c r="KMQ67" s="340"/>
      <c r="KMR67" s="340"/>
      <c r="KMS67" s="340"/>
      <c r="KMT67" s="340"/>
      <c r="KMU67" s="340"/>
      <c r="KMV67" s="340"/>
      <c r="KMW67" s="340"/>
      <c r="KMX67" s="340"/>
      <c r="KMY67" s="340"/>
      <c r="KMZ67" s="340"/>
      <c r="KNA67" s="340"/>
      <c r="KNB67" s="340"/>
      <c r="KNC67" s="340"/>
      <c r="KND67" s="340"/>
      <c r="KNE67" s="340"/>
      <c r="KNF67" s="340"/>
      <c r="KNG67" s="340"/>
      <c r="KNH67" s="340"/>
      <c r="KNI67" s="340"/>
      <c r="KNJ67" s="340"/>
      <c r="KNK67" s="340"/>
      <c r="KNL67" s="340"/>
      <c r="KNM67" s="340"/>
      <c r="KNN67" s="340"/>
      <c r="KNO67" s="340"/>
      <c r="KNP67" s="340"/>
      <c r="KNQ67" s="340"/>
      <c r="KNR67" s="340"/>
      <c r="KNS67" s="340"/>
      <c r="KNT67" s="340"/>
      <c r="KNU67" s="340"/>
      <c r="KNV67" s="340"/>
      <c r="KNW67" s="340"/>
      <c r="KNX67" s="340"/>
      <c r="KNY67" s="340"/>
      <c r="KNZ67" s="340"/>
      <c r="KOA67" s="340"/>
      <c r="KOB67" s="340"/>
      <c r="KOC67" s="340"/>
      <c r="KOD67" s="340"/>
      <c r="KOE67" s="340"/>
      <c r="KOF67" s="340"/>
      <c r="KOG67" s="340"/>
      <c r="KOH67" s="340"/>
      <c r="KOI67" s="340"/>
      <c r="KOJ67" s="340"/>
      <c r="KOK67" s="340"/>
      <c r="KOL67" s="340"/>
      <c r="KOM67" s="340"/>
      <c r="KON67" s="340"/>
      <c r="KOO67" s="340"/>
      <c r="KOP67" s="340"/>
      <c r="KOQ67" s="340"/>
      <c r="KOR67" s="340"/>
      <c r="KOS67" s="340"/>
      <c r="KOT67" s="340"/>
      <c r="KOU67" s="340"/>
      <c r="KOV67" s="340"/>
      <c r="KOW67" s="340"/>
      <c r="KOX67" s="340"/>
      <c r="KOY67" s="340"/>
      <c r="KOZ67" s="340"/>
      <c r="KPA67" s="340"/>
      <c r="KPB67" s="340"/>
      <c r="KPC67" s="340"/>
      <c r="KPD67" s="340"/>
      <c r="KPE67" s="340"/>
      <c r="KPF67" s="340"/>
      <c r="KPG67" s="340"/>
      <c r="KPH67" s="340"/>
      <c r="KPI67" s="340"/>
      <c r="KPJ67" s="340"/>
      <c r="KPK67" s="340"/>
      <c r="KPL67" s="340"/>
      <c r="KPM67" s="340"/>
      <c r="KPN67" s="340"/>
      <c r="KPO67" s="340"/>
      <c r="KPP67" s="340"/>
      <c r="KPQ67" s="340"/>
      <c r="KPR67" s="340"/>
      <c r="KPS67" s="340"/>
      <c r="KPT67" s="340"/>
      <c r="KPU67" s="340"/>
      <c r="KPV67" s="340"/>
      <c r="KPW67" s="340"/>
      <c r="KPX67" s="340"/>
      <c r="KPY67" s="340"/>
      <c r="KPZ67" s="340"/>
      <c r="KQA67" s="340"/>
      <c r="KQB67" s="340"/>
      <c r="KQC67" s="340"/>
      <c r="KQD67" s="340"/>
      <c r="KQE67" s="340"/>
      <c r="KQF67" s="340"/>
      <c r="KQG67" s="340"/>
      <c r="KQH67" s="340"/>
      <c r="KQI67" s="340"/>
      <c r="KQJ67" s="340"/>
      <c r="KQK67" s="340"/>
      <c r="KQL67" s="340"/>
      <c r="KQM67" s="340"/>
      <c r="KQN67" s="340"/>
      <c r="KQO67" s="340"/>
      <c r="KQP67" s="340"/>
      <c r="KQQ67" s="340"/>
      <c r="KQR67" s="340"/>
      <c r="KQS67" s="340"/>
      <c r="KQT67" s="340"/>
      <c r="KQU67" s="340"/>
      <c r="KQV67" s="340"/>
      <c r="KQW67" s="340"/>
      <c r="KQX67" s="340"/>
      <c r="KQY67" s="340"/>
      <c r="KQZ67" s="340"/>
      <c r="KRA67" s="340"/>
      <c r="KRB67" s="340"/>
      <c r="KRC67" s="340"/>
      <c r="KRD67" s="340"/>
      <c r="KRE67" s="340"/>
      <c r="KRF67" s="340"/>
      <c r="KRG67" s="340"/>
      <c r="KRH67" s="340"/>
      <c r="KRI67" s="340"/>
      <c r="KRJ67" s="340"/>
      <c r="KRK67" s="340"/>
      <c r="KRL67" s="340"/>
      <c r="KRM67" s="340"/>
      <c r="KRN67" s="340"/>
      <c r="KRO67" s="340"/>
      <c r="KRP67" s="340"/>
      <c r="KRQ67" s="340"/>
      <c r="KRR67" s="340"/>
      <c r="KRS67" s="340"/>
      <c r="KRT67" s="340"/>
      <c r="KRU67" s="340"/>
      <c r="KRV67" s="340"/>
      <c r="KRW67" s="340"/>
      <c r="KRX67" s="340"/>
      <c r="KRY67" s="340"/>
      <c r="KRZ67" s="340"/>
      <c r="KSA67" s="340"/>
      <c r="KSB67" s="340"/>
      <c r="KSC67" s="340"/>
      <c r="KSD67" s="340"/>
      <c r="KSE67" s="340"/>
      <c r="KSF67" s="340"/>
      <c r="KSG67" s="340"/>
      <c r="KSH67" s="340"/>
      <c r="KSI67" s="340"/>
      <c r="KSJ67" s="340"/>
      <c r="KSK67" s="340"/>
      <c r="KSL67" s="340"/>
      <c r="KSM67" s="340"/>
      <c r="KSN67" s="340"/>
      <c r="KSO67" s="340"/>
      <c r="KSP67" s="340"/>
      <c r="KSQ67" s="340"/>
      <c r="KSR67" s="340"/>
      <c r="KSS67" s="340"/>
      <c r="KST67" s="340"/>
      <c r="KSU67" s="340"/>
      <c r="KSV67" s="340"/>
      <c r="KSW67" s="340"/>
      <c r="KSX67" s="340"/>
      <c r="KSY67" s="340"/>
      <c r="KSZ67" s="340"/>
      <c r="KTA67" s="340"/>
      <c r="KTB67" s="340"/>
      <c r="KTC67" s="340"/>
      <c r="KTD67" s="340"/>
      <c r="KTE67" s="340"/>
      <c r="KTF67" s="340"/>
      <c r="KTG67" s="340"/>
      <c r="KTH67" s="340"/>
      <c r="KTI67" s="340"/>
      <c r="KTJ67" s="340"/>
      <c r="KTK67" s="340"/>
      <c r="KTL67" s="340"/>
      <c r="KTM67" s="340"/>
      <c r="KTN67" s="340"/>
      <c r="KTO67" s="340"/>
      <c r="KTP67" s="340"/>
      <c r="KTQ67" s="340"/>
      <c r="KTR67" s="340"/>
      <c r="KTS67" s="340"/>
      <c r="KTT67" s="340"/>
      <c r="KTU67" s="340"/>
      <c r="KTV67" s="340"/>
      <c r="KTW67" s="340"/>
      <c r="KTX67" s="340"/>
      <c r="KTY67" s="340"/>
      <c r="KTZ67" s="340"/>
      <c r="KUA67" s="340"/>
      <c r="KUB67" s="340"/>
      <c r="KUC67" s="340"/>
      <c r="KUD67" s="340"/>
      <c r="KUE67" s="340"/>
      <c r="KUF67" s="340"/>
      <c r="KUG67" s="340"/>
      <c r="KUH67" s="340"/>
      <c r="KUI67" s="340"/>
      <c r="KUJ67" s="340"/>
      <c r="KUK67" s="340"/>
      <c r="KUL67" s="340"/>
      <c r="KUM67" s="340"/>
      <c r="KUN67" s="340"/>
      <c r="KUO67" s="340"/>
      <c r="KUP67" s="340"/>
      <c r="KUQ67" s="340"/>
      <c r="KUR67" s="340"/>
      <c r="KUS67" s="340"/>
      <c r="KUT67" s="340"/>
      <c r="KUU67" s="340"/>
      <c r="KUV67" s="340"/>
      <c r="KUW67" s="340"/>
      <c r="KUX67" s="340"/>
      <c r="KUY67" s="340"/>
      <c r="KUZ67" s="340"/>
      <c r="KVA67" s="340"/>
      <c r="KVB67" s="340"/>
      <c r="KVC67" s="340"/>
      <c r="KVD67" s="340"/>
      <c r="KVE67" s="340"/>
      <c r="KVF67" s="340"/>
      <c r="KVG67" s="340"/>
      <c r="KVH67" s="340"/>
      <c r="KVI67" s="340"/>
      <c r="KVJ67" s="340"/>
      <c r="KVK67" s="340"/>
      <c r="KVL67" s="340"/>
      <c r="KVM67" s="340"/>
      <c r="KVN67" s="340"/>
      <c r="KVO67" s="340"/>
      <c r="KVP67" s="340"/>
      <c r="KVQ67" s="340"/>
      <c r="KVR67" s="340"/>
      <c r="KVS67" s="340"/>
      <c r="KVT67" s="340"/>
      <c r="KVU67" s="340"/>
      <c r="KVV67" s="340"/>
      <c r="KVW67" s="340"/>
      <c r="KVX67" s="340"/>
      <c r="KVY67" s="340"/>
      <c r="KVZ67" s="340"/>
      <c r="KWA67" s="340"/>
      <c r="KWB67" s="340"/>
      <c r="KWC67" s="340"/>
      <c r="KWD67" s="340"/>
      <c r="KWE67" s="340"/>
      <c r="KWF67" s="340"/>
      <c r="KWG67" s="340"/>
      <c r="KWH67" s="340"/>
      <c r="KWI67" s="340"/>
      <c r="KWJ67" s="340"/>
      <c r="KWK67" s="340"/>
      <c r="KWL67" s="340"/>
      <c r="KWM67" s="340"/>
      <c r="KWN67" s="340"/>
      <c r="KWO67" s="340"/>
      <c r="KWP67" s="340"/>
      <c r="KWQ67" s="340"/>
      <c r="KWR67" s="340"/>
      <c r="KWS67" s="340"/>
      <c r="KWT67" s="340"/>
      <c r="KWU67" s="340"/>
      <c r="KWV67" s="340"/>
      <c r="KWW67" s="340"/>
      <c r="KWX67" s="340"/>
      <c r="KWY67" s="340"/>
      <c r="KWZ67" s="340"/>
      <c r="KXA67" s="340"/>
      <c r="KXB67" s="340"/>
      <c r="KXC67" s="340"/>
      <c r="KXD67" s="340"/>
      <c r="KXE67" s="340"/>
      <c r="KXF67" s="340"/>
      <c r="KXG67" s="340"/>
      <c r="KXH67" s="340"/>
      <c r="KXI67" s="340"/>
      <c r="KXJ67" s="340"/>
      <c r="KXK67" s="340"/>
      <c r="KXL67" s="340"/>
      <c r="KXM67" s="340"/>
      <c r="KXN67" s="340"/>
      <c r="KXO67" s="340"/>
      <c r="KXP67" s="340"/>
      <c r="KXQ67" s="340"/>
      <c r="KXR67" s="340"/>
      <c r="KXS67" s="340"/>
      <c r="KXT67" s="340"/>
      <c r="KXU67" s="340"/>
      <c r="KXV67" s="340"/>
      <c r="KXW67" s="340"/>
      <c r="KXX67" s="340"/>
      <c r="KXY67" s="340"/>
      <c r="KXZ67" s="340"/>
      <c r="KYA67" s="340"/>
      <c r="KYB67" s="340"/>
      <c r="KYC67" s="340"/>
      <c r="KYD67" s="340"/>
      <c r="KYE67" s="340"/>
      <c r="KYF67" s="340"/>
      <c r="KYG67" s="340"/>
      <c r="KYH67" s="340"/>
      <c r="KYI67" s="340"/>
      <c r="KYJ67" s="340"/>
      <c r="KYK67" s="340"/>
      <c r="KYL67" s="340"/>
      <c r="KYM67" s="340"/>
      <c r="KYN67" s="340"/>
      <c r="KYO67" s="340"/>
      <c r="KYP67" s="340"/>
      <c r="KYQ67" s="340"/>
      <c r="KYR67" s="340"/>
      <c r="KYS67" s="340"/>
      <c r="KYT67" s="340"/>
      <c r="KYU67" s="340"/>
      <c r="KYV67" s="340"/>
      <c r="KYW67" s="340"/>
      <c r="KYX67" s="340"/>
      <c r="KYY67" s="340"/>
      <c r="KYZ67" s="340"/>
      <c r="KZA67" s="340"/>
      <c r="KZB67" s="340"/>
      <c r="KZC67" s="340"/>
      <c r="KZD67" s="340"/>
      <c r="KZE67" s="340"/>
      <c r="KZF67" s="340"/>
      <c r="KZG67" s="340"/>
      <c r="KZH67" s="340"/>
      <c r="KZI67" s="340"/>
      <c r="KZJ67" s="340"/>
      <c r="KZK67" s="340"/>
      <c r="KZL67" s="340"/>
      <c r="KZM67" s="340"/>
      <c r="KZN67" s="340"/>
      <c r="KZO67" s="340"/>
      <c r="KZP67" s="340"/>
      <c r="KZQ67" s="340"/>
      <c r="KZR67" s="340"/>
      <c r="KZS67" s="340"/>
      <c r="KZT67" s="340"/>
      <c r="KZU67" s="340"/>
      <c r="KZV67" s="340"/>
      <c r="KZW67" s="340"/>
      <c r="KZX67" s="340"/>
      <c r="KZY67" s="340"/>
      <c r="KZZ67" s="340"/>
      <c r="LAA67" s="340"/>
      <c r="LAB67" s="340"/>
      <c r="LAC67" s="340"/>
      <c r="LAD67" s="340"/>
      <c r="LAE67" s="340"/>
      <c r="LAF67" s="340"/>
      <c r="LAG67" s="340"/>
      <c r="LAH67" s="340"/>
      <c r="LAI67" s="340"/>
      <c r="LAJ67" s="340"/>
      <c r="LAK67" s="340"/>
      <c r="LAL67" s="340"/>
      <c r="LAM67" s="340"/>
      <c r="LAN67" s="340"/>
      <c r="LAO67" s="340"/>
      <c r="LAP67" s="340"/>
      <c r="LAQ67" s="340"/>
      <c r="LAR67" s="340"/>
      <c r="LAS67" s="340"/>
      <c r="LAT67" s="340"/>
      <c r="LAU67" s="340"/>
      <c r="LAV67" s="340"/>
      <c r="LAW67" s="340"/>
      <c r="LAX67" s="340"/>
      <c r="LAY67" s="340"/>
      <c r="LAZ67" s="340"/>
      <c r="LBA67" s="340"/>
      <c r="LBB67" s="340"/>
      <c r="LBC67" s="340"/>
      <c r="LBD67" s="340"/>
      <c r="LBE67" s="340"/>
      <c r="LBF67" s="340"/>
      <c r="LBG67" s="340"/>
      <c r="LBH67" s="340"/>
      <c r="LBI67" s="340"/>
      <c r="LBJ67" s="340"/>
      <c r="LBK67" s="340"/>
      <c r="LBL67" s="340"/>
      <c r="LBM67" s="340"/>
      <c r="LBN67" s="340"/>
      <c r="LBO67" s="340"/>
      <c r="LBP67" s="340"/>
      <c r="LBQ67" s="340"/>
      <c r="LBR67" s="340"/>
      <c r="LBS67" s="340"/>
      <c r="LBT67" s="340"/>
      <c r="LBU67" s="340"/>
      <c r="LBV67" s="340"/>
      <c r="LBW67" s="340"/>
      <c r="LBX67" s="340"/>
      <c r="LBY67" s="340"/>
      <c r="LBZ67" s="340"/>
      <c r="LCA67" s="340"/>
      <c r="LCB67" s="340"/>
      <c r="LCC67" s="340"/>
      <c r="LCD67" s="340"/>
      <c r="LCE67" s="340"/>
      <c r="LCF67" s="340"/>
      <c r="LCG67" s="340"/>
      <c r="LCH67" s="340"/>
      <c r="LCI67" s="340"/>
      <c r="LCJ67" s="340"/>
      <c r="LCK67" s="340"/>
      <c r="LCL67" s="340"/>
      <c r="LCM67" s="340"/>
      <c r="LCN67" s="340"/>
      <c r="LCO67" s="340"/>
      <c r="LCP67" s="340"/>
      <c r="LCQ67" s="340"/>
      <c r="LCR67" s="340"/>
      <c r="LCS67" s="340"/>
      <c r="LCT67" s="340"/>
      <c r="LCU67" s="340"/>
      <c r="LCV67" s="340"/>
      <c r="LCW67" s="340"/>
      <c r="LCX67" s="340"/>
      <c r="LCY67" s="340"/>
      <c r="LCZ67" s="340"/>
      <c r="LDA67" s="340"/>
      <c r="LDB67" s="340"/>
      <c r="LDC67" s="340"/>
      <c r="LDD67" s="340"/>
      <c r="LDE67" s="340"/>
      <c r="LDF67" s="340"/>
      <c r="LDG67" s="340"/>
      <c r="LDH67" s="340"/>
      <c r="LDI67" s="340"/>
      <c r="LDJ67" s="340"/>
      <c r="LDK67" s="340"/>
      <c r="LDL67" s="340"/>
      <c r="LDM67" s="340"/>
      <c r="LDN67" s="340"/>
      <c r="LDO67" s="340"/>
      <c r="LDP67" s="340"/>
      <c r="LDQ67" s="340"/>
      <c r="LDR67" s="340"/>
      <c r="LDS67" s="340"/>
      <c r="LDT67" s="340"/>
      <c r="LDU67" s="340"/>
      <c r="LDV67" s="340"/>
      <c r="LDW67" s="340"/>
      <c r="LDX67" s="340"/>
      <c r="LDY67" s="340"/>
      <c r="LDZ67" s="340"/>
      <c r="LEA67" s="340"/>
      <c r="LEB67" s="340"/>
      <c r="LEC67" s="340"/>
      <c r="LED67" s="340"/>
      <c r="LEE67" s="340"/>
      <c r="LEF67" s="340"/>
      <c r="LEG67" s="340"/>
      <c r="LEH67" s="340"/>
      <c r="LEI67" s="340"/>
      <c r="LEJ67" s="340"/>
      <c r="LEK67" s="340"/>
      <c r="LEL67" s="340"/>
      <c r="LEM67" s="340"/>
      <c r="LEN67" s="340"/>
      <c r="LEO67" s="340"/>
      <c r="LEP67" s="340"/>
      <c r="LEQ67" s="340"/>
      <c r="LER67" s="340"/>
      <c r="LES67" s="340"/>
      <c r="LET67" s="340"/>
      <c r="LEU67" s="340"/>
      <c r="LEV67" s="340"/>
      <c r="LEW67" s="340"/>
      <c r="LEX67" s="340"/>
      <c r="LEY67" s="340"/>
      <c r="LEZ67" s="340"/>
      <c r="LFA67" s="340"/>
      <c r="LFB67" s="340"/>
      <c r="LFC67" s="340"/>
      <c r="LFD67" s="340"/>
      <c r="LFE67" s="340"/>
      <c r="LFF67" s="340"/>
      <c r="LFG67" s="340"/>
      <c r="LFH67" s="340"/>
      <c r="LFI67" s="340"/>
      <c r="LFJ67" s="340"/>
      <c r="LFK67" s="340"/>
      <c r="LFL67" s="340"/>
      <c r="LFM67" s="340"/>
      <c r="LFN67" s="340"/>
      <c r="LFO67" s="340"/>
      <c r="LFP67" s="340"/>
      <c r="LFQ67" s="340"/>
      <c r="LFR67" s="340"/>
      <c r="LFS67" s="340"/>
      <c r="LFT67" s="340"/>
      <c r="LFU67" s="340"/>
      <c r="LFV67" s="340"/>
      <c r="LFW67" s="340"/>
      <c r="LFX67" s="340"/>
      <c r="LFY67" s="340"/>
      <c r="LFZ67" s="340"/>
      <c r="LGA67" s="340"/>
      <c r="LGB67" s="340"/>
      <c r="LGC67" s="340"/>
      <c r="LGD67" s="340"/>
      <c r="LGE67" s="340"/>
      <c r="LGF67" s="340"/>
      <c r="LGG67" s="340"/>
      <c r="LGH67" s="340"/>
      <c r="LGI67" s="340"/>
      <c r="LGJ67" s="340"/>
      <c r="LGK67" s="340"/>
      <c r="LGL67" s="340"/>
      <c r="LGM67" s="340"/>
      <c r="LGN67" s="340"/>
      <c r="LGO67" s="340"/>
      <c r="LGP67" s="340"/>
      <c r="LGQ67" s="340"/>
      <c r="LGR67" s="340"/>
      <c r="LGS67" s="340"/>
      <c r="LGT67" s="340"/>
      <c r="LGU67" s="340"/>
      <c r="LGV67" s="340"/>
      <c r="LGW67" s="340"/>
      <c r="LGX67" s="340"/>
      <c r="LGY67" s="340"/>
      <c r="LGZ67" s="340"/>
      <c r="LHA67" s="340"/>
      <c r="LHB67" s="340"/>
      <c r="LHC67" s="340"/>
      <c r="LHD67" s="340"/>
      <c r="LHE67" s="340"/>
      <c r="LHF67" s="340"/>
      <c r="LHG67" s="340"/>
      <c r="LHH67" s="340"/>
      <c r="LHI67" s="340"/>
      <c r="LHJ67" s="340"/>
      <c r="LHK67" s="340"/>
      <c r="LHL67" s="340"/>
      <c r="LHM67" s="340"/>
      <c r="LHN67" s="340"/>
      <c r="LHO67" s="340"/>
      <c r="LHP67" s="340"/>
      <c r="LHQ67" s="340"/>
      <c r="LHR67" s="340"/>
      <c r="LHS67" s="340"/>
      <c r="LHT67" s="340"/>
      <c r="LHU67" s="340"/>
      <c r="LHV67" s="340"/>
      <c r="LHW67" s="340"/>
      <c r="LHX67" s="340"/>
      <c r="LHY67" s="340"/>
      <c r="LHZ67" s="340"/>
      <c r="LIA67" s="340"/>
      <c r="LIB67" s="340"/>
      <c r="LIC67" s="340"/>
      <c r="LID67" s="340"/>
      <c r="LIE67" s="340"/>
      <c r="LIF67" s="340"/>
      <c r="LIG67" s="340"/>
      <c r="LIH67" s="340"/>
      <c r="LII67" s="340"/>
      <c r="LIJ67" s="340"/>
      <c r="LIK67" s="340"/>
      <c r="LIL67" s="340"/>
      <c r="LIM67" s="340"/>
      <c r="LIN67" s="340"/>
      <c r="LIO67" s="340"/>
      <c r="LIP67" s="340"/>
      <c r="LIQ67" s="340"/>
      <c r="LIR67" s="340"/>
      <c r="LIS67" s="340"/>
      <c r="LIT67" s="340"/>
      <c r="LIU67" s="340"/>
      <c r="LIV67" s="340"/>
      <c r="LIW67" s="340"/>
      <c r="LIX67" s="340"/>
      <c r="LIY67" s="340"/>
      <c r="LIZ67" s="340"/>
      <c r="LJA67" s="340"/>
      <c r="LJB67" s="340"/>
      <c r="LJC67" s="340"/>
      <c r="LJD67" s="340"/>
      <c r="LJE67" s="340"/>
      <c r="LJF67" s="340"/>
      <c r="LJG67" s="340"/>
      <c r="LJH67" s="340"/>
      <c r="LJI67" s="340"/>
      <c r="LJJ67" s="340"/>
      <c r="LJK67" s="340"/>
      <c r="LJL67" s="340"/>
      <c r="LJM67" s="340"/>
      <c r="LJN67" s="340"/>
      <c r="LJO67" s="340"/>
      <c r="LJP67" s="340"/>
      <c r="LJQ67" s="340"/>
      <c r="LJR67" s="340"/>
      <c r="LJS67" s="340"/>
      <c r="LJT67" s="340"/>
      <c r="LJU67" s="340"/>
      <c r="LJV67" s="340"/>
      <c r="LJW67" s="340"/>
      <c r="LJX67" s="340"/>
      <c r="LJY67" s="340"/>
      <c r="LJZ67" s="340"/>
      <c r="LKA67" s="340"/>
      <c r="LKB67" s="340"/>
      <c r="LKC67" s="340"/>
      <c r="LKD67" s="340"/>
      <c r="LKE67" s="340"/>
      <c r="LKF67" s="340"/>
      <c r="LKG67" s="340"/>
      <c r="LKH67" s="340"/>
      <c r="LKI67" s="340"/>
      <c r="LKJ67" s="340"/>
      <c r="LKK67" s="340"/>
      <c r="LKL67" s="340"/>
      <c r="LKM67" s="340"/>
      <c r="LKN67" s="340"/>
      <c r="LKO67" s="340"/>
      <c r="LKP67" s="340"/>
      <c r="LKQ67" s="340"/>
      <c r="LKR67" s="340"/>
      <c r="LKS67" s="340"/>
      <c r="LKT67" s="340"/>
      <c r="LKU67" s="340"/>
      <c r="LKV67" s="340"/>
      <c r="LKW67" s="340"/>
      <c r="LKX67" s="340"/>
      <c r="LKY67" s="340"/>
      <c r="LKZ67" s="340"/>
      <c r="LLA67" s="340"/>
      <c r="LLB67" s="340"/>
      <c r="LLC67" s="340"/>
      <c r="LLD67" s="340"/>
      <c r="LLE67" s="340"/>
      <c r="LLF67" s="340"/>
      <c r="LLG67" s="340"/>
      <c r="LLH67" s="340"/>
      <c r="LLI67" s="340"/>
      <c r="LLJ67" s="340"/>
      <c r="LLK67" s="340"/>
      <c r="LLL67" s="340"/>
      <c r="LLM67" s="340"/>
      <c r="LLN67" s="340"/>
      <c r="LLO67" s="340"/>
      <c r="LLP67" s="340"/>
      <c r="LLQ67" s="340"/>
      <c r="LLR67" s="340"/>
      <c r="LLS67" s="340"/>
      <c r="LLT67" s="340"/>
      <c r="LLU67" s="340"/>
      <c r="LLV67" s="340"/>
      <c r="LLW67" s="340"/>
      <c r="LLX67" s="340"/>
      <c r="LLY67" s="340"/>
      <c r="LLZ67" s="340"/>
      <c r="LMA67" s="340"/>
      <c r="LMB67" s="340"/>
      <c r="LMC67" s="340"/>
      <c r="LMD67" s="340"/>
      <c r="LME67" s="340"/>
      <c r="LMF67" s="340"/>
      <c r="LMG67" s="340"/>
      <c r="LMH67" s="340"/>
      <c r="LMI67" s="340"/>
      <c r="LMJ67" s="340"/>
      <c r="LMK67" s="340"/>
      <c r="LML67" s="340"/>
      <c r="LMM67" s="340"/>
      <c r="LMN67" s="340"/>
      <c r="LMO67" s="340"/>
      <c r="LMP67" s="340"/>
      <c r="LMQ67" s="340"/>
      <c r="LMR67" s="340"/>
      <c r="LMS67" s="340"/>
      <c r="LMT67" s="340"/>
      <c r="LMU67" s="340"/>
      <c r="LMV67" s="340"/>
      <c r="LMW67" s="340"/>
      <c r="LMX67" s="340"/>
      <c r="LMY67" s="340"/>
      <c r="LMZ67" s="340"/>
      <c r="LNA67" s="340"/>
      <c r="LNB67" s="340"/>
      <c r="LNC67" s="340"/>
      <c r="LND67" s="340"/>
      <c r="LNE67" s="340"/>
      <c r="LNF67" s="340"/>
      <c r="LNG67" s="340"/>
      <c r="LNH67" s="340"/>
      <c r="LNI67" s="340"/>
      <c r="LNJ67" s="340"/>
      <c r="LNK67" s="340"/>
      <c r="LNL67" s="340"/>
      <c r="LNM67" s="340"/>
      <c r="LNN67" s="340"/>
      <c r="LNO67" s="340"/>
      <c r="LNP67" s="340"/>
      <c r="LNQ67" s="340"/>
      <c r="LNR67" s="340"/>
      <c r="LNS67" s="340"/>
      <c r="LNT67" s="340"/>
      <c r="LNU67" s="340"/>
      <c r="LNV67" s="340"/>
      <c r="LNW67" s="340"/>
      <c r="LNX67" s="340"/>
      <c r="LNY67" s="340"/>
      <c r="LNZ67" s="340"/>
      <c r="LOA67" s="340"/>
      <c r="LOB67" s="340"/>
      <c r="LOC67" s="340"/>
      <c r="LOD67" s="340"/>
      <c r="LOE67" s="340"/>
      <c r="LOF67" s="340"/>
      <c r="LOG67" s="340"/>
      <c r="LOH67" s="340"/>
      <c r="LOI67" s="340"/>
      <c r="LOJ67" s="340"/>
      <c r="LOK67" s="340"/>
      <c r="LOL67" s="340"/>
      <c r="LOM67" s="340"/>
      <c r="LON67" s="340"/>
      <c r="LOO67" s="340"/>
      <c r="LOP67" s="340"/>
      <c r="LOQ67" s="340"/>
      <c r="LOR67" s="340"/>
      <c r="LOS67" s="340"/>
      <c r="LOT67" s="340"/>
      <c r="LOU67" s="340"/>
      <c r="LOV67" s="340"/>
      <c r="LOW67" s="340"/>
      <c r="LOX67" s="340"/>
      <c r="LOY67" s="340"/>
      <c r="LOZ67" s="340"/>
      <c r="LPA67" s="340"/>
      <c r="LPB67" s="340"/>
      <c r="LPC67" s="340"/>
      <c r="LPD67" s="340"/>
      <c r="LPE67" s="340"/>
      <c r="LPF67" s="340"/>
      <c r="LPG67" s="340"/>
      <c r="LPH67" s="340"/>
      <c r="LPI67" s="340"/>
      <c r="LPJ67" s="340"/>
      <c r="LPK67" s="340"/>
      <c r="LPL67" s="340"/>
      <c r="LPM67" s="340"/>
      <c r="LPN67" s="340"/>
      <c r="LPO67" s="340"/>
      <c r="LPP67" s="340"/>
      <c r="LPQ67" s="340"/>
      <c r="LPR67" s="340"/>
      <c r="LPS67" s="340"/>
      <c r="LPT67" s="340"/>
      <c r="LPU67" s="340"/>
      <c r="LPV67" s="340"/>
      <c r="LPW67" s="340"/>
      <c r="LPX67" s="340"/>
      <c r="LPY67" s="340"/>
      <c r="LPZ67" s="340"/>
      <c r="LQA67" s="340"/>
      <c r="LQB67" s="340"/>
      <c r="LQC67" s="340"/>
      <c r="LQD67" s="340"/>
      <c r="LQE67" s="340"/>
      <c r="LQF67" s="340"/>
      <c r="LQG67" s="340"/>
      <c r="LQH67" s="340"/>
      <c r="LQI67" s="340"/>
      <c r="LQJ67" s="340"/>
      <c r="LQK67" s="340"/>
      <c r="LQL67" s="340"/>
      <c r="LQM67" s="340"/>
      <c r="LQN67" s="340"/>
      <c r="LQO67" s="340"/>
      <c r="LQP67" s="340"/>
      <c r="LQQ67" s="340"/>
      <c r="LQR67" s="340"/>
      <c r="LQS67" s="340"/>
      <c r="LQT67" s="340"/>
      <c r="LQU67" s="340"/>
      <c r="LQV67" s="340"/>
      <c r="LQW67" s="340"/>
      <c r="LQX67" s="340"/>
      <c r="LQY67" s="340"/>
      <c r="LQZ67" s="340"/>
      <c r="LRA67" s="340"/>
      <c r="LRB67" s="340"/>
      <c r="LRC67" s="340"/>
      <c r="LRD67" s="340"/>
      <c r="LRE67" s="340"/>
      <c r="LRF67" s="340"/>
      <c r="LRG67" s="340"/>
      <c r="LRH67" s="340"/>
      <c r="LRI67" s="340"/>
      <c r="LRJ67" s="340"/>
      <c r="LRK67" s="340"/>
      <c r="LRL67" s="340"/>
      <c r="LRM67" s="340"/>
      <c r="LRN67" s="340"/>
      <c r="LRO67" s="340"/>
      <c r="LRP67" s="340"/>
      <c r="LRQ67" s="340"/>
      <c r="LRR67" s="340"/>
      <c r="LRS67" s="340"/>
      <c r="LRT67" s="340"/>
      <c r="LRU67" s="340"/>
      <c r="LRV67" s="340"/>
      <c r="LRW67" s="340"/>
      <c r="LRX67" s="340"/>
      <c r="LRY67" s="340"/>
      <c r="LRZ67" s="340"/>
      <c r="LSA67" s="340"/>
      <c r="LSB67" s="340"/>
      <c r="LSC67" s="340"/>
      <c r="LSD67" s="340"/>
      <c r="LSE67" s="340"/>
      <c r="LSF67" s="340"/>
      <c r="LSG67" s="340"/>
      <c r="LSH67" s="340"/>
      <c r="LSI67" s="340"/>
      <c r="LSJ67" s="340"/>
      <c r="LSK67" s="340"/>
      <c r="LSL67" s="340"/>
      <c r="LSM67" s="340"/>
      <c r="LSN67" s="340"/>
      <c r="LSO67" s="340"/>
      <c r="LSP67" s="340"/>
      <c r="LSQ67" s="340"/>
      <c r="LSR67" s="340"/>
      <c r="LSS67" s="340"/>
      <c r="LST67" s="340"/>
      <c r="LSU67" s="340"/>
      <c r="LSV67" s="340"/>
      <c r="LSW67" s="340"/>
      <c r="LSX67" s="340"/>
      <c r="LSY67" s="340"/>
      <c r="LSZ67" s="340"/>
      <c r="LTA67" s="340"/>
      <c r="LTB67" s="340"/>
      <c r="LTC67" s="340"/>
      <c r="LTD67" s="340"/>
      <c r="LTE67" s="340"/>
      <c r="LTF67" s="340"/>
      <c r="LTG67" s="340"/>
      <c r="LTH67" s="340"/>
      <c r="LTI67" s="340"/>
      <c r="LTJ67" s="340"/>
      <c r="LTK67" s="340"/>
      <c r="LTL67" s="340"/>
      <c r="LTM67" s="340"/>
      <c r="LTN67" s="340"/>
      <c r="LTO67" s="340"/>
      <c r="LTP67" s="340"/>
      <c r="LTQ67" s="340"/>
      <c r="LTR67" s="340"/>
      <c r="LTS67" s="340"/>
      <c r="LTT67" s="340"/>
      <c r="LTU67" s="340"/>
      <c r="LTV67" s="340"/>
      <c r="LTW67" s="340"/>
      <c r="LTX67" s="340"/>
      <c r="LTY67" s="340"/>
      <c r="LTZ67" s="340"/>
      <c r="LUA67" s="340"/>
      <c r="LUB67" s="340"/>
      <c r="LUC67" s="340"/>
      <c r="LUD67" s="340"/>
      <c r="LUE67" s="340"/>
      <c r="LUF67" s="340"/>
      <c r="LUG67" s="340"/>
      <c r="LUH67" s="340"/>
      <c r="LUI67" s="340"/>
      <c r="LUJ67" s="340"/>
      <c r="LUK67" s="340"/>
      <c r="LUL67" s="340"/>
      <c r="LUM67" s="340"/>
      <c r="LUN67" s="340"/>
      <c r="LUO67" s="340"/>
      <c r="LUP67" s="340"/>
      <c r="LUQ67" s="340"/>
      <c r="LUR67" s="340"/>
      <c r="LUS67" s="340"/>
      <c r="LUT67" s="340"/>
      <c r="LUU67" s="340"/>
      <c r="LUV67" s="340"/>
      <c r="LUW67" s="340"/>
      <c r="LUX67" s="340"/>
      <c r="LUY67" s="340"/>
      <c r="LUZ67" s="340"/>
      <c r="LVA67" s="340"/>
      <c r="LVB67" s="340"/>
      <c r="LVC67" s="340"/>
      <c r="LVD67" s="340"/>
      <c r="LVE67" s="340"/>
      <c r="LVF67" s="340"/>
      <c r="LVG67" s="340"/>
      <c r="LVH67" s="340"/>
      <c r="LVI67" s="340"/>
      <c r="LVJ67" s="340"/>
      <c r="LVK67" s="340"/>
      <c r="LVL67" s="340"/>
      <c r="LVM67" s="340"/>
      <c r="LVN67" s="340"/>
      <c r="LVO67" s="340"/>
      <c r="LVP67" s="340"/>
      <c r="LVQ67" s="340"/>
      <c r="LVR67" s="340"/>
      <c r="LVS67" s="340"/>
      <c r="LVT67" s="340"/>
      <c r="LVU67" s="340"/>
      <c r="LVV67" s="340"/>
      <c r="LVW67" s="340"/>
      <c r="LVX67" s="340"/>
      <c r="LVY67" s="340"/>
      <c r="LVZ67" s="340"/>
      <c r="LWA67" s="340"/>
      <c r="LWB67" s="340"/>
      <c r="LWC67" s="340"/>
      <c r="LWD67" s="340"/>
      <c r="LWE67" s="340"/>
      <c r="LWF67" s="340"/>
      <c r="LWG67" s="340"/>
      <c r="LWH67" s="340"/>
      <c r="LWI67" s="340"/>
      <c r="LWJ67" s="340"/>
      <c r="LWK67" s="340"/>
      <c r="LWL67" s="340"/>
      <c r="LWM67" s="340"/>
      <c r="LWN67" s="340"/>
      <c r="LWO67" s="340"/>
      <c r="LWP67" s="340"/>
      <c r="LWQ67" s="340"/>
      <c r="LWR67" s="340"/>
      <c r="LWS67" s="340"/>
      <c r="LWT67" s="340"/>
      <c r="LWU67" s="340"/>
      <c r="LWV67" s="340"/>
      <c r="LWW67" s="340"/>
      <c r="LWX67" s="340"/>
      <c r="LWY67" s="340"/>
      <c r="LWZ67" s="340"/>
      <c r="LXA67" s="340"/>
      <c r="LXB67" s="340"/>
      <c r="LXC67" s="340"/>
      <c r="LXD67" s="340"/>
      <c r="LXE67" s="340"/>
      <c r="LXF67" s="340"/>
      <c r="LXG67" s="340"/>
      <c r="LXH67" s="340"/>
      <c r="LXI67" s="340"/>
      <c r="LXJ67" s="340"/>
      <c r="LXK67" s="340"/>
      <c r="LXL67" s="340"/>
      <c r="LXM67" s="340"/>
      <c r="LXN67" s="340"/>
      <c r="LXO67" s="340"/>
      <c r="LXP67" s="340"/>
      <c r="LXQ67" s="340"/>
      <c r="LXR67" s="340"/>
      <c r="LXS67" s="340"/>
      <c r="LXT67" s="340"/>
      <c r="LXU67" s="340"/>
      <c r="LXV67" s="340"/>
      <c r="LXW67" s="340"/>
      <c r="LXX67" s="340"/>
      <c r="LXY67" s="340"/>
      <c r="LXZ67" s="340"/>
      <c r="LYA67" s="340"/>
      <c r="LYB67" s="340"/>
      <c r="LYC67" s="340"/>
      <c r="LYD67" s="340"/>
      <c r="LYE67" s="340"/>
      <c r="LYF67" s="340"/>
      <c r="LYG67" s="340"/>
      <c r="LYH67" s="340"/>
      <c r="LYI67" s="340"/>
      <c r="LYJ67" s="340"/>
      <c r="LYK67" s="340"/>
      <c r="LYL67" s="340"/>
      <c r="LYM67" s="340"/>
      <c r="LYN67" s="340"/>
      <c r="LYO67" s="340"/>
      <c r="LYP67" s="340"/>
      <c r="LYQ67" s="340"/>
      <c r="LYR67" s="340"/>
      <c r="LYS67" s="340"/>
      <c r="LYT67" s="340"/>
      <c r="LYU67" s="340"/>
      <c r="LYV67" s="340"/>
      <c r="LYW67" s="340"/>
      <c r="LYX67" s="340"/>
      <c r="LYY67" s="340"/>
      <c r="LYZ67" s="340"/>
      <c r="LZA67" s="340"/>
      <c r="LZB67" s="340"/>
      <c r="LZC67" s="340"/>
      <c r="LZD67" s="340"/>
      <c r="LZE67" s="340"/>
      <c r="LZF67" s="340"/>
      <c r="LZG67" s="340"/>
      <c r="LZH67" s="340"/>
      <c r="LZI67" s="340"/>
      <c r="LZJ67" s="340"/>
      <c r="LZK67" s="340"/>
      <c r="LZL67" s="340"/>
      <c r="LZM67" s="340"/>
      <c r="LZN67" s="340"/>
      <c r="LZO67" s="340"/>
      <c r="LZP67" s="340"/>
      <c r="LZQ67" s="340"/>
      <c r="LZR67" s="340"/>
      <c r="LZS67" s="340"/>
      <c r="LZT67" s="340"/>
      <c r="LZU67" s="340"/>
      <c r="LZV67" s="340"/>
      <c r="LZW67" s="340"/>
      <c r="LZX67" s="340"/>
      <c r="LZY67" s="340"/>
      <c r="LZZ67" s="340"/>
      <c r="MAA67" s="340"/>
      <c r="MAB67" s="340"/>
      <c r="MAC67" s="340"/>
      <c r="MAD67" s="340"/>
      <c r="MAE67" s="340"/>
      <c r="MAF67" s="340"/>
      <c r="MAG67" s="340"/>
      <c r="MAH67" s="340"/>
      <c r="MAI67" s="340"/>
      <c r="MAJ67" s="340"/>
      <c r="MAK67" s="340"/>
      <c r="MAL67" s="340"/>
      <c r="MAM67" s="340"/>
      <c r="MAN67" s="340"/>
      <c r="MAO67" s="340"/>
      <c r="MAP67" s="340"/>
      <c r="MAQ67" s="340"/>
      <c r="MAR67" s="340"/>
      <c r="MAS67" s="340"/>
      <c r="MAT67" s="340"/>
      <c r="MAU67" s="340"/>
      <c r="MAV67" s="340"/>
      <c r="MAW67" s="340"/>
      <c r="MAX67" s="340"/>
      <c r="MAY67" s="340"/>
      <c r="MAZ67" s="340"/>
      <c r="MBA67" s="340"/>
      <c r="MBB67" s="340"/>
      <c r="MBC67" s="340"/>
      <c r="MBD67" s="340"/>
      <c r="MBE67" s="340"/>
      <c r="MBF67" s="340"/>
      <c r="MBG67" s="340"/>
      <c r="MBH67" s="340"/>
      <c r="MBI67" s="340"/>
      <c r="MBJ67" s="340"/>
      <c r="MBK67" s="340"/>
      <c r="MBL67" s="340"/>
      <c r="MBM67" s="340"/>
      <c r="MBN67" s="340"/>
      <c r="MBO67" s="340"/>
      <c r="MBP67" s="340"/>
      <c r="MBQ67" s="340"/>
      <c r="MBR67" s="340"/>
      <c r="MBS67" s="340"/>
      <c r="MBT67" s="340"/>
      <c r="MBU67" s="340"/>
      <c r="MBV67" s="340"/>
      <c r="MBW67" s="340"/>
      <c r="MBX67" s="340"/>
      <c r="MBY67" s="340"/>
      <c r="MBZ67" s="340"/>
      <c r="MCA67" s="340"/>
      <c r="MCB67" s="340"/>
      <c r="MCC67" s="340"/>
      <c r="MCD67" s="340"/>
      <c r="MCE67" s="340"/>
      <c r="MCF67" s="340"/>
      <c r="MCG67" s="340"/>
      <c r="MCH67" s="340"/>
      <c r="MCI67" s="340"/>
      <c r="MCJ67" s="340"/>
      <c r="MCK67" s="340"/>
      <c r="MCL67" s="340"/>
      <c r="MCM67" s="340"/>
      <c r="MCN67" s="340"/>
      <c r="MCO67" s="340"/>
      <c r="MCP67" s="340"/>
      <c r="MCQ67" s="340"/>
      <c r="MCR67" s="340"/>
      <c r="MCS67" s="340"/>
      <c r="MCT67" s="340"/>
      <c r="MCU67" s="340"/>
      <c r="MCV67" s="340"/>
      <c r="MCW67" s="340"/>
      <c r="MCX67" s="340"/>
      <c r="MCY67" s="340"/>
      <c r="MCZ67" s="340"/>
      <c r="MDA67" s="340"/>
      <c r="MDB67" s="340"/>
      <c r="MDC67" s="340"/>
      <c r="MDD67" s="340"/>
      <c r="MDE67" s="340"/>
      <c r="MDF67" s="340"/>
      <c r="MDG67" s="340"/>
      <c r="MDH67" s="340"/>
      <c r="MDI67" s="340"/>
      <c r="MDJ67" s="340"/>
      <c r="MDK67" s="340"/>
      <c r="MDL67" s="340"/>
      <c r="MDM67" s="340"/>
      <c r="MDN67" s="340"/>
      <c r="MDO67" s="340"/>
      <c r="MDP67" s="340"/>
      <c r="MDQ67" s="340"/>
      <c r="MDR67" s="340"/>
      <c r="MDS67" s="340"/>
      <c r="MDT67" s="340"/>
      <c r="MDU67" s="340"/>
      <c r="MDV67" s="340"/>
      <c r="MDW67" s="340"/>
      <c r="MDX67" s="340"/>
      <c r="MDY67" s="340"/>
      <c r="MDZ67" s="340"/>
      <c r="MEA67" s="340"/>
      <c r="MEB67" s="340"/>
      <c r="MEC67" s="340"/>
      <c r="MED67" s="340"/>
      <c r="MEE67" s="340"/>
      <c r="MEF67" s="340"/>
      <c r="MEG67" s="340"/>
      <c r="MEH67" s="340"/>
      <c r="MEI67" s="340"/>
      <c r="MEJ67" s="340"/>
      <c r="MEK67" s="340"/>
      <c r="MEL67" s="340"/>
      <c r="MEM67" s="340"/>
      <c r="MEN67" s="340"/>
      <c r="MEO67" s="340"/>
      <c r="MEP67" s="340"/>
      <c r="MEQ67" s="340"/>
      <c r="MER67" s="340"/>
      <c r="MES67" s="340"/>
      <c r="MET67" s="340"/>
      <c r="MEU67" s="340"/>
      <c r="MEV67" s="340"/>
      <c r="MEW67" s="340"/>
      <c r="MEX67" s="340"/>
      <c r="MEY67" s="340"/>
      <c r="MEZ67" s="340"/>
      <c r="MFA67" s="340"/>
      <c r="MFB67" s="340"/>
      <c r="MFC67" s="340"/>
      <c r="MFD67" s="340"/>
      <c r="MFE67" s="340"/>
      <c r="MFF67" s="340"/>
      <c r="MFG67" s="340"/>
      <c r="MFH67" s="340"/>
      <c r="MFI67" s="340"/>
      <c r="MFJ67" s="340"/>
      <c r="MFK67" s="340"/>
      <c r="MFL67" s="340"/>
      <c r="MFM67" s="340"/>
      <c r="MFN67" s="340"/>
      <c r="MFO67" s="340"/>
      <c r="MFP67" s="340"/>
      <c r="MFQ67" s="340"/>
      <c r="MFR67" s="340"/>
      <c r="MFS67" s="340"/>
      <c r="MFT67" s="340"/>
      <c r="MFU67" s="340"/>
      <c r="MFV67" s="340"/>
      <c r="MFW67" s="340"/>
      <c r="MFX67" s="340"/>
      <c r="MFY67" s="340"/>
      <c r="MFZ67" s="340"/>
      <c r="MGA67" s="340"/>
      <c r="MGB67" s="340"/>
      <c r="MGC67" s="340"/>
      <c r="MGD67" s="340"/>
      <c r="MGE67" s="340"/>
      <c r="MGF67" s="340"/>
      <c r="MGG67" s="340"/>
      <c r="MGH67" s="340"/>
      <c r="MGI67" s="340"/>
      <c r="MGJ67" s="340"/>
      <c r="MGK67" s="340"/>
      <c r="MGL67" s="340"/>
      <c r="MGM67" s="340"/>
      <c r="MGN67" s="340"/>
      <c r="MGO67" s="340"/>
      <c r="MGP67" s="340"/>
      <c r="MGQ67" s="340"/>
      <c r="MGR67" s="340"/>
      <c r="MGS67" s="340"/>
      <c r="MGT67" s="340"/>
      <c r="MGU67" s="340"/>
      <c r="MGV67" s="340"/>
      <c r="MGW67" s="340"/>
      <c r="MGX67" s="340"/>
      <c r="MGY67" s="340"/>
      <c r="MGZ67" s="340"/>
      <c r="MHA67" s="340"/>
      <c r="MHB67" s="340"/>
      <c r="MHC67" s="340"/>
      <c r="MHD67" s="340"/>
      <c r="MHE67" s="340"/>
      <c r="MHF67" s="340"/>
      <c r="MHG67" s="340"/>
      <c r="MHH67" s="340"/>
      <c r="MHI67" s="340"/>
      <c r="MHJ67" s="340"/>
      <c r="MHK67" s="340"/>
      <c r="MHL67" s="340"/>
      <c r="MHM67" s="340"/>
      <c r="MHN67" s="340"/>
      <c r="MHO67" s="340"/>
      <c r="MHP67" s="340"/>
      <c r="MHQ67" s="340"/>
      <c r="MHR67" s="340"/>
      <c r="MHS67" s="340"/>
      <c r="MHT67" s="340"/>
      <c r="MHU67" s="340"/>
      <c r="MHV67" s="340"/>
      <c r="MHW67" s="340"/>
      <c r="MHX67" s="340"/>
      <c r="MHY67" s="340"/>
      <c r="MHZ67" s="340"/>
      <c r="MIA67" s="340"/>
      <c r="MIB67" s="340"/>
      <c r="MIC67" s="340"/>
      <c r="MID67" s="340"/>
      <c r="MIE67" s="340"/>
      <c r="MIF67" s="340"/>
      <c r="MIG67" s="340"/>
      <c r="MIH67" s="340"/>
      <c r="MII67" s="340"/>
      <c r="MIJ67" s="340"/>
      <c r="MIK67" s="340"/>
      <c r="MIL67" s="340"/>
      <c r="MIM67" s="340"/>
      <c r="MIN67" s="340"/>
      <c r="MIO67" s="340"/>
      <c r="MIP67" s="340"/>
      <c r="MIQ67" s="340"/>
      <c r="MIR67" s="340"/>
      <c r="MIS67" s="340"/>
      <c r="MIT67" s="340"/>
      <c r="MIU67" s="340"/>
      <c r="MIV67" s="340"/>
      <c r="MIW67" s="340"/>
      <c r="MIX67" s="340"/>
      <c r="MIY67" s="340"/>
      <c r="MIZ67" s="340"/>
      <c r="MJA67" s="340"/>
      <c r="MJB67" s="340"/>
      <c r="MJC67" s="340"/>
      <c r="MJD67" s="340"/>
      <c r="MJE67" s="340"/>
      <c r="MJF67" s="340"/>
      <c r="MJG67" s="340"/>
      <c r="MJH67" s="340"/>
      <c r="MJI67" s="340"/>
      <c r="MJJ67" s="340"/>
      <c r="MJK67" s="340"/>
      <c r="MJL67" s="340"/>
      <c r="MJM67" s="340"/>
      <c r="MJN67" s="340"/>
      <c r="MJO67" s="340"/>
      <c r="MJP67" s="340"/>
      <c r="MJQ67" s="340"/>
      <c r="MJR67" s="340"/>
      <c r="MJS67" s="340"/>
      <c r="MJT67" s="340"/>
      <c r="MJU67" s="340"/>
      <c r="MJV67" s="340"/>
      <c r="MJW67" s="340"/>
      <c r="MJX67" s="340"/>
      <c r="MJY67" s="340"/>
      <c r="MJZ67" s="340"/>
      <c r="MKA67" s="340"/>
      <c r="MKB67" s="340"/>
      <c r="MKC67" s="340"/>
      <c r="MKD67" s="340"/>
      <c r="MKE67" s="340"/>
      <c r="MKF67" s="340"/>
      <c r="MKG67" s="340"/>
      <c r="MKH67" s="340"/>
      <c r="MKI67" s="340"/>
      <c r="MKJ67" s="340"/>
      <c r="MKK67" s="340"/>
      <c r="MKL67" s="340"/>
      <c r="MKM67" s="340"/>
      <c r="MKN67" s="340"/>
      <c r="MKO67" s="340"/>
      <c r="MKP67" s="340"/>
      <c r="MKQ67" s="340"/>
      <c r="MKR67" s="340"/>
      <c r="MKS67" s="340"/>
      <c r="MKT67" s="340"/>
      <c r="MKU67" s="340"/>
      <c r="MKV67" s="340"/>
      <c r="MKW67" s="340"/>
      <c r="MKX67" s="340"/>
      <c r="MKY67" s="340"/>
      <c r="MKZ67" s="340"/>
      <c r="MLA67" s="340"/>
      <c r="MLB67" s="340"/>
      <c r="MLC67" s="340"/>
      <c r="MLD67" s="340"/>
      <c r="MLE67" s="340"/>
      <c r="MLF67" s="340"/>
      <c r="MLG67" s="340"/>
      <c r="MLH67" s="340"/>
      <c r="MLI67" s="340"/>
      <c r="MLJ67" s="340"/>
      <c r="MLK67" s="340"/>
      <c r="MLL67" s="340"/>
      <c r="MLM67" s="340"/>
      <c r="MLN67" s="340"/>
      <c r="MLO67" s="340"/>
      <c r="MLP67" s="340"/>
      <c r="MLQ67" s="340"/>
      <c r="MLR67" s="340"/>
      <c r="MLS67" s="340"/>
      <c r="MLT67" s="340"/>
      <c r="MLU67" s="340"/>
      <c r="MLV67" s="340"/>
      <c r="MLW67" s="340"/>
      <c r="MLX67" s="340"/>
      <c r="MLY67" s="340"/>
      <c r="MLZ67" s="340"/>
      <c r="MMA67" s="340"/>
      <c r="MMB67" s="340"/>
      <c r="MMC67" s="340"/>
      <c r="MMD67" s="340"/>
      <c r="MME67" s="340"/>
      <c r="MMF67" s="340"/>
      <c r="MMG67" s="340"/>
      <c r="MMH67" s="340"/>
      <c r="MMI67" s="340"/>
      <c r="MMJ67" s="340"/>
      <c r="MMK67" s="340"/>
      <c r="MML67" s="340"/>
      <c r="MMM67" s="340"/>
      <c r="MMN67" s="340"/>
      <c r="MMO67" s="340"/>
      <c r="MMP67" s="340"/>
      <c r="MMQ67" s="340"/>
      <c r="MMR67" s="340"/>
      <c r="MMS67" s="340"/>
      <c r="MMT67" s="340"/>
      <c r="MMU67" s="340"/>
      <c r="MMV67" s="340"/>
      <c r="MMW67" s="340"/>
      <c r="MMX67" s="340"/>
      <c r="MMY67" s="340"/>
      <c r="MMZ67" s="340"/>
      <c r="MNA67" s="340"/>
      <c r="MNB67" s="340"/>
      <c r="MNC67" s="340"/>
      <c r="MND67" s="340"/>
      <c r="MNE67" s="340"/>
      <c r="MNF67" s="340"/>
      <c r="MNG67" s="340"/>
      <c r="MNH67" s="340"/>
      <c r="MNI67" s="340"/>
      <c r="MNJ67" s="340"/>
      <c r="MNK67" s="340"/>
      <c r="MNL67" s="340"/>
      <c r="MNM67" s="340"/>
      <c r="MNN67" s="340"/>
      <c r="MNO67" s="340"/>
      <c r="MNP67" s="340"/>
      <c r="MNQ67" s="340"/>
      <c r="MNR67" s="340"/>
      <c r="MNS67" s="340"/>
      <c r="MNT67" s="340"/>
      <c r="MNU67" s="340"/>
      <c r="MNV67" s="340"/>
      <c r="MNW67" s="340"/>
      <c r="MNX67" s="340"/>
      <c r="MNY67" s="340"/>
      <c r="MNZ67" s="340"/>
      <c r="MOA67" s="340"/>
      <c r="MOB67" s="340"/>
      <c r="MOC67" s="340"/>
      <c r="MOD67" s="340"/>
      <c r="MOE67" s="340"/>
      <c r="MOF67" s="340"/>
      <c r="MOG67" s="340"/>
      <c r="MOH67" s="340"/>
      <c r="MOI67" s="340"/>
      <c r="MOJ67" s="340"/>
      <c r="MOK67" s="340"/>
      <c r="MOL67" s="340"/>
      <c r="MOM67" s="340"/>
      <c r="MON67" s="340"/>
      <c r="MOO67" s="340"/>
      <c r="MOP67" s="340"/>
      <c r="MOQ67" s="340"/>
      <c r="MOR67" s="340"/>
      <c r="MOS67" s="340"/>
      <c r="MOT67" s="340"/>
      <c r="MOU67" s="340"/>
      <c r="MOV67" s="340"/>
      <c r="MOW67" s="340"/>
      <c r="MOX67" s="340"/>
      <c r="MOY67" s="340"/>
      <c r="MOZ67" s="340"/>
      <c r="MPA67" s="340"/>
      <c r="MPB67" s="340"/>
      <c r="MPC67" s="340"/>
      <c r="MPD67" s="340"/>
      <c r="MPE67" s="340"/>
      <c r="MPF67" s="340"/>
      <c r="MPG67" s="340"/>
      <c r="MPH67" s="340"/>
      <c r="MPI67" s="340"/>
      <c r="MPJ67" s="340"/>
      <c r="MPK67" s="340"/>
      <c r="MPL67" s="340"/>
      <c r="MPM67" s="340"/>
      <c r="MPN67" s="340"/>
      <c r="MPO67" s="340"/>
      <c r="MPP67" s="340"/>
      <c r="MPQ67" s="340"/>
      <c r="MPR67" s="340"/>
      <c r="MPS67" s="340"/>
      <c r="MPT67" s="340"/>
      <c r="MPU67" s="340"/>
      <c r="MPV67" s="340"/>
      <c r="MPW67" s="340"/>
      <c r="MPX67" s="340"/>
      <c r="MPY67" s="340"/>
      <c r="MPZ67" s="340"/>
      <c r="MQA67" s="340"/>
      <c r="MQB67" s="340"/>
      <c r="MQC67" s="340"/>
      <c r="MQD67" s="340"/>
      <c r="MQE67" s="340"/>
      <c r="MQF67" s="340"/>
      <c r="MQG67" s="340"/>
      <c r="MQH67" s="340"/>
      <c r="MQI67" s="340"/>
      <c r="MQJ67" s="340"/>
      <c r="MQK67" s="340"/>
      <c r="MQL67" s="340"/>
      <c r="MQM67" s="340"/>
      <c r="MQN67" s="340"/>
      <c r="MQO67" s="340"/>
      <c r="MQP67" s="340"/>
      <c r="MQQ67" s="340"/>
      <c r="MQR67" s="340"/>
      <c r="MQS67" s="340"/>
      <c r="MQT67" s="340"/>
      <c r="MQU67" s="340"/>
      <c r="MQV67" s="340"/>
      <c r="MQW67" s="340"/>
      <c r="MQX67" s="340"/>
      <c r="MQY67" s="340"/>
      <c r="MQZ67" s="340"/>
      <c r="MRA67" s="340"/>
      <c r="MRB67" s="340"/>
      <c r="MRC67" s="340"/>
      <c r="MRD67" s="340"/>
      <c r="MRE67" s="340"/>
      <c r="MRF67" s="340"/>
      <c r="MRG67" s="340"/>
      <c r="MRH67" s="340"/>
      <c r="MRI67" s="340"/>
      <c r="MRJ67" s="340"/>
      <c r="MRK67" s="340"/>
      <c r="MRL67" s="340"/>
      <c r="MRM67" s="340"/>
      <c r="MRN67" s="340"/>
      <c r="MRO67" s="340"/>
      <c r="MRP67" s="340"/>
      <c r="MRQ67" s="340"/>
      <c r="MRR67" s="340"/>
      <c r="MRS67" s="340"/>
      <c r="MRT67" s="340"/>
      <c r="MRU67" s="340"/>
      <c r="MRV67" s="340"/>
      <c r="MRW67" s="340"/>
      <c r="MRX67" s="340"/>
      <c r="MRY67" s="340"/>
      <c r="MRZ67" s="340"/>
      <c r="MSA67" s="340"/>
      <c r="MSB67" s="340"/>
      <c r="MSC67" s="340"/>
      <c r="MSD67" s="340"/>
      <c r="MSE67" s="340"/>
      <c r="MSF67" s="340"/>
      <c r="MSG67" s="340"/>
      <c r="MSH67" s="340"/>
      <c r="MSI67" s="340"/>
      <c r="MSJ67" s="340"/>
      <c r="MSK67" s="340"/>
      <c r="MSL67" s="340"/>
      <c r="MSM67" s="340"/>
      <c r="MSN67" s="340"/>
      <c r="MSO67" s="340"/>
      <c r="MSP67" s="340"/>
      <c r="MSQ67" s="340"/>
      <c r="MSR67" s="340"/>
      <c r="MSS67" s="340"/>
      <c r="MST67" s="340"/>
      <c r="MSU67" s="340"/>
      <c r="MSV67" s="340"/>
      <c r="MSW67" s="340"/>
      <c r="MSX67" s="340"/>
      <c r="MSY67" s="340"/>
      <c r="MSZ67" s="340"/>
      <c r="MTA67" s="340"/>
      <c r="MTB67" s="340"/>
      <c r="MTC67" s="340"/>
      <c r="MTD67" s="340"/>
      <c r="MTE67" s="340"/>
      <c r="MTF67" s="340"/>
      <c r="MTG67" s="340"/>
      <c r="MTH67" s="340"/>
      <c r="MTI67" s="340"/>
      <c r="MTJ67" s="340"/>
      <c r="MTK67" s="340"/>
      <c r="MTL67" s="340"/>
      <c r="MTM67" s="340"/>
      <c r="MTN67" s="340"/>
      <c r="MTO67" s="340"/>
      <c r="MTP67" s="340"/>
      <c r="MTQ67" s="340"/>
      <c r="MTR67" s="340"/>
      <c r="MTS67" s="340"/>
      <c r="MTT67" s="340"/>
      <c r="MTU67" s="340"/>
      <c r="MTV67" s="340"/>
      <c r="MTW67" s="340"/>
      <c r="MTX67" s="340"/>
      <c r="MTY67" s="340"/>
      <c r="MTZ67" s="340"/>
      <c r="MUA67" s="340"/>
      <c r="MUB67" s="340"/>
      <c r="MUC67" s="340"/>
      <c r="MUD67" s="340"/>
      <c r="MUE67" s="340"/>
      <c r="MUF67" s="340"/>
      <c r="MUG67" s="340"/>
      <c r="MUH67" s="340"/>
      <c r="MUI67" s="340"/>
      <c r="MUJ67" s="340"/>
      <c r="MUK67" s="340"/>
      <c r="MUL67" s="340"/>
      <c r="MUM67" s="340"/>
      <c r="MUN67" s="340"/>
      <c r="MUO67" s="340"/>
      <c r="MUP67" s="340"/>
      <c r="MUQ67" s="340"/>
      <c r="MUR67" s="340"/>
      <c r="MUS67" s="340"/>
      <c r="MUT67" s="340"/>
      <c r="MUU67" s="340"/>
      <c r="MUV67" s="340"/>
      <c r="MUW67" s="340"/>
      <c r="MUX67" s="340"/>
      <c r="MUY67" s="340"/>
      <c r="MUZ67" s="340"/>
      <c r="MVA67" s="340"/>
      <c r="MVB67" s="340"/>
      <c r="MVC67" s="340"/>
      <c r="MVD67" s="340"/>
      <c r="MVE67" s="340"/>
      <c r="MVF67" s="340"/>
      <c r="MVG67" s="340"/>
      <c r="MVH67" s="340"/>
      <c r="MVI67" s="340"/>
      <c r="MVJ67" s="340"/>
      <c r="MVK67" s="340"/>
      <c r="MVL67" s="340"/>
      <c r="MVM67" s="340"/>
      <c r="MVN67" s="340"/>
      <c r="MVO67" s="340"/>
      <c r="MVP67" s="340"/>
      <c r="MVQ67" s="340"/>
      <c r="MVR67" s="340"/>
      <c r="MVS67" s="340"/>
      <c r="MVT67" s="340"/>
      <c r="MVU67" s="340"/>
      <c r="MVV67" s="340"/>
      <c r="MVW67" s="340"/>
      <c r="MVX67" s="340"/>
      <c r="MVY67" s="340"/>
      <c r="MVZ67" s="340"/>
      <c r="MWA67" s="340"/>
      <c r="MWB67" s="340"/>
      <c r="MWC67" s="340"/>
      <c r="MWD67" s="340"/>
      <c r="MWE67" s="340"/>
      <c r="MWF67" s="340"/>
      <c r="MWG67" s="340"/>
      <c r="MWH67" s="340"/>
      <c r="MWI67" s="340"/>
      <c r="MWJ67" s="340"/>
      <c r="MWK67" s="340"/>
      <c r="MWL67" s="340"/>
      <c r="MWM67" s="340"/>
      <c r="MWN67" s="340"/>
      <c r="MWO67" s="340"/>
      <c r="MWP67" s="340"/>
      <c r="MWQ67" s="340"/>
      <c r="MWR67" s="340"/>
      <c r="MWS67" s="340"/>
      <c r="MWT67" s="340"/>
      <c r="MWU67" s="340"/>
      <c r="MWV67" s="340"/>
      <c r="MWW67" s="340"/>
      <c r="MWX67" s="340"/>
      <c r="MWY67" s="340"/>
      <c r="MWZ67" s="340"/>
      <c r="MXA67" s="340"/>
      <c r="MXB67" s="340"/>
      <c r="MXC67" s="340"/>
      <c r="MXD67" s="340"/>
      <c r="MXE67" s="340"/>
      <c r="MXF67" s="340"/>
      <c r="MXG67" s="340"/>
      <c r="MXH67" s="340"/>
      <c r="MXI67" s="340"/>
      <c r="MXJ67" s="340"/>
      <c r="MXK67" s="340"/>
      <c r="MXL67" s="340"/>
      <c r="MXM67" s="340"/>
      <c r="MXN67" s="340"/>
      <c r="MXO67" s="340"/>
      <c r="MXP67" s="340"/>
      <c r="MXQ67" s="340"/>
      <c r="MXR67" s="340"/>
      <c r="MXS67" s="340"/>
      <c r="MXT67" s="340"/>
      <c r="MXU67" s="340"/>
      <c r="MXV67" s="340"/>
      <c r="MXW67" s="340"/>
      <c r="MXX67" s="340"/>
      <c r="MXY67" s="340"/>
      <c r="MXZ67" s="340"/>
      <c r="MYA67" s="340"/>
      <c r="MYB67" s="340"/>
      <c r="MYC67" s="340"/>
      <c r="MYD67" s="340"/>
      <c r="MYE67" s="340"/>
      <c r="MYF67" s="340"/>
      <c r="MYG67" s="340"/>
      <c r="MYH67" s="340"/>
      <c r="MYI67" s="340"/>
      <c r="MYJ67" s="340"/>
      <c r="MYK67" s="340"/>
      <c r="MYL67" s="340"/>
      <c r="MYM67" s="340"/>
      <c r="MYN67" s="340"/>
      <c r="MYO67" s="340"/>
      <c r="MYP67" s="340"/>
      <c r="MYQ67" s="340"/>
      <c r="MYR67" s="340"/>
      <c r="MYS67" s="340"/>
      <c r="MYT67" s="340"/>
      <c r="MYU67" s="340"/>
      <c r="MYV67" s="340"/>
      <c r="MYW67" s="340"/>
      <c r="MYX67" s="340"/>
      <c r="MYY67" s="340"/>
      <c r="MYZ67" s="340"/>
      <c r="MZA67" s="340"/>
      <c r="MZB67" s="340"/>
      <c r="MZC67" s="340"/>
      <c r="MZD67" s="340"/>
      <c r="MZE67" s="340"/>
      <c r="MZF67" s="340"/>
      <c r="MZG67" s="340"/>
      <c r="MZH67" s="340"/>
      <c r="MZI67" s="340"/>
      <c r="MZJ67" s="340"/>
      <c r="MZK67" s="340"/>
      <c r="MZL67" s="340"/>
      <c r="MZM67" s="340"/>
      <c r="MZN67" s="340"/>
      <c r="MZO67" s="340"/>
      <c r="MZP67" s="340"/>
      <c r="MZQ67" s="340"/>
      <c r="MZR67" s="340"/>
      <c r="MZS67" s="340"/>
      <c r="MZT67" s="340"/>
      <c r="MZU67" s="340"/>
      <c r="MZV67" s="340"/>
      <c r="MZW67" s="340"/>
      <c r="MZX67" s="340"/>
      <c r="MZY67" s="340"/>
      <c r="MZZ67" s="340"/>
      <c r="NAA67" s="340"/>
      <c r="NAB67" s="340"/>
      <c r="NAC67" s="340"/>
      <c r="NAD67" s="340"/>
      <c r="NAE67" s="340"/>
      <c r="NAF67" s="340"/>
      <c r="NAG67" s="340"/>
      <c r="NAH67" s="340"/>
      <c r="NAI67" s="340"/>
      <c r="NAJ67" s="340"/>
      <c r="NAK67" s="340"/>
      <c r="NAL67" s="340"/>
      <c r="NAM67" s="340"/>
      <c r="NAN67" s="340"/>
      <c r="NAO67" s="340"/>
      <c r="NAP67" s="340"/>
      <c r="NAQ67" s="340"/>
      <c r="NAR67" s="340"/>
      <c r="NAS67" s="340"/>
      <c r="NAT67" s="340"/>
      <c r="NAU67" s="340"/>
      <c r="NAV67" s="340"/>
      <c r="NAW67" s="340"/>
      <c r="NAX67" s="340"/>
      <c r="NAY67" s="340"/>
      <c r="NAZ67" s="340"/>
      <c r="NBA67" s="340"/>
      <c r="NBB67" s="340"/>
      <c r="NBC67" s="340"/>
      <c r="NBD67" s="340"/>
      <c r="NBE67" s="340"/>
      <c r="NBF67" s="340"/>
      <c r="NBG67" s="340"/>
      <c r="NBH67" s="340"/>
      <c r="NBI67" s="340"/>
      <c r="NBJ67" s="340"/>
      <c r="NBK67" s="340"/>
      <c r="NBL67" s="340"/>
      <c r="NBM67" s="340"/>
      <c r="NBN67" s="340"/>
      <c r="NBO67" s="340"/>
      <c r="NBP67" s="340"/>
      <c r="NBQ67" s="340"/>
      <c r="NBR67" s="340"/>
      <c r="NBS67" s="340"/>
      <c r="NBT67" s="340"/>
      <c r="NBU67" s="340"/>
      <c r="NBV67" s="340"/>
      <c r="NBW67" s="340"/>
      <c r="NBX67" s="340"/>
      <c r="NBY67" s="340"/>
      <c r="NBZ67" s="340"/>
      <c r="NCA67" s="340"/>
      <c r="NCB67" s="340"/>
      <c r="NCC67" s="340"/>
      <c r="NCD67" s="340"/>
      <c r="NCE67" s="340"/>
      <c r="NCF67" s="340"/>
      <c r="NCG67" s="340"/>
      <c r="NCH67" s="340"/>
      <c r="NCI67" s="340"/>
      <c r="NCJ67" s="340"/>
      <c r="NCK67" s="340"/>
      <c r="NCL67" s="340"/>
      <c r="NCM67" s="340"/>
      <c r="NCN67" s="340"/>
      <c r="NCO67" s="340"/>
      <c r="NCP67" s="340"/>
      <c r="NCQ67" s="340"/>
      <c r="NCR67" s="340"/>
      <c r="NCS67" s="340"/>
      <c r="NCT67" s="340"/>
      <c r="NCU67" s="340"/>
      <c r="NCV67" s="340"/>
      <c r="NCW67" s="340"/>
      <c r="NCX67" s="340"/>
      <c r="NCY67" s="340"/>
      <c r="NCZ67" s="340"/>
      <c r="NDA67" s="340"/>
      <c r="NDB67" s="340"/>
      <c r="NDC67" s="340"/>
      <c r="NDD67" s="340"/>
      <c r="NDE67" s="340"/>
      <c r="NDF67" s="340"/>
      <c r="NDG67" s="340"/>
      <c r="NDH67" s="340"/>
      <c r="NDI67" s="340"/>
      <c r="NDJ67" s="340"/>
      <c r="NDK67" s="340"/>
      <c r="NDL67" s="340"/>
      <c r="NDM67" s="340"/>
      <c r="NDN67" s="340"/>
      <c r="NDO67" s="340"/>
      <c r="NDP67" s="340"/>
      <c r="NDQ67" s="340"/>
      <c r="NDR67" s="340"/>
      <c r="NDS67" s="340"/>
      <c r="NDT67" s="340"/>
      <c r="NDU67" s="340"/>
      <c r="NDV67" s="340"/>
      <c r="NDW67" s="340"/>
      <c r="NDX67" s="340"/>
      <c r="NDY67" s="340"/>
      <c r="NDZ67" s="340"/>
      <c r="NEA67" s="340"/>
      <c r="NEB67" s="340"/>
      <c r="NEC67" s="340"/>
      <c r="NED67" s="340"/>
      <c r="NEE67" s="340"/>
      <c r="NEF67" s="340"/>
      <c r="NEG67" s="340"/>
      <c r="NEH67" s="340"/>
      <c r="NEI67" s="340"/>
      <c r="NEJ67" s="340"/>
      <c r="NEK67" s="340"/>
      <c r="NEL67" s="340"/>
      <c r="NEM67" s="340"/>
      <c r="NEN67" s="340"/>
      <c r="NEO67" s="340"/>
      <c r="NEP67" s="340"/>
      <c r="NEQ67" s="340"/>
      <c r="NER67" s="340"/>
      <c r="NES67" s="340"/>
      <c r="NET67" s="340"/>
      <c r="NEU67" s="340"/>
      <c r="NEV67" s="340"/>
      <c r="NEW67" s="340"/>
      <c r="NEX67" s="340"/>
      <c r="NEY67" s="340"/>
      <c r="NEZ67" s="340"/>
      <c r="NFA67" s="340"/>
      <c r="NFB67" s="340"/>
      <c r="NFC67" s="340"/>
      <c r="NFD67" s="340"/>
      <c r="NFE67" s="340"/>
      <c r="NFF67" s="340"/>
      <c r="NFG67" s="340"/>
      <c r="NFH67" s="340"/>
      <c r="NFI67" s="340"/>
      <c r="NFJ67" s="340"/>
      <c r="NFK67" s="340"/>
      <c r="NFL67" s="340"/>
      <c r="NFM67" s="340"/>
      <c r="NFN67" s="340"/>
      <c r="NFO67" s="340"/>
      <c r="NFP67" s="340"/>
      <c r="NFQ67" s="340"/>
      <c r="NFR67" s="340"/>
      <c r="NFS67" s="340"/>
      <c r="NFT67" s="340"/>
      <c r="NFU67" s="340"/>
      <c r="NFV67" s="340"/>
      <c r="NFW67" s="340"/>
      <c r="NFX67" s="340"/>
      <c r="NFY67" s="340"/>
      <c r="NFZ67" s="340"/>
      <c r="NGA67" s="340"/>
      <c r="NGB67" s="340"/>
      <c r="NGC67" s="340"/>
      <c r="NGD67" s="340"/>
      <c r="NGE67" s="340"/>
      <c r="NGF67" s="340"/>
      <c r="NGG67" s="340"/>
      <c r="NGH67" s="340"/>
      <c r="NGI67" s="340"/>
      <c r="NGJ67" s="340"/>
      <c r="NGK67" s="340"/>
      <c r="NGL67" s="340"/>
      <c r="NGM67" s="340"/>
      <c r="NGN67" s="340"/>
      <c r="NGO67" s="340"/>
      <c r="NGP67" s="340"/>
      <c r="NGQ67" s="340"/>
      <c r="NGR67" s="340"/>
      <c r="NGS67" s="340"/>
      <c r="NGT67" s="340"/>
      <c r="NGU67" s="340"/>
      <c r="NGV67" s="340"/>
      <c r="NGW67" s="340"/>
      <c r="NGX67" s="340"/>
      <c r="NGY67" s="340"/>
      <c r="NGZ67" s="340"/>
      <c r="NHA67" s="340"/>
      <c r="NHB67" s="340"/>
      <c r="NHC67" s="340"/>
      <c r="NHD67" s="340"/>
      <c r="NHE67" s="340"/>
      <c r="NHF67" s="340"/>
      <c r="NHG67" s="340"/>
      <c r="NHH67" s="340"/>
      <c r="NHI67" s="340"/>
      <c r="NHJ67" s="340"/>
      <c r="NHK67" s="340"/>
      <c r="NHL67" s="340"/>
      <c r="NHM67" s="340"/>
      <c r="NHN67" s="340"/>
      <c r="NHO67" s="340"/>
      <c r="NHP67" s="340"/>
      <c r="NHQ67" s="340"/>
      <c r="NHR67" s="340"/>
      <c r="NHS67" s="340"/>
      <c r="NHT67" s="340"/>
      <c r="NHU67" s="340"/>
      <c r="NHV67" s="340"/>
      <c r="NHW67" s="340"/>
      <c r="NHX67" s="340"/>
      <c r="NHY67" s="340"/>
      <c r="NHZ67" s="340"/>
      <c r="NIA67" s="340"/>
      <c r="NIB67" s="340"/>
      <c r="NIC67" s="340"/>
      <c r="NID67" s="340"/>
      <c r="NIE67" s="340"/>
      <c r="NIF67" s="340"/>
      <c r="NIG67" s="340"/>
      <c r="NIH67" s="340"/>
      <c r="NII67" s="340"/>
      <c r="NIJ67" s="340"/>
      <c r="NIK67" s="340"/>
      <c r="NIL67" s="340"/>
      <c r="NIM67" s="340"/>
      <c r="NIN67" s="340"/>
      <c r="NIO67" s="340"/>
      <c r="NIP67" s="340"/>
      <c r="NIQ67" s="340"/>
      <c r="NIR67" s="340"/>
      <c r="NIS67" s="340"/>
      <c r="NIT67" s="340"/>
      <c r="NIU67" s="340"/>
      <c r="NIV67" s="340"/>
      <c r="NIW67" s="340"/>
      <c r="NIX67" s="340"/>
      <c r="NIY67" s="340"/>
      <c r="NIZ67" s="340"/>
      <c r="NJA67" s="340"/>
      <c r="NJB67" s="340"/>
      <c r="NJC67" s="340"/>
      <c r="NJD67" s="340"/>
      <c r="NJE67" s="340"/>
      <c r="NJF67" s="340"/>
      <c r="NJG67" s="340"/>
      <c r="NJH67" s="340"/>
      <c r="NJI67" s="340"/>
      <c r="NJJ67" s="340"/>
      <c r="NJK67" s="340"/>
      <c r="NJL67" s="340"/>
      <c r="NJM67" s="340"/>
      <c r="NJN67" s="340"/>
      <c r="NJO67" s="340"/>
      <c r="NJP67" s="340"/>
      <c r="NJQ67" s="340"/>
      <c r="NJR67" s="340"/>
      <c r="NJS67" s="340"/>
      <c r="NJT67" s="340"/>
      <c r="NJU67" s="340"/>
      <c r="NJV67" s="340"/>
      <c r="NJW67" s="340"/>
      <c r="NJX67" s="340"/>
      <c r="NJY67" s="340"/>
      <c r="NJZ67" s="340"/>
      <c r="NKA67" s="340"/>
      <c r="NKB67" s="340"/>
      <c r="NKC67" s="340"/>
      <c r="NKD67" s="340"/>
      <c r="NKE67" s="340"/>
      <c r="NKF67" s="340"/>
      <c r="NKG67" s="340"/>
      <c r="NKH67" s="340"/>
      <c r="NKI67" s="340"/>
      <c r="NKJ67" s="340"/>
      <c r="NKK67" s="340"/>
      <c r="NKL67" s="340"/>
      <c r="NKM67" s="340"/>
      <c r="NKN67" s="340"/>
      <c r="NKO67" s="340"/>
      <c r="NKP67" s="340"/>
      <c r="NKQ67" s="340"/>
      <c r="NKR67" s="340"/>
      <c r="NKS67" s="340"/>
      <c r="NKT67" s="340"/>
      <c r="NKU67" s="340"/>
      <c r="NKV67" s="340"/>
      <c r="NKW67" s="340"/>
      <c r="NKX67" s="340"/>
      <c r="NKY67" s="340"/>
      <c r="NKZ67" s="340"/>
      <c r="NLA67" s="340"/>
      <c r="NLB67" s="340"/>
      <c r="NLC67" s="340"/>
      <c r="NLD67" s="340"/>
      <c r="NLE67" s="340"/>
      <c r="NLF67" s="340"/>
      <c r="NLG67" s="340"/>
      <c r="NLH67" s="340"/>
      <c r="NLI67" s="340"/>
      <c r="NLJ67" s="340"/>
      <c r="NLK67" s="340"/>
      <c r="NLL67" s="340"/>
      <c r="NLM67" s="340"/>
      <c r="NLN67" s="340"/>
      <c r="NLO67" s="340"/>
      <c r="NLP67" s="340"/>
      <c r="NLQ67" s="340"/>
      <c r="NLR67" s="340"/>
      <c r="NLS67" s="340"/>
      <c r="NLT67" s="340"/>
      <c r="NLU67" s="340"/>
      <c r="NLV67" s="340"/>
      <c r="NLW67" s="340"/>
      <c r="NLX67" s="340"/>
      <c r="NLY67" s="340"/>
      <c r="NLZ67" s="340"/>
      <c r="NMA67" s="340"/>
      <c r="NMB67" s="340"/>
      <c r="NMC67" s="340"/>
      <c r="NMD67" s="340"/>
      <c r="NME67" s="340"/>
      <c r="NMF67" s="340"/>
      <c r="NMG67" s="340"/>
      <c r="NMH67" s="340"/>
      <c r="NMI67" s="340"/>
      <c r="NMJ67" s="340"/>
      <c r="NMK67" s="340"/>
      <c r="NML67" s="340"/>
      <c r="NMM67" s="340"/>
      <c r="NMN67" s="340"/>
      <c r="NMO67" s="340"/>
      <c r="NMP67" s="340"/>
      <c r="NMQ67" s="340"/>
      <c r="NMR67" s="340"/>
      <c r="NMS67" s="340"/>
      <c r="NMT67" s="340"/>
      <c r="NMU67" s="340"/>
      <c r="NMV67" s="340"/>
      <c r="NMW67" s="340"/>
      <c r="NMX67" s="340"/>
      <c r="NMY67" s="340"/>
      <c r="NMZ67" s="340"/>
      <c r="NNA67" s="340"/>
      <c r="NNB67" s="340"/>
      <c r="NNC67" s="340"/>
      <c r="NND67" s="340"/>
      <c r="NNE67" s="340"/>
      <c r="NNF67" s="340"/>
      <c r="NNG67" s="340"/>
      <c r="NNH67" s="340"/>
      <c r="NNI67" s="340"/>
      <c r="NNJ67" s="340"/>
      <c r="NNK67" s="340"/>
      <c r="NNL67" s="340"/>
      <c r="NNM67" s="340"/>
      <c r="NNN67" s="340"/>
      <c r="NNO67" s="340"/>
      <c r="NNP67" s="340"/>
      <c r="NNQ67" s="340"/>
      <c r="NNR67" s="340"/>
      <c r="NNS67" s="340"/>
      <c r="NNT67" s="340"/>
      <c r="NNU67" s="340"/>
      <c r="NNV67" s="340"/>
      <c r="NNW67" s="340"/>
      <c r="NNX67" s="340"/>
      <c r="NNY67" s="340"/>
      <c r="NNZ67" s="340"/>
      <c r="NOA67" s="340"/>
      <c r="NOB67" s="340"/>
      <c r="NOC67" s="340"/>
      <c r="NOD67" s="340"/>
      <c r="NOE67" s="340"/>
      <c r="NOF67" s="340"/>
      <c r="NOG67" s="340"/>
      <c r="NOH67" s="340"/>
      <c r="NOI67" s="340"/>
      <c r="NOJ67" s="340"/>
      <c r="NOK67" s="340"/>
      <c r="NOL67" s="340"/>
      <c r="NOM67" s="340"/>
      <c r="NON67" s="340"/>
      <c r="NOO67" s="340"/>
      <c r="NOP67" s="340"/>
      <c r="NOQ67" s="340"/>
      <c r="NOR67" s="340"/>
      <c r="NOS67" s="340"/>
      <c r="NOT67" s="340"/>
      <c r="NOU67" s="340"/>
      <c r="NOV67" s="340"/>
      <c r="NOW67" s="340"/>
      <c r="NOX67" s="340"/>
      <c r="NOY67" s="340"/>
      <c r="NOZ67" s="340"/>
      <c r="NPA67" s="340"/>
      <c r="NPB67" s="340"/>
      <c r="NPC67" s="340"/>
      <c r="NPD67" s="340"/>
      <c r="NPE67" s="340"/>
      <c r="NPF67" s="340"/>
      <c r="NPG67" s="340"/>
      <c r="NPH67" s="340"/>
      <c r="NPI67" s="340"/>
      <c r="NPJ67" s="340"/>
      <c r="NPK67" s="340"/>
      <c r="NPL67" s="340"/>
      <c r="NPM67" s="340"/>
      <c r="NPN67" s="340"/>
      <c r="NPO67" s="340"/>
      <c r="NPP67" s="340"/>
      <c r="NPQ67" s="340"/>
      <c r="NPR67" s="340"/>
      <c r="NPS67" s="340"/>
      <c r="NPT67" s="340"/>
      <c r="NPU67" s="340"/>
      <c r="NPV67" s="340"/>
      <c r="NPW67" s="340"/>
      <c r="NPX67" s="340"/>
      <c r="NPY67" s="340"/>
      <c r="NPZ67" s="340"/>
      <c r="NQA67" s="340"/>
      <c r="NQB67" s="340"/>
      <c r="NQC67" s="340"/>
      <c r="NQD67" s="340"/>
      <c r="NQE67" s="340"/>
      <c r="NQF67" s="340"/>
      <c r="NQG67" s="340"/>
      <c r="NQH67" s="340"/>
      <c r="NQI67" s="340"/>
      <c r="NQJ67" s="340"/>
      <c r="NQK67" s="340"/>
      <c r="NQL67" s="340"/>
      <c r="NQM67" s="340"/>
      <c r="NQN67" s="340"/>
      <c r="NQO67" s="340"/>
      <c r="NQP67" s="340"/>
      <c r="NQQ67" s="340"/>
      <c r="NQR67" s="340"/>
      <c r="NQS67" s="340"/>
      <c r="NQT67" s="340"/>
      <c r="NQU67" s="340"/>
      <c r="NQV67" s="340"/>
      <c r="NQW67" s="340"/>
      <c r="NQX67" s="340"/>
      <c r="NQY67" s="340"/>
      <c r="NQZ67" s="340"/>
      <c r="NRA67" s="340"/>
      <c r="NRB67" s="340"/>
      <c r="NRC67" s="340"/>
      <c r="NRD67" s="340"/>
      <c r="NRE67" s="340"/>
      <c r="NRF67" s="340"/>
      <c r="NRG67" s="340"/>
      <c r="NRH67" s="340"/>
      <c r="NRI67" s="340"/>
      <c r="NRJ67" s="340"/>
      <c r="NRK67" s="340"/>
      <c r="NRL67" s="340"/>
      <c r="NRM67" s="340"/>
      <c r="NRN67" s="340"/>
      <c r="NRO67" s="340"/>
      <c r="NRP67" s="340"/>
      <c r="NRQ67" s="340"/>
      <c r="NRR67" s="340"/>
      <c r="NRS67" s="340"/>
      <c r="NRT67" s="340"/>
      <c r="NRU67" s="340"/>
      <c r="NRV67" s="340"/>
      <c r="NRW67" s="340"/>
      <c r="NRX67" s="340"/>
      <c r="NRY67" s="340"/>
      <c r="NRZ67" s="340"/>
      <c r="NSA67" s="340"/>
      <c r="NSB67" s="340"/>
      <c r="NSC67" s="340"/>
      <c r="NSD67" s="340"/>
      <c r="NSE67" s="340"/>
      <c r="NSF67" s="340"/>
      <c r="NSG67" s="340"/>
      <c r="NSH67" s="340"/>
      <c r="NSI67" s="340"/>
      <c r="NSJ67" s="340"/>
      <c r="NSK67" s="340"/>
      <c r="NSL67" s="340"/>
      <c r="NSM67" s="340"/>
      <c r="NSN67" s="340"/>
      <c r="NSO67" s="340"/>
      <c r="NSP67" s="340"/>
      <c r="NSQ67" s="340"/>
      <c r="NSR67" s="340"/>
      <c r="NSS67" s="340"/>
      <c r="NST67" s="340"/>
      <c r="NSU67" s="340"/>
      <c r="NSV67" s="340"/>
      <c r="NSW67" s="340"/>
      <c r="NSX67" s="340"/>
      <c r="NSY67" s="340"/>
      <c r="NSZ67" s="340"/>
      <c r="NTA67" s="340"/>
      <c r="NTB67" s="340"/>
      <c r="NTC67" s="340"/>
      <c r="NTD67" s="340"/>
      <c r="NTE67" s="340"/>
      <c r="NTF67" s="340"/>
      <c r="NTG67" s="340"/>
      <c r="NTH67" s="340"/>
      <c r="NTI67" s="340"/>
      <c r="NTJ67" s="340"/>
      <c r="NTK67" s="340"/>
      <c r="NTL67" s="340"/>
      <c r="NTM67" s="340"/>
      <c r="NTN67" s="340"/>
      <c r="NTO67" s="340"/>
      <c r="NTP67" s="340"/>
      <c r="NTQ67" s="340"/>
      <c r="NTR67" s="340"/>
      <c r="NTS67" s="340"/>
      <c r="NTT67" s="340"/>
      <c r="NTU67" s="340"/>
      <c r="NTV67" s="340"/>
      <c r="NTW67" s="340"/>
      <c r="NTX67" s="340"/>
      <c r="NTY67" s="340"/>
      <c r="NTZ67" s="340"/>
      <c r="NUA67" s="340"/>
      <c r="NUB67" s="340"/>
      <c r="NUC67" s="340"/>
      <c r="NUD67" s="340"/>
      <c r="NUE67" s="340"/>
      <c r="NUF67" s="340"/>
      <c r="NUG67" s="340"/>
      <c r="NUH67" s="340"/>
      <c r="NUI67" s="340"/>
      <c r="NUJ67" s="340"/>
      <c r="NUK67" s="340"/>
      <c r="NUL67" s="340"/>
      <c r="NUM67" s="340"/>
      <c r="NUN67" s="340"/>
      <c r="NUO67" s="340"/>
      <c r="NUP67" s="340"/>
      <c r="NUQ67" s="340"/>
      <c r="NUR67" s="340"/>
      <c r="NUS67" s="340"/>
      <c r="NUT67" s="340"/>
      <c r="NUU67" s="340"/>
      <c r="NUV67" s="340"/>
      <c r="NUW67" s="340"/>
      <c r="NUX67" s="340"/>
      <c r="NUY67" s="340"/>
      <c r="NUZ67" s="340"/>
      <c r="NVA67" s="340"/>
      <c r="NVB67" s="340"/>
      <c r="NVC67" s="340"/>
      <c r="NVD67" s="340"/>
      <c r="NVE67" s="340"/>
      <c r="NVF67" s="340"/>
      <c r="NVG67" s="340"/>
      <c r="NVH67" s="340"/>
      <c r="NVI67" s="340"/>
      <c r="NVJ67" s="340"/>
      <c r="NVK67" s="340"/>
      <c r="NVL67" s="340"/>
      <c r="NVM67" s="340"/>
      <c r="NVN67" s="340"/>
      <c r="NVO67" s="340"/>
      <c r="NVP67" s="340"/>
      <c r="NVQ67" s="340"/>
      <c r="NVR67" s="340"/>
      <c r="NVS67" s="340"/>
      <c r="NVT67" s="340"/>
      <c r="NVU67" s="340"/>
      <c r="NVV67" s="340"/>
      <c r="NVW67" s="340"/>
      <c r="NVX67" s="340"/>
      <c r="NVY67" s="340"/>
      <c r="NVZ67" s="340"/>
      <c r="NWA67" s="340"/>
      <c r="NWB67" s="340"/>
      <c r="NWC67" s="340"/>
      <c r="NWD67" s="340"/>
      <c r="NWE67" s="340"/>
      <c r="NWF67" s="340"/>
      <c r="NWG67" s="340"/>
      <c r="NWH67" s="340"/>
      <c r="NWI67" s="340"/>
      <c r="NWJ67" s="340"/>
      <c r="NWK67" s="340"/>
      <c r="NWL67" s="340"/>
      <c r="NWM67" s="340"/>
      <c r="NWN67" s="340"/>
      <c r="NWO67" s="340"/>
      <c r="NWP67" s="340"/>
      <c r="NWQ67" s="340"/>
      <c r="NWR67" s="340"/>
      <c r="NWS67" s="340"/>
      <c r="NWT67" s="340"/>
      <c r="NWU67" s="340"/>
      <c r="NWV67" s="340"/>
      <c r="NWW67" s="340"/>
      <c r="NWX67" s="340"/>
      <c r="NWY67" s="340"/>
      <c r="NWZ67" s="340"/>
      <c r="NXA67" s="340"/>
      <c r="NXB67" s="340"/>
      <c r="NXC67" s="340"/>
      <c r="NXD67" s="340"/>
      <c r="NXE67" s="340"/>
      <c r="NXF67" s="340"/>
      <c r="NXG67" s="340"/>
      <c r="NXH67" s="340"/>
      <c r="NXI67" s="340"/>
      <c r="NXJ67" s="340"/>
      <c r="NXK67" s="340"/>
      <c r="NXL67" s="340"/>
      <c r="NXM67" s="340"/>
      <c r="NXN67" s="340"/>
      <c r="NXO67" s="340"/>
      <c r="NXP67" s="340"/>
      <c r="NXQ67" s="340"/>
      <c r="NXR67" s="340"/>
      <c r="NXS67" s="340"/>
      <c r="NXT67" s="340"/>
      <c r="NXU67" s="340"/>
      <c r="NXV67" s="340"/>
      <c r="NXW67" s="340"/>
      <c r="NXX67" s="340"/>
      <c r="NXY67" s="340"/>
      <c r="NXZ67" s="340"/>
      <c r="NYA67" s="340"/>
      <c r="NYB67" s="340"/>
      <c r="NYC67" s="340"/>
      <c r="NYD67" s="340"/>
      <c r="NYE67" s="340"/>
      <c r="NYF67" s="340"/>
      <c r="NYG67" s="340"/>
      <c r="NYH67" s="340"/>
      <c r="NYI67" s="340"/>
      <c r="NYJ67" s="340"/>
      <c r="NYK67" s="340"/>
      <c r="NYL67" s="340"/>
      <c r="NYM67" s="340"/>
      <c r="NYN67" s="340"/>
      <c r="NYO67" s="340"/>
      <c r="NYP67" s="340"/>
      <c r="NYQ67" s="340"/>
      <c r="NYR67" s="340"/>
      <c r="NYS67" s="340"/>
      <c r="NYT67" s="340"/>
      <c r="NYU67" s="340"/>
      <c r="NYV67" s="340"/>
      <c r="NYW67" s="340"/>
      <c r="NYX67" s="340"/>
      <c r="NYY67" s="340"/>
      <c r="NYZ67" s="340"/>
      <c r="NZA67" s="340"/>
      <c r="NZB67" s="340"/>
      <c r="NZC67" s="340"/>
      <c r="NZD67" s="340"/>
      <c r="NZE67" s="340"/>
      <c r="NZF67" s="340"/>
      <c r="NZG67" s="340"/>
      <c r="NZH67" s="340"/>
      <c r="NZI67" s="340"/>
      <c r="NZJ67" s="340"/>
      <c r="NZK67" s="340"/>
      <c r="NZL67" s="340"/>
      <c r="NZM67" s="340"/>
      <c r="NZN67" s="340"/>
      <c r="NZO67" s="340"/>
      <c r="NZP67" s="340"/>
      <c r="NZQ67" s="340"/>
      <c r="NZR67" s="340"/>
      <c r="NZS67" s="340"/>
      <c r="NZT67" s="340"/>
      <c r="NZU67" s="340"/>
      <c r="NZV67" s="340"/>
      <c r="NZW67" s="340"/>
      <c r="NZX67" s="340"/>
      <c r="NZY67" s="340"/>
      <c r="NZZ67" s="340"/>
      <c r="OAA67" s="340"/>
      <c r="OAB67" s="340"/>
      <c r="OAC67" s="340"/>
      <c r="OAD67" s="340"/>
      <c r="OAE67" s="340"/>
      <c r="OAF67" s="340"/>
      <c r="OAG67" s="340"/>
      <c r="OAH67" s="340"/>
      <c r="OAI67" s="340"/>
      <c r="OAJ67" s="340"/>
      <c r="OAK67" s="340"/>
      <c r="OAL67" s="340"/>
      <c r="OAM67" s="340"/>
      <c r="OAN67" s="340"/>
      <c r="OAO67" s="340"/>
      <c r="OAP67" s="340"/>
      <c r="OAQ67" s="340"/>
      <c r="OAR67" s="340"/>
      <c r="OAS67" s="340"/>
      <c r="OAT67" s="340"/>
      <c r="OAU67" s="340"/>
      <c r="OAV67" s="340"/>
      <c r="OAW67" s="340"/>
      <c r="OAX67" s="340"/>
      <c r="OAY67" s="340"/>
      <c r="OAZ67" s="340"/>
      <c r="OBA67" s="340"/>
      <c r="OBB67" s="340"/>
      <c r="OBC67" s="340"/>
      <c r="OBD67" s="340"/>
      <c r="OBE67" s="340"/>
      <c r="OBF67" s="340"/>
      <c r="OBG67" s="340"/>
      <c r="OBH67" s="340"/>
      <c r="OBI67" s="340"/>
      <c r="OBJ67" s="340"/>
      <c r="OBK67" s="340"/>
      <c r="OBL67" s="340"/>
      <c r="OBM67" s="340"/>
      <c r="OBN67" s="340"/>
      <c r="OBO67" s="340"/>
      <c r="OBP67" s="340"/>
      <c r="OBQ67" s="340"/>
      <c r="OBR67" s="340"/>
      <c r="OBS67" s="340"/>
      <c r="OBT67" s="340"/>
      <c r="OBU67" s="340"/>
      <c r="OBV67" s="340"/>
      <c r="OBW67" s="340"/>
      <c r="OBX67" s="340"/>
      <c r="OBY67" s="340"/>
      <c r="OBZ67" s="340"/>
      <c r="OCA67" s="340"/>
      <c r="OCB67" s="340"/>
      <c r="OCC67" s="340"/>
      <c r="OCD67" s="340"/>
      <c r="OCE67" s="340"/>
      <c r="OCF67" s="340"/>
      <c r="OCG67" s="340"/>
      <c r="OCH67" s="340"/>
      <c r="OCI67" s="340"/>
      <c r="OCJ67" s="340"/>
      <c r="OCK67" s="340"/>
      <c r="OCL67" s="340"/>
      <c r="OCM67" s="340"/>
      <c r="OCN67" s="340"/>
      <c r="OCO67" s="340"/>
      <c r="OCP67" s="340"/>
      <c r="OCQ67" s="340"/>
      <c r="OCR67" s="340"/>
      <c r="OCS67" s="340"/>
      <c r="OCT67" s="340"/>
      <c r="OCU67" s="340"/>
      <c r="OCV67" s="340"/>
      <c r="OCW67" s="340"/>
      <c r="OCX67" s="340"/>
      <c r="OCY67" s="340"/>
      <c r="OCZ67" s="340"/>
      <c r="ODA67" s="340"/>
      <c r="ODB67" s="340"/>
      <c r="ODC67" s="340"/>
      <c r="ODD67" s="340"/>
      <c r="ODE67" s="340"/>
      <c r="ODF67" s="340"/>
      <c r="ODG67" s="340"/>
      <c r="ODH67" s="340"/>
      <c r="ODI67" s="340"/>
      <c r="ODJ67" s="340"/>
      <c r="ODK67" s="340"/>
      <c r="ODL67" s="340"/>
      <c r="ODM67" s="340"/>
      <c r="ODN67" s="340"/>
      <c r="ODO67" s="340"/>
      <c r="ODP67" s="340"/>
      <c r="ODQ67" s="340"/>
      <c r="ODR67" s="340"/>
      <c r="ODS67" s="340"/>
      <c r="ODT67" s="340"/>
      <c r="ODU67" s="340"/>
      <c r="ODV67" s="340"/>
      <c r="ODW67" s="340"/>
      <c r="ODX67" s="340"/>
      <c r="ODY67" s="340"/>
      <c r="ODZ67" s="340"/>
      <c r="OEA67" s="340"/>
      <c r="OEB67" s="340"/>
      <c r="OEC67" s="340"/>
      <c r="OED67" s="340"/>
      <c r="OEE67" s="340"/>
      <c r="OEF67" s="340"/>
      <c r="OEG67" s="340"/>
      <c r="OEH67" s="340"/>
      <c r="OEI67" s="340"/>
      <c r="OEJ67" s="340"/>
      <c r="OEK67" s="340"/>
      <c r="OEL67" s="340"/>
      <c r="OEM67" s="340"/>
      <c r="OEN67" s="340"/>
      <c r="OEO67" s="340"/>
      <c r="OEP67" s="340"/>
      <c r="OEQ67" s="340"/>
      <c r="OER67" s="340"/>
      <c r="OES67" s="340"/>
      <c r="OET67" s="340"/>
      <c r="OEU67" s="340"/>
      <c r="OEV67" s="340"/>
      <c r="OEW67" s="340"/>
      <c r="OEX67" s="340"/>
      <c r="OEY67" s="340"/>
      <c r="OEZ67" s="340"/>
      <c r="OFA67" s="340"/>
      <c r="OFB67" s="340"/>
      <c r="OFC67" s="340"/>
      <c r="OFD67" s="340"/>
      <c r="OFE67" s="340"/>
      <c r="OFF67" s="340"/>
      <c r="OFG67" s="340"/>
      <c r="OFH67" s="340"/>
      <c r="OFI67" s="340"/>
      <c r="OFJ67" s="340"/>
      <c r="OFK67" s="340"/>
      <c r="OFL67" s="340"/>
      <c r="OFM67" s="340"/>
      <c r="OFN67" s="340"/>
      <c r="OFO67" s="340"/>
      <c r="OFP67" s="340"/>
      <c r="OFQ67" s="340"/>
      <c r="OFR67" s="340"/>
      <c r="OFS67" s="340"/>
      <c r="OFT67" s="340"/>
      <c r="OFU67" s="340"/>
      <c r="OFV67" s="340"/>
      <c r="OFW67" s="340"/>
      <c r="OFX67" s="340"/>
      <c r="OFY67" s="340"/>
      <c r="OFZ67" s="340"/>
      <c r="OGA67" s="340"/>
      <c r="OGB67" s="340"/>
      <c r="OGC67" s="340"/>
      <c r="OGD67" s="340"/>
      <c r="OGE67" s="340"/>
      <c r="OGF67" s="340"/>
      <c r="OGG67" s="340"/>
      <c r="OGH67" s="340"/>
      <c r="OGI67" s="340"/>
      <c r="OGJ67" s="340"/>
      <c r="OGK67" s="340"/>
      <c r="OGL67" s="340"/>
      <c r="OGM67" s="340"/>
      <c r="OGN67" s="340"/>
      <c r="OGO67" s="340"/>
      <c r="OGP67" s="340"/>
      <c r="OGQ67" s="340"/>
      <c r="OGR67" s="340"/>
      <c r="OGS67" s="340"/>
      <c r="OGT67" s="340"/>
      <c r="OGU67" s="340"/>
      <c r="OGV67" s="340"/>
      <c r="OGW67" s="340"/>
      <c r="OGX67" s="340"/>
      <c r="OGY67" s="340"/>
      <c r="OGZ67" s="340"/>
      <c r="OHA67" s="340"/>
      <c r="OHB67" s="340"/>
      <c r="OHC67" s="340"/>
      <c r="OHD67" s="340"/>
      <c r="OHE67" s="340"/>
      <c r="OHF67" s="340"/>
      <c r="OHG67" s="340"/>
      <c r="OHH67" s="340"/>
      <c r="OHI67" s="340"/>
      <c r="OHJ67" s="340"/>
      <c r="OHK67" s="340"/>
      <c r="OHL67" s="340"/>
      <c r="OHM67" s="340"/>
      <c r="OHN67" s="340"/>
      <c r="OHO67" s="340"/>
      <c r="OHP67" s="340"/>
      <c r="OHQ67" s="340"/>
      <c r="OHR67" s="340"/>
      <c r="OHS67" s="340"/>
      <c r="OHT67" s="340"/>
      <c r="OHU67" s="340"/>
      <c r="OHV67" s="340"/>
      <c r="OHW67" s="340"/>
      <c r="OHX67" s="340"/>
      <c r="OHY67" s="340"/>
      <c r="OHZ67" s="340"/>
      <c r="OIA67" s="340"/>
      <c r="OIB67" s="340"/>
      <c r="OIC67" s="340"/>
      <c r="OID67" s="340"/>
      <c r="OIE67" s="340"/>
      <c r="OIF67" s="340"/>
      <c r="OIG67" s="340"/>
      <c r="OIH67" s="340"/>
      <c r="OII67" s="340"/>
      <c r="OIJ67" s="340"/>
      <c r="OIK67" s="340"/>
      <c r="OIL67" s="340"/>
      <c r="OIM67" s="340"/>
      <c r="OIN67" s="340"/>
      <c r="OIO67" s="340"/>
      <c r="OIP67" s="340"/>
      <c r="OIQ67" s="340"/>
      <c r="OIR67" s="340"/>
      <c r="OIS67" s="340"/>
      <c r="OIT67" s="340"/>
      <c r="OIU67" s="340"/>
      <c r="OIV67" s="340"/>
      <c r="OIW67" s="340"/>
      <c r="OIX67" s="340"/>
      <c r="OIY67" s="340"/>
      <c r="OIZ67" s="340"/>
      <c r="OJA67" s="340"/>
      <c r="OJB67" s="340"/>
      <c r="OJC67" s="340"/>
      <c r="OJD67" s="340"/>
      <c r="OJE67" s="340"/>
      <c r="OJF67" s="340"/>
      <c r="OJG67" s="340"/>
      <c r="OJH67" s="340"/>
      <c r="OJI67" s="340"/>
      <c r="OJJ67" s="340"/>
      <c r="OJK67" s="340"/>
      <c r="OJL67" s="340"/>
      <c r="OJM67" s="340"/>
      <c r="OJN67" s="340"/>
      <c r="OJO67" s="340"/>
      <c r="OJP67" s="340"/>
      <c r="OJQ67" s="340"/>
      <c r="OJR67" s="340"/>
      <c r="OJS67" s="340"/>
      <c r="OJT67" s="340"/>
      <c r="OJU67" s="340"/>
      <c r="OJV67" s="340"/>
      <c r="OJW67" s="340"/>
      <c r="OJX67" s="340"/>
      <c r="OJY67" s="340"/>
      <c r="OJZ67" s="340"/>
      <c r="OKA67" s="340"/>
      <c r="OKB67" s="340"/>
      <c r="OKC67" s="340"/>
      <c r="OKD67" s="340"/>
      <c r="OKE67" s="340"/>
      <c r="OKF67" s="340"/>
      <c r="OKG67" s="340"/>
      <c r="OKH67" s="340"/>
      <c r="OKI67" s="340"/>
      <c r="OKJ67" s="340"/>
      <c r="OKK67" s="340"/>
      <c r="OKL67" s="340"/>
      <c r="OKM67" s="340"/>
      <c r="OKN67" s="340"/>
      <c r="OKO67" s="340"/>
      <c r="OKP67" s="340"/>
      <c r="OKQ67" s="340"/>
      <c r="OKR67" s="340"/>
      <c r="OKS67" s="340"/>
      <c r="OKT67" s="340"/>
      <c r="OKU67" s="340"/>
      <c r="OKV67" s="340"/>
      <c r="OKW67" s="340"/>
      <c r="OKX67" s="340"/>
      <c r="OKY67" s="340"/>
      <c r="OKZ67" s="340"/>
      <c r="OLA67" s="340"/>
      <c r="OLB67" s="340"/>
      <c r="OLC67" s="340"/>
      <c r="OLD67" s="340"/>
      <c r="OLE67" s="340"/>
      <c r="OLF67" s="340"/>
      <c r="OLG67" s="340"/>
      <c r="OLH67" s="340"/>
      <c r="OLI67" s="340"/>
      <c r="OLJ67" s="340"/>
      <c r="OLK67" s="340"/>
      <c r="OLL67" s="340"/>
      <c r="OLM67" s="340"/>
      <c r="OLN67" s="340"/>
      <c r="OLO67" s="340"/>
      <c r="OLP67" s="340"/>
      <c r="OLQ67" s="340"/>
      <c r="OLR67" s="340"/>
      <c r="OLS67" s="340"/>
      <c r="OLT67" s="340"/>
      <c r="OLU67" s="340"/>
      <c r="OLV67" s="340"/>
      <c r="OLW67" s="340"/>
      <c r="OLX67" s="340"/>
      <c r="OLY67" s="340"/>
      <c r="OLZ67" s="340"/>
      <c r="OMA67" s="340"/>
      <c r="OMB67" s="340"/>
      <c r="OMC67" s="340"/>
      <c r="OMD67" s="340"/>
      <c r="OME67" s="340"/>
      <c r="OMF67" s="340"/>
      <c r="OMG67" s="340"/>
      <c r="OMH67" s="340"/>
      <c r="OMI67" s="340"/>
      <c r="OMJ67" s="340"/>
      <c r="OMK67" s="340"/>
      <c r="OML67" s="340"/>
      <c r="OMM67" s="340"/>
      <c r="OMN67" s="340"/>
      <c r="OMO67" s="340"/>
      <c r="OMP67" s="340"/>
      <c r="OMQ67" s="340"/>
      <c r="OMR67" s="340"/>
      <c r="OMS67" s="340"/>
      <c r="OMT67" s="340"/>
      <c r="OMU67" s="340"/>
      <c r="OMV67" s="340"/>
      <c r="OMW67" s="340"/>
      <c r="OMX67" s="340"/>
      <c r="OMY67" s="340"/>
      <c r="OMZ67" s="340"/>
      <c r="ONA67" s="340"/>
      <c r="ONB67" s="340"/>
      <c r="ONC67" s="340"/>
      <c r="OND67" s="340"/>
      <c r="ONE67" s="340"/>
      <c r="ONF67" s="340"/>
      <c r="ONG67" s="340"/>
      <c r="ONH67" s="340"/>
      <c r="ONI67" s="340"/>
      <c r="ONJ67" s="340"/>
      <c r="ONK67" s="340"/>
      <c r="ONL67" s="340"/>
      <c r="ONM67" s="340"/>
      <c r="ONN67" s="340"/>
      <c r="ONO67" s="340"/>
      <c r="ONP67" s="340"/>
      <c r="ONQ67" s="340"/>
      <c r="ONR67" s="340"/>
      <c r="ONS67" s="340"/>
      <c r="ONT67" s="340"/>
      <c r="ONU67" s="340"/>
      <c r="ONV67" s="340"/>
      <c r="ONW67" s="340"/>
      <c r="ONX67" s="340"/>
      <c r="ONY67" s="340"/>
      <c r="ONZ67" s="340"/>
      <c r="OOA67" s="340"/>
      <c r="OOB67" s="340"/>
      <c r="OOC67" s="340"/>
      <c r="OOD67" s="340"/>
      <c r="OOE67" s="340"/>
      <c r="OOF67" s="340"/>
      <c r="OOG67" s="340"/>
      <c r="OOH67" s="340"/>
      <c r="OOI67" s="340"/>
      <c r="OOJ67" s="340"/>
      <c r="OOK67" s="340"/>
      <c r="OOL67" s="340"/>
      <c r="OOM67" s="340"/>
      <c r="OON67" s="340"/>
      <c r="OOO67" s="340"/>
      <c r="OOP67" s="340"/>
      <c r="OOQ67" s="340"/>
      <c r="OOR67" s="340"/>
      <c r="OOS67" s="340"/>
      <c r="OOT67" s="340"/>
      <c r="OOU67" s="340"/>
      <c r="OOV67" s="340"/>
      <c r="OOW67" s="340"/>
      <c r="OOX67" s="340"/>
      <c r="OOY67" s="340"/>
      <c r="OOZ67" s="340"/>
      <c r="OPA67" s="340"/>
      <c r="OPB67" s="340"/>
      <c r="OPC67" s="340"/>
      <c r="OPD67" s="340"/>
      <c r="OPE67" s="340"/>
      <c r="OPF67" s="340"/>
      <c r="OPG67" s="340"/>
      <c r="OPH67" s="340"/>
      <c r="OPI67" s="340"/>
      <c r="OPJ67" s="340"/>
      <c r="OPK67" s="340"/>
      <c r="OPL67" s="340"/>
      <c r="OPM67" s="340"/>
      <c r="OPN67" s="340"/>
      <c r="OPO67" s="340"/>
      <c r="OPP67" s="340"/>
      <c r="OPQ67" s="340"/>
      <c r="OPR67" s="340"/>
      <c r="OPS67" s="340"/>
      <c r="OPT67" s="340"/>
      <c r="OPU67" s="340"/>
      <c r="OPV67" s="340"/>
      <c r="OPW67" s="340"/>
      <c r="OPX67" s="340"/>
      <c r="OPY67" s="340"/>
      <c r="OPZ67" s="340"/>
      <c r="OQA67" s="340"/>
      <c r="OQB67" s="340"/>
      <c r="OQC67" s="340"/>
      <c r="OQD67" s="340"/>
      <c r="OQE67" s="340"/>
      <c r="OQF67" s="340"/>
      <c r="OQG67" s="340"/>
      <c r="OQH67" s="340"/>
      <c r="OQI67" s="340"/>
      <c r="OQJ67" s="340"/>
      <c r="OQK67" s="340"/>
      <c r="OQL67" s="340"/>
      <c r="OQM67" s="340"/>
      <c r="OQN67" s="340"/>
      <c r="OQO67" s="340"/>
      <c r="OQP67" s="340"/>
      <c r="OQQ67" s="340"/>
      <c r="OQR67" s="340"/>
      <c r="OQS67" s="340"/>
      <c r="OQT67" s="340"/>
      <c r="OQU67" s="340"/>
      <c r="OQV67" s="340"/>
      <c r="OQW67" s="340"/>
      <c r="OQX67" s="340"/>
      <c r="OQY67" s="340"/>
      <c r="OQZ67" s="340"/>
      <c r="ORA67" s="340"/>
      <c r="ORB67" s="340"/>
      <c r="ORC67" s="340"/>
      <c r="ORD67" s="340"/>
      <c r="ORE67" s="340"/>
      <c r="ORF67" s="340"/>
      <c r="ORG67" s="340"/>
      <c r="ORH67" s="340"/>
      <c r="ORI67" s="340"/>
      <c r="ORJ67" s="340"/>
      <c r="ORK67" s="340"/>
      <c r="ORL67" s="340"/>
      <c r="ORM67" s="340"/>
      <c r="ORN67" s="340"/>
      <c r="ORO67" s="340"/>
      <c r="ORP67" s="340"/>
      <c r="ORQ67" s="340"/>
      <c r="ORR67" s="340"/>
      <c r="ORS67" s="340"/>
      <c r="ORT67" s="340"/>
      <c r="ORU67" s="340"/>
      <c r="ORV67" s="340"/>
      <c r="ORW67" s="340"/>
      <c r="ORX67" s="340"/>
      <c r="ORY67" s="340"/>
      <c r="ORZ67" s="340"/>
      <c r="OSA67" s="340"/>
      <c r="OSB67" s="340"/>
      <c r="OSC67" s="340"/>
      <c r="OSD67" s="340"/>
      <c r="OSE67" s="340"/>
      <c r="OSF67" s="340"/>
      <c r="OSG67" s="340"/>
      <c r="OSH67" s="340"/>
      <c r="OSI67" s="340"/>
      <c r="OSJ67" s="340"/>
      <c r="OSK67" s="340"/>
      <c r="OSL67" s="340"/>
      <c r="OSM67" s="340"/>
      <c r="OSN67" s="340"/>
      <c r="OSO67" s="340"/>
      <c r="OSP67" s="340"/>
      <c r="OSQ67" s="340"/>
      <c r="OSR67" s="340"/>
      <c r="OSS67" s="340"/>
      <c r="OST67" s="340"/>
      <c r="OSU67" s="340"/>
      <c r="OSV67" s="340"/>
      <c r="OSW67" s="340"/>
      <c r="OSX67" s="340"/>
      <c r="OSY67" s="340"/>
      <c r="OSZ67" s="340"/>
      <c r="OTA67" s="340"/>
      <c r="OTB67" s="340"/>
      <c r="OTC67" s="340"/>
      <c r="OTD67" s="340"/>
      <c r="OTE67" s="340"/>
      <c r="OTF67" s="340"/>
      <c r="OTG67" s="340"/>
      <c r="OTH67" s="340"/>
      <c r="OTI67" s="340"/>
      <c r="OTJ67" s="340"/>
      <c r="OTK67" s="340"/>
      <c r="OTL67" s="340"/>
      <c r="OTM67" s="340"/>
      <c r="OTN67" s="340"/>
      <c r="OTO67" s="340"/>
      <c r="OTP67" s="340"/>
      <c r="OTQ67" s="340"/>
      <c r="OTR67" s="340"/>
      <c r="OTS67" s="340"/>
      <c r="OTT67" s="340"/>
      <c r="OTU67" s="340"/>
      <c r="OTV67" s="340"/>
      <c r="OTW67" s="340"/>
      <c r="OTX67" s="340"/>
      <c r="OTY67" s="340"/>
      <c r="OTZ67" s="340"/>
      <c r="OUA67" s="340"/>
      <c r="OUB67" s="340"/>
      <c r="OUC67" s="340"/>
      <c r="OUD67" s="340"/>
      <c r="OUE67" s="340"/>
      <c r="OUF67" s="340"/>
      <c r="OUG67" s="340"/>
      <c r="OUH67" s="340"/>
      <c r="OUI67" s="340"/>
      <c r="OUJ67" s="340"/>
      <c r="OUK67" s="340"/>
      <c r="OUL67" s="340"/>
      <c r="OUM67" s="340"/>
      <c r="OUN67" s="340"/>
      <c r="OUO67" s="340"/>
      <c r="OUP67" s="340"/>
      <c r="OUQ67" s="340"/>
      <c r="OUR67" s="340"/>
      <c r="OUS67" s="340"/>
      <c r="OUT67" s="340"/>
      <c r="OUU67" s="340"/>
      <c r="OUV67" s="340"/>
      <c r="OUW67" s="340"/>
      <c r="OUX67" s="340"/>
      <c r="OUY67" s="340"/>
      <c r="OUZ67" s="340"/>
      <c r="OVA67" s="340"/>
      <c r="OVB67" s="340"/>
      <c r="OVC67" s="340"/>
      <c r="OVD67" s="340"/>
      <c r="OVE67" s="340"/>
      <c r="OVF67" s="340"/>
      <c r="OVG67" s="340"/>
      <c r="OVH67" s="340"/>
      <c r="OVI67" s="340"/>
      <c r="OVJ67" s="340"/>
      <c r="OVK67" s="340"/>
      <c r="OVL67" s="340"/>
      <c r="OVM67" s="340"/>
      <c r="OVN67" s="340"/>
      <c r="OVO67" s="340"/>
      <c r="OVP67" s="340"/>
      <c r="OVQ67" s="340"/>
      <c r="OVR67" s="340"/>
      <c r="OVS67" s="340"/>
      <c r="OVT67" s="340"/>
      <c r="OVU67" s="340"/>
      <c r="OVV67" s="340"/>
      <c r="OVW67" s="340"/>
      <c r="OVX67" s="340"/>
      <c r="OVY67" s="340"/>
      <c r="OVZ67" s="340"/>
      <c r="OWA67" s="340"/>
      <c r="OWB67" s="340"/>
      <c r="OWC67" s="340"/>
      <c r="OWD67" s="340"/>
      <c r="OWE67" s="340"/>
      <c r="OWF67" s="340"/>
      <c r="OWG67" s="340"/>
      <c r="OWH67" s="340"/>
      <c r="OWI67" s="340"/>
      <c r="OWJ67" s="340"/>
      <c r="OWK67" s="340"/>
      <c r="OWL67" s="340"/>
      <c r="OWM67" s="340"/>
      <c r="OWN67" s="340"/>
      <c r="OWO67" s="340"/>
      <c r="OWP67" s="340"/>
      <c r="OWQ67" s="340"/>
      <c r="OWR67" s="340"/>
      <c r="OWS67" s="340"/>
      <c r="OWT67" s="340"/>
      <c r="OWU67" s="340"/>
      <c r="OWV67" s="340"/>
      <c r="OWW67" s="340"/>
      <c r="OWX67" s="340"/>
      <c r="OWY67" s="340"/>
      <c r="OWZ67" s="340"/>
      <c r="OXA67" s="340"/>
      <c r="OXB67" s="340"/>
      <c r="OXC67" s="340"/>
      <c r="OXD67" s="340"/>
      <c r="OXE67" s="340"/>
      <c r="OXF67" s="340"/>
      <c r="OXG67" s="340"/>
      <c r="OXH67" s="340"/>
      <c r="OXI67" s="340"/>
      <c r="OXJ67" s="340"/>
      <c r="OXK67" s="340"/>
      <c r="OXL67" s="340"/>
      <c r="OXM67" s="340"/>
      <c r="OXN67" s="340"/>
      <c r="OXO67" s="340"/>
      <c r="OXP67" s="340"/>
      <c r="OXQ67" s="340"/>
      <c r="OXR67" s="340"/>
      <c r="OXS67" s="340"/>
      <c r="OXT67" s="340"/>
      <c r="OXU67" s="340"/>
      <c r="OXV67" s="340"/>
      <c r="OXW67" s="340"/>
      <c r="OXX67" s="340"/>
      <c r="OXY67" s="340"/>
      <c r="OXZ67" s="340"/>
      <c r="OYA67" s="340"/>
      <c r="OYB67" s="340"/>
      <c r="OYC67" s="340"/>
      <c r="OYD67" s="340"/>
      <c r="OYE67" s="340"/>
      <c r="OYF67" s="340"/>
      <c r="OYG67" s="340"/>
      <c r="OYH67" s="340"/>
      <c r="OYI67" s="340"/>
      <c r="OYJ67" s="340"/>
      <c r="OYK67" s="340"/>
      <c r="OYL67" s="340"/>
      <c r="OYM67" s="340"/>
      <c r="OYN67" s="340"/>
      <c r="OYO67" s="340"/>
      <c r="OYP67" s="340"/>
      <c r="OYQ67" s="340"/>
      <c r="OYR67" s="340"/>
      <c r="OYS67" s="340"/>
      <c r="OYT67" s="340"/>
      <c r="OYU67" s="340"/>
      <c r="OYV67" s="340"/>
      <c r="OYW67" s="340"/>
      <c r="OYX67" s="340"/>
      <c r="OYY67" s="340"/>
      <c r="OYZ67" s="340"/>
      <c r="OZA67" s="340"/>
      <c r="OZB67" s="340"/>
      <c r="OZC67" s="340"/>
      <c r="OZD67" s="340"/>
      <c r="OZE67" s="340"/>
      <c r="OZF67" s="340"/>
      <c r="OZG67" s="340"/>
      <c r="OZH67" s="340"/>
      <c r="OZI67" s="340"/>
      <c r="OZJ67" s="340"/>
      <c r="OZK67" s="340"/>
      <c r="OZL67" s="340"/>
      <c r="OZM67" s="340"/>
      <c r="OZN67" s="340"/>
      <c r="OZO67" s="340"/>
      <c r="OZP67" s="340"/>
      <c r="OZQ67" s="340"/>
      <c r="OZR67" s="340"/>
      <c r="OZS67" s="340"/>
      <c r="OZT67" s="340"/>
      <c r="OZU67" s="340"/>
      <c r="OZV67" s="340"/>
      <c r="OZW67" s="340"/>
      <c r="OZX67" s="340"/>
      <c r="OZY67" s="340"/>
      <c r="OZZ67" s="340"/>
      <c r="PAA67" s="340"/>
      <c r="PAB67" s="340"/>
      <c r="PAC67" s="340"/>
      <c r="PAD67" s="340"/>
      <c r="PAE67" s="340"/>
      <c r="PAF67" s="340"/>
      <c r="PAG67" s="340"/>
      <c r="PAH67" s="340"/>
      <c r="PAI67" s="340"/>
      <c r="PAJ67" s="340"/>
      <c r="PAK67" s="340"/>
      <c r="PAL67" s="340"/>
      <c r="PAM67" s="340"/>
      <c r="PAN67" s="340"/>
      <c r="PAO67" s="340"/>
      <c r="PAP67" s="340"/>
      <c r="PAQ67" s="340"/>
      <c r="PAR67" s="340"/>
      <c r="PAS67" s="340"/>
      <c r="PAT67" s="340"/>
      <c r="PAU67" s="340"/>
      <c r="PAV67" s="340"/>
      <c r="PAW67" s="340"/>
      <c r="PAX67" s="340"/>
      <c r="PAY67" s="340"/>
      <c r="PAZ67" s="340"/>
      <c r="PBA67" s="340"/>
      <c r="PBB67" s="340"/>
      <c r="PBC67" s="340"/>
      <c r="PBD67" s="340"/>
      <c r="PBE67" s="340"/>
      <c r="PBF67" s="340"/>
      <c r="PBG67" s="340"/>
      <c r="PBH67" s="340"/>
      <c r="PBI67" s="340"/>
      <c r="PBJ67" s="340"/>
      <c r="PBK67" s="340"/>
      <c r="PBL67" s="340"/>
      <c r="PBM67" s="340"/>
      <c r="PBN67" s="340"/>
      <c r="PBO67" s="340"/>
      <c r="PBP67" s="340"/>
      <c r="PBQ67" s="340"/>
      <c r="PBR67" s="340"/>
      <c r="PBS67" s="340"/>
      <c r="PBT67" s="340"/>
      <c r="PBU67" s="340"/>
      <c r="PBV67" s="340"/>
      <c r="PBW67" s="340"/>
      <c r="PBX67" s="340"/>
      <c r="PBY67" s="340"/>
      <c r="PBZ67" s="340"/>
      <c r="PCA67" s="340"/>
      <c r="PCB67" s="340"/>
      <c r="PCC67" s="340"/>
      <c r="PCD67" s="340"/>
      <c r="PCE67" s="340"/>
      <c r="PCF67" s="340"/>
      <c r="PCG67" s="340"/>
      <c r="PCH67" s="340"/>
      <c r="PCI67" s="340"/>
      <c r="PCJ67" s="340"/>
      <c r="PCK67" s="340"/>
      <c r="PCL67" s="340"/>
      <c r="PCM67" s="340"/>
      <c r="PCN67" s="340"/>
      <c r="PCO67" s="340"/>
      <c r="PCP67" s="340"/>
      <c r="PCQ67" s="340"/>
      <c r="PCR67" s="340"/>
      <c r="PCS67" s="340"/>
      <c r="PCT67" s="340"/>
      <c r="PCU67" s="340"/>
      <c r="PCV67" s="340"/>
      <c r="PCW67" s="340"/>
      <c r="PCX67" s="340"/>
      <c r="PCY67" s="340"/>
      <c r="PCZ67" s="340"/>
      <c r="PDA67" s="340"/>
      <c r="PDB67" s="340"/>
      <c r="PDC67" s="340"/>
      <c r="PDD67" s="340"/>
      <c r="PDE67" s="340"/>
      <c r="PDF67" s="340"/>
      <c r="PDG67" s="340"/>
      <c r="PDH67" s="340"/>
      <c r="PDI67" s="340"/>
      <c r="PDJ67" s="340"/>
      <c r="PDK67" s="340"/>
      <c r="PDL67" s="340"/>
      <c r="PDM67" s="340"/>
      <c r="PDN67" s="340"/>
      <c r="PDO67" s="340"/>
      <c r="PDP67" s="340"/>
      <c r="PDQ67" s="340"/>
      <c r="PDR67" s="340"/>
      <c r="PDS67" s="340"/>
      <c r="PDT67" s="340"/>
      <c r="PDU67" s="340"/>
      <c r="PDV67" s="340"/>
      <c r="PDW67" s="340"/>
      <c r="PDX67" s="340"/>
      <c r="PDY67" s="340"/>
      <c r="PDZ67" s="340"/>
      <c r="PEA67" s="340"/>
      <c r="PEB67" s="340"/>
      <c r="PEC67" s="340"/>
      <c r="PED67" s="340"/>
      <c r="PEE67" s="340"/>
      <c r="PEF67" s="340"/>
      <c r="PEG67" s="340"/>
      <c r="PEH67" s="340"/>
      <c r="PEI67" s="340"/>
      <c r="PEJ67" s="340"/>
      <c r="PEK67" s="340"/>
      <c r="PEL67" s="340"/>
      <c r="PEM67" s="340"/>
      <c r="PEN67" s="340"/>
      <c r="PEO67" s="340"/>
      <c r="PEP67" s="340"/>
      <c r="PEQ67" s="340"/>
      <c r="PER67" s="340"/>
      <c r="PES67" s="340"/>
      <c r="PET67" s="340"/>
      <c r="PEU67" s="340"/>
      <c r="PEV67" s="340"/>
      <c r="PEW67" s="340"/>
      <c r="PEX67" s="340"/>
      <c r="PEY67" s="340"/>
      <c r="PEZ67" s="340"/>
      <c r="PFA67" s="340"/>
      <c r="PFB67" s="340"/>
      <c r="PFC67" s="340"/>
      <c r="PFD67" s="340"/>
      <c r="PFE67" s="340"/>
      <c r="PFF67" s="340"/>
      <c r="PFG67" s="340"/>
      <c r="PFH67" s="340"/>
      <c r="PFI67" s="340"/>
      <c r="PFJ67" s="340"/>
      <c r="PFK67" s="340"/>
      <c r="PFL67" s="340"/>
      <c r="PFM67" s="340"/>
      <c r="PFN67" s="340"/>
      <c r="PFO67" s="340"/>
      <c r="PFP67" s="340"/>
      <c r="PFQ67" s="340"/>
      <c r="PFR67" s="340"/>
      <c r="PFS67" s="340"/>
      <c r="PFT67" s="340"/>
      <c r="PFU67" s="340"/>
      <c r="PFV67" s="340"/>
      <c r="PFW67" s="340"/>
      <c r="PFX67" s="340"/>
      <c r="PFY67" s="340"/>
      <c r="PFZ67" s="340"/>
      <c r="PGA67" s="340"/>
      <c r="PGB67" s="340"/>
      <c r="PGC67" s="340"/>
      <c r="PGD67" s="340"/>
      <c r="PGE67" s="340"/>
      <c r="PGF67" s="340"/>
      <c r="PGG67" s="340"/>
      <c r="PGH67" s="340"/>
      <c r="PGI67" s="340"/>
      <c r="PGJ67" s="340"/>
      <c r="PGK67" s="340"/>
      <c r="PGL67" s="340"/>
      <c r="PGM67" s="340"/>
      <c r="PGN67" s="340"/>
      <c r="PGO67" s="340"/>
      <c r="PGP67" s="340"/>
      <c r="PGQ67" s="340"/>
      <c r="PGR67" s="340"/>
      <c r="PGS67" s="340"/>
      <c r="PGT67" s="340"/>
      <c r="PGU67" s="340"/>
      <c r="PGV67" s="340"/>
      <c r="PGW67" s="340"/>
      <c r="PGX67" s="340"/>
      <c r="PGY67" s="340"/>
      <c r="PGZ67" s="340"/>
      <c r="PHA67" s="340"/>
      <c r="PHB67" s="340"/>
      <c r="PHC67" s="340"/>
      <c r="PHD67" s="340"/>
      <c r="PHE67" s="340"/>
      <c r="PHF67" s="340"/>
      <c r="PHG67" s="340"/>
      <c r="PHH67" s="340"/>
      <c r="PHI67" s="340"/>
      <c r="PHJ67" s="340"/>
      <c r="PHK67" s="340"/>
      <c r="PHL67" s="340"/>
      <c r="PHM67" s="340"/>
      <c r="PHN67" s="340"/>
      <c r="PHO67" s="340"/>
      <c r="PHP67" s="340"/>
      <c r="PHQ67" s="340"/>
      <c r="PHR67" s="340"/>
      <c r="PHS67" s="340"/>
      <c r="PHT67" s="340"/>
      <c r="PHU67" s="340"/>
      <c r="PHV67" s="340"/>
      <c r="PHW67" s="340"/>
      <c r="PHX67" s="340"/>
      <c r="PHY67" s="340"/>
      <c r="PHZ67" s="340"/>
      <c r="PIA67" s="340"/>
      <c r="PIB67" s="340"/>
      <c r="PIC67" s="340"/>
      <c r="PID67" s="340"/>
      <c r="PIE67" s="340"/>
      <c r="PIF67" s="340"/>
      <c r="PIG67" s="340"/>
      <c r="PIH67" s="340"/>
      <c r="PII67" s="340"/>
      <c r="PIJ67" s="340"/>
      <c r="PIK67" s="340"/>
      <c r="PIL67" s="340"/>
      <c r="PIM67" s="340"/>
      <c r="PIN67" s="340"/>
      <c r="PIO67" s="340"/>
      <c r="PIP67" s="340"/>
      <c r="PIQ67" s="340"/>
      <c r="PIR67" s="340"/>
      <c r="PIS67" s="340"/>
      <c r="PIT67" s="340"/>
      <c r="PIU67" s="340"/>
      <c r="PIV67" s="340"/>
      <c r="PIW67" s="340"/>
      <c r="PIX67" s="340"/>
      <c r="PIY67" s="340"/>
      <c r="PIZ67" s="340"/>
      <c r="PJA67" s="340"/>
      <c r="PJB67" s="340"/>
      <c r="PJC67" s="340"/>
      <c r="PJD67" s="340"/>
      <c r="PJE67" s="340"/>
      <c r="PJF67" s="340"/>
      <c r="PJG67" s="340"/>
      <c r="PJH67" s="340"/>
      <c r="PJI67" s="340"/>
      <c r="PJJ67" s="340"/>
      <c r="PJK67" s="340"/>
      <c r="PJL67" s="340"/>
      <c r="PJM67" s="340"/>
      <c r="PJN67" s="340"/>
      <c r="PJO67" s="340"/>
      <c r="PJP67" s="340"/>
      <c r="PJQ67" s="340"/>
      <c r="PJR67" s="340"/>
      <c r="PJS67" s="340"/>
      <c r="PJT67" s="340"/>
      <c r="PJU67" s="340"/>
      <c r="PJV67" s="340"/>
      <c r="PJW67" s="340"/>
      <c r="PJX67" s="340"/>
      <c r="PJY67" s="340"/>
      <c r="PJZ67" s="340"/>
      <c r="PKA67" s="340"/>
      <c r="PKB67" s="340"/>
      <c r="PKC67" s="340"/>
      <c r="PKD67" s="340"/>
      <c r="PKE67" s="340"/>
      <c r="PKF67" s="340"/>
      <c r="PKG67" s="340"/>
      <c r="PKH67" s="340"/>
      <c r="PKI67" s="340"/>
      <c r="PKJ67" s="340"/>
      <c r="PKK67" s="340"/>
      <c r="PKL67" s="340"/>
      <c r="PKM67" s="340"/>
      <c r="PKN67" s="340"/>
      <c r="PKO67" s="340"/>
      <c r="PKP67" s="340"/>
      <c r="PKQ67" s="340"/>
      <c r="PKR67" s="340"/>
      <c r="PKS67" s="340"/>
      <c r="PKT67" s="340"/>
      <c r="PKU67" s="340"/>
      <c r="PKV67" s="340"/>
      <c r="PKW67" s="340"/>
      <c r="PKX67" s="340"/>
      <c r="PKY67" s="340"/>
      <c r="PKZ67" s="340"/>
      <c r="PLA67" s="340"/>
      <c r="PLB67" s="340"/>
      <c r="PLC67" s="340"/>
      <c r="PLD67" s="340"/>
      <c r="PLE67" s="340"/>
      <c r="PLF67" s="340"/>
      <c r="PLG67" s="340"/>
      <c r="PLH67" s="340"/>
      <c r="PLI67" s="340"/>
      <c r="PLJ67" s="340"/>
      <c r="PLK67" s="340"/>
      <c r="PLL67" s="340"/>
      <c r="PLM67" s="340"/>
      <c r="PLN67" s="340"/>
      <c r="PLO67" s="340"/>
      <c r="PLP67" s="340"/>
      <c r="PLQ67" s="340"/>
      <c r="PLR67" s="340"/>
      <c r="PLS67" s="340"/>
      <c r="PLT67" s="340"/>
      <c r="PLU67" s="340"/>
      <c r="PLV67" s="340"/>
      <c r="PLW67" s="340"/>
      <c r="PLX67" s="340"/>
      <c r="PLY67" s="340"/>
      <c r="PLZ67" s="340"/>
      <c r="PMA67" s="340"/>
      <c r="PMB67" s="340"/>
      <c r="PMC67" s="340"/>
      <c r="PMD67" s="340"/>
      <c r="PME67" s="340"/>
      <c r="PMF67" s="340"/>
      <c r="PMG67" s="340"/>
      <c r="PMH67" s="340"/>
      <c r="PMI67" s="340"/>
      <c r="PMJ67" s="340"/>
      <c r="PMK67" s="340"/>
      <c r="PML67" s="340"/>
      <c r="PMM67" s="340"/>
      <c r="PMN67" s="340"/>
      <c r="PMO67" s="340"/>
      <c r="PMP67" s="340"/>
      <c r="PMQ67" s="340"/>
      <c r="PMR67" s="340"/>
      <c r="PMS67" s="340"/>
      <c r="PMT67" s="340"/>
      <c r="PMU67" s="340"/>
      <c r="PMV67" s="340"/>
      <c r="PMW67" s="340"/>
      <c r="PMX67" s="340"/>
      <c r="PMY67" s="340"/>
      <c r="PMZ67" s="340"/>
      <c r="PNA67" s="340"/>
      <c r="PNB67" s="340"/>
      <c r="PNC67" s="340"/>
      <c r="PND67" s="340"/>
      <c r="PNE67" s="340"/>
      <c r="PNF67" s="340"/>
      <c r="PNG67" s="340"/>
      <c r="PNH67" s="340"/>
      <c r="PNI67" s="340"/>
      <c r="PNJ67" s="340"/>
      <c r="PNK67" s="340"/>
      <c r="PNL67" s="340"/>
      <c r="PNM67" s="340"/>
      <c r="PNN67" s="340"/>
      <c r="PNO67" s="340"/>
      <c r="PNP67" s="340"/>
      <c r="PNQ67" s="340"/>
      <c r="PNR67" s="340"/>
      <c r="PNS67" s="340"/>
      <c r="PNT67" s="340"/>
      <c r="PNU67" s="340"/>
      <c r="PNV67" s="340"/>
      <c r="PNW67" s="340"/>
      <c r="PNX67" s="340"/>
      <c r="PNY67" s="340"/>
      <c r="PNZ67" s="340"/>
      <c r="POA67" s="340"/>
      <c r="POB67" s="340"/>
      <c r="POC67" s="340"/>
      <c r="POD67" s="340"/>
      <c r="POE67" s="340"/>
      <c r="POF67" s="340"/>
      <c r="POG67" s="340"/>
      <c r="POH67" s="340"/>
      <c r="POI67" s="340"/>
      <c r="POJ67" s="340"/>
      <c r="POK67" s="340"/>
      <c r="POL67" s="340"/>
      <c r="POM67" s="340"/>
      <c r="PON67" s="340"/>
      <c r="POO67" s="340"/>
      <c r="POP67" s="340"/>
      <c r="POQ67" s="340"/>
      <c r="POR67" s="340"/>
      <c r="POS67" s="340"/>
      <c r="POT67" s="340"/>
      <c r="POU67" s="340"/>
      <c r="POV67" s="340"/>
      <c r="POW67" s="340"/>
      <c r="POX67" s="340"/>
      <c r="POY67" s="340"/>
      <c r="POZ67" s="340"/>
      <c r="PPA67" s="340"/>
      <c r="PPB67" s="340"/>
      <c r="PPC67" s="340"/>
      <c r="PPD67" s="340"/>
      <c r="PPE67" s="340"/>
      <c r="PPF67" s="340"/>
      <c r="PPG67" s="340"/>
      <c r="PPH67" s="340"/>
      <c r="PPI67" s="340"/>
      <c r="PPJ67" s="340"/>
      <c r="PPK67" s="340"/>
      <c r="PPL67" s="340"/>
      <c r="PPM67" s="340"/>
      <c r="PPN67" s="340"/>
      <c r="PPO67" s="340"/>
      <c r="PPP67" s="340"/>
      <c r="PPQ67" s="340"/>
      <c r="PPR67" s="340"/>
      <c r="PPS67" s="340"/>
      <c r="PPT67" s="340"/>
      <c r="PPU67" s="340"/>
      <c r="PPV67" s="340"/>
      <c r="PPW67" s="340"/>
      <c r="PPX67" s="340"/>
      <c r="PPY67" s="340"/>
      <c r="PPZ67" s="340"/>
      <c r="PQA67" s="340"/>
      <c r="PQB67" s="340"/>
      <c r="PQC67" s="340"/>
      <c r="PQD67" s="340"/>
      <c r="PQE67" s="340"/>
      <c r="PQF67" s="340"/>
      <c r="PQG67" s="340"/>
      <c r="PQH67" s="340"/>
      <c r="PQI67" s="340"/>
      <c r="PQJ67" s="340"/>
      <c r="PQK67" s="340"/>
      <c r="PQL67" s="340"/>
      <c r="PQM67" s="340"/>
      <c r="PQN67" s="340"/>
      <c r="PQO67" s="340"/>
      <c r="PQP67" s="340"/>
      <c r="PQQ67" s="340"/>
      <c r="PQR67" s="340"/>
      <c r="PQS67" s="340"/>
      <c r="PQT67" s="340"/>
      <c r="PQU67" s="340"/>
      <c r="PQV67" s="340"/>
      <c r="PQW67" s="340"/>
      <c r="PQX67" s="340"/>
      <c r="PQY67" s="340"/>
      <c r="PQZ67" s="340"/>
      <c r="PRA67" s="340"/>
      <c r="PRB67" s="340"/>
      <c r="PRC67" s="340"/>
      <c r="PRD67" s="340"/>
      <c r="PRE67" s="340"/>
      <c r="PRF67" s="340"/>
      <c r="PRG67" s="340"/>
      <c r="PRH67" s="340"/>
      <c r="PRI67" s="340"/>
      <c r="PRJ67" s="340"/>
      <c r="PRK67" s="340"/>
      <c r="PRL67" s="340"/>
      <c r="PRM67" s="340"/>
      <c r="PRN67" s="340"/>
      <c r="PRO67" s="340"/>
      <c r="PRP67" s="340"/>
      <c r="PRQ67" s="340"/>
      <c r="PRR67" s="340"/>
      <c r="PRS67" s="340"/>
      <c r="PRT67" s="340"/>
      <c r="PRU67" s="340"/>
      <c r="PRV67" s="340"/>
      <c r="PRW67" s="340"/>
      <c r="PRX67" s="340"/>
      <c r="PRY67" s="340"/>
      <c r="PRZ67" s="340"/>
      <c r="PSA67" s="340"/>
      <c r="PSB67" s="340"/>
      <c r="PSC67" s="340"/>
      <c r="PSD67" s="340"/>
      <c r="PSE67" s="340"/>
      <c r="PSF67" s="340"/>
      <c r="PSG67" s="340"/>
      <c r="PSH67" s="340"/>
      <c r="PSI67" s="340"/>
      <c r="PSJ67" s="340"/>
      <c r="PSK67" s="340"/>
      <c r="PSL67" s="340"/>
      <c r="PSM67" s="340"/>
      <c r="PSN67" s="340"/>
      <c r="PSO67" s="340"/>
      <c r="PSP67" s="340"/>
      <c r="PSQ67" s="340"/>
      <c r="PSR67" s="340"/>
      <c r="PSS67" s="340"/>
      <c r="PST67" s="340"/>
      <c r="PSU67" s="340"/>
      <c r="PSV67" s="340"/>
      <c r="PSW67" s="340"/>
      <c r="PSX67" s="340"/>
      <c r="PSY67" s="340"/>
      <c r="PSZ67" s="340"/>
      <c r="PTA67" s="340"/>
      <c r="PTB67" s="340"/>
      <c r="PTC67" s="340"/>
      <c r="PTD67" s="340"/>
      <c r="PTE67" s="340"/>
      <c r="PTF67" s="340"/>
      <c r="PTG67" s="340"/>
      <c r="PTH67" s="340"/>
      <c r="PTI67" s="340"/>
      <c r="PTJ67" s="340"/>
      <c r="PTK67" s="340"/>
      <c r="PTL67" s="340"/>
      <c r="PTM67" s="340"/>
      <c r="PTN67" s="340"/>
      <c r="PTO67" s="340"/>
      <c r="PTP67" s="340"/>
      <c r="PTQ67" s="340"/>
      <c r="PTR67" s="340"/>
      <c r="PTS67" s="340"/>
      <c r="PTT67" s="340"/>
      <c r="PTU67" s="340"/>
      <c r="PTV67" s="340"/>
      <c r="PTW67" s="340"/>
      <c r="PTX67" s="340"/>
      <c r="PTY67" s="340"/>
      <c r="PTZ67" s="340"/>
      <c r="PUA67" s="340"/>
      <c r="PUB67" s="340"/>
      <c r="PUC67" s="340"/>
      <c r="PUD67" s="340"/>
      <c r="PUE67" s="340"/>
      <c r="PUF67" s="340"/>
      <c r="PUG67" s="340"/>
      <c r="PUH67" s="340"/>
      <c r="PUI67" s="340"/>
      <c r="PUJ67" s="340"/>
      <c r="PUK67" s="340"/>
      <c r="PUL67" s="340"/>
      <c r="PUM67" s="340"/>
      <c r="PUN67" s="340"/>
      <c r="PUO67" s="340"/>
      <c r="PUP67" s="340"/>
      <c r="PUQ67" s="340"/>
      <c r="PUR67" s="340"/>
      <c r="PUS67" s="340"/>
      <c r="PUT67" s="340"/>
      <c r="PUU67" s="340"/>
      <c r="PUV67" s="340"/>
      <c r="PUW67" s="340"/>
      <c r="PUX67" s="340"/>
      <c r="PUY67" s="340"/>
      <c r="PUZ67" s="340"/>
      <c r="PVA67" s="340"/>
      <c r="PVB67" s="340"/>
      <c r="PVC67" s="340"/>
      <c r="PVD67" s="340"/>
      <c r="PVE67" s="340"/>
      <c r="PVF67" s="340"/>
      <c r="PVG67" s="340"/>
      <c r="PVH67" s="340"/>
      <c r="PVI67" s="340"/>
      <c r="PVJ67" s="340"/>
      <c r="PVK67" s="340"/>
      <c r="PVL67" s="340"/>
      <c r="PVM67" s="340"/>
      <c r="PVN67" s="340"/>
      <c r="PVO67" s="340"/>
      <c r="PVP67" s="340"/>
      <c r="PVQ67" s="340"/>
      <c r="PVR67" s="340"/>
      <c r="PVS67" s="340"/>
      <c r="PVT67" s="340"/>
      <c r="PVU67" s="340"/>
      <c r="PVV67" s="340"/>
      <c r="PVW67" s="340"/>
      <c r="PVX67" s="340"/>
      <c r="PVY67" s="340"/>
      <c r="PVZ67" s="340"/>
      <c r="PWA67" s="340"/>
      <c r="PWB67" s="340"/>
      <c r="PWC67" s="340"/>
      <c r="PWD67" s="340"/>
      <c r="PWE67" s="340"/>
      <c r="PWF67" s="340"/>
      <c r="PWG67" s="340"/>
      <c r="PWH67" s="340"/>
      <c r="PWI67" s="340"/>
      <c r="PWJ67" s="340"/>
      <c r="PWK67" s="340"/>
      <c r="PWL67" s="340"/>
      <c r="PWM67" s="340"/>
      <c r="PWN67" s="340"/>
      <c r="PWO67" s="340"/>
      <c r="PWP67" s="340"/>
      <c r="PWQ67" s="340"/>
      <c r="PWR67" s="340"/>
      <c r="PWS67" s="340"/>
      <c r="PWT67" s="340"/>
      <c r="PWU67" s="340"/>
      <c r="PWV67" s="340"/>
      <c r="PWW67" s="340"/>
      <c r="PWX67" s="340"/>
      <c r="PWY67" s="340"/>
      <c r="PWZ67" s="340"/>
      <c r="PXA67" s="340"/>
      <c r="PXB67" s="340"/>
      <c r="PXC67" s="340"/>
      <c r="PXD67" s="340"/>
      <c r="PXE67" s="340"/>
      <c r="PXF67" s="340"/>
      <c r="PXG67" s="340"/>
      <c r="PXH67" s="340"/>
      <c r="PXI67" s="340"/>
      <c r="PXJ67" s="340"/>
      <c r="PXK67" s="340"/>
      <c r="PXL67" s="340"/>
      <c r="PXM67" s="340"/>
      <c r="PXN67" s="340"/>
      <c r="PXO67" s="340"/>
      <c r="PXP67" s="340"/>
      <c r="PXQ67" s="340"/>
      <c r="PXR67" s="340"/>
      <c r="PXS67" s="340"/>
      <c r="PXT67" s="340"/>
      <c r="PXU67" s="340"/>
      <c r="PXV67" s="340"/>
      <c r="PXW67" s="340"/>
      <c r="PXX67" s="340"/>
      <c r="PXY67" s="340"/>
      <c r="PXZ67" s="340"/>
      <c r="PYA67" s="340"/>
      <c r="PYB67" s="340"/>
      <c r="PYC67" s="340"/>
      <c r="PYD67" s="340"/>
      <c r="PYE67" s="340"/>
      <c r="PYF67" s="340"/>
      <c r="PYG67" s="340"/>
      <c r="PYH67" s="340"/>
      <c r="PYI67" s="340"/>
      <c r="PYJ67" s="340"/>
      <c r="PYK67" s="340"/>
      <c r="PYL67" s="340"/>
      <c r="PYM67" s="340"/>
      <c r="PYN67" s="340"/>
      <c r="PYO67" s="340"/>
      <c r="PYP67" s="340"/>
      <c r="PYQ67" s="340"/>
      <c r="PYR67" s="340"/>
      <c r="PYS67" s="340"/>
      <c r="PYT67" s="340"/>
      <c r="PYU67" s="340"/>
      <c r="PYV67" s="340"/>
      <c r="PYW67" s="340"/>
      <c r="PYX67" s="340"/>
      <c r="PYY67" s="340"/>
      <c r="PYZ67" s="340"/>
      <c r="PZA67" s="340"/>
      <c r="PZB67" s="340"/>
      <c r="PZC67" s="340"/>
      <c r="PZD67" s="340"/>
      <c r="PZE67" s="340"/>
      <c r="PZF67" s="340"/>
      <c r="PZG67" s="340"/>
      <c r="PZH67" s="340"/>
      <c r="PZI67" s="340"/>
      <c r="PZJ67" s="340"/>
      <c r="PZK67" s="340"/>
      <c r="PZL67" s="340"/>
      <c r="PZM67" s="340"/>
      <c r="PZN67" s="340"/>
      <c r="PZO67" s="340"/>
      <c r="PZP67" s="340"/>
      <c r="PZQ67" s="340"/>
      <c r="PZR67" s="340"/>
      <c r="PZS67" s="340"/>
      <c r="PZT67" s="340"/>
      <c r="PZU67" s="340"/>
      <c r="PZV67" s="340"/>
      <c r="PZW67" s="340"/>
      <c r="PZX67" s="340"/>
      <c r="PZY67" s="340"/>
      <c r="PZZ67" s="340"/>
      <c r="QAA67" s="340"/>
      <c r="QAB67" s="340"/>
      <c r="QAC67" s="340"/>
      <c r="QAD67" s="340"/>
      <c r="QAE67" s="340"/>
      <c r="QAF67" s="340"/>
      <c r="QAG67" s="340"/>
      <c r="QAH67" s="340"/>
      <c r="QAI67" s="340"/>
      <c r="QAJ67" s="340"/>
      <c r="QAK67" s="340"/>
      <c r="QAL67" s="340"/>
      <c r="QAM67" s="340"/>
      <c r="QAN67" s="340"/>
      <c r="QAO67" s="340"/>
      <c r="QAP67" s="340"/>
      <c r="QAQ67" s="340"/>
      <c r="QAR67" s="340"/>
      <c r="QAS67" s="340"/>
      <c r="QAT67" s="340"/>
      <c r="QAU67" s="340"/>
      <c r="QAV67" s="340"/>
      <c r="QAW67" s="340"/>
      <c r="QAX67" s="340"/>
      <c r="QAY67" s="340"/>
      <c r="QAZ67" s="340"/>
      <c r="QBA67" s="340"/>
      <c r="QBB67" s="340"/>
      <c r="QBC67" s="340"/>
      <c r="QBD67" s="340"/>
      <c r="QBE67" s="340"/>
      <c r="QBF67" s="340"/>
      <c r="QBG67" s="340"/>
      <c r="QBH67" s="340"/>
      <c r="QBI67" s="340"/>
      <c r="QBJ67" s="340"/>
      <c r="QBK67" s="340"/>
      <c r="QBL67" s="340"/>
      <c r="QBM67" s="340"/>
      <c r="QBN67" s="340"/>
      <c r="QBO67" s="340"/>
      <c r="QBP67" s="340"/>
      <c r="QBQ67" s="340"/>
      <c r="QBR67" s="340"/>
      <c r="QBS67" s="340"/>
      <c r="QBT67" s="340"/>
      <c r="QBU67" s="340"/>
      <c r="QBV67" s="340"/>
      <c r="QBW67" s="340"/>
      <c r="QBX67" s="340"/>
      <c r="QBY67" s="340"/>
      <c r="QBZ67" s="340"/>
      <c r="QCA67" s="340"/>
      <c r="QCB67" s="340"/>
      <c r="QCC67" s="340"/>
      <c r="QCD67" s="340"/>
      <c r="QCE67" s="340"/>
      <c r="QCF67" s="340"/>
      <c r="QCG67" s="340"/>
      <c r="QCH67" s="340"/>
      <c r="QCI67" s="340"/>
      <c r="QCJ67" s="340"/>
      <c r="QCK67" s="340"/>
      <c r="QCL67" s="340"/>
      <c r="QCM67" s="340"/>
      <c r="QCN67" s="340"/>
      <c r="QCO67" s="340"/>
      <c r="QCP67" s="340"/>
      <c r="QCQ67" s="340"/>
      <c r="QCR67" s="340"/>
      <c r="QCS67" s="340"/>
      <c r="QCT67" s="340"/>
      <c r="QCU67" s="340"/>
      <c r="QCV67" s="340"/>
      <c r="QCW67" s="340"/>
      <c r="QCX67" s="340"/>
      <c r="QCY67" s="340"/>
      <c r="QCZ67" s="340"/>
      <c r="QDA67" s="340"/>
      <c r="QDB67" s="340"/>
      <c r="QDC67" s="340"/>
      <c r="QDD67" s="340"/>
      <c r="QDE67" s="340"/>
      <c r="QDF67" s="340"/>
      <c r="QDG67" s="340"/>
      <c r="QDH67" s="340"/>
      <c r="QDI67" s="340"/>
      <c r="QDJ67" s="340"/>
      <c r="QDK67" s="340"/>
      <c r="QDL67" s="340"/>
      <c r="QDM67" s="340"/>
      <c r="QDN67" s="340"/>
      <c r="QDO67" s="340"/>
      <c r="QDP67" s="340"/>
      <c r="QDQ67" s="340"/>
      <c r="QDR67" s="340"/>
      <c r="QDS67" s="340"/>
      <c r="QDT67" s="340"/>
      <c r="QDU67" s="340"/>
      <c r="QDV67" s="340"/>
      <c r="QDW67" s="340"/>
      <c r="QDX67" s="340"/>
      <c r="QDY67" s="340"/>
      <c r="QDZ67" s="340"/>
      <c r="QEA67" s="340"/>
      <c r="QEB67" s="340"/>
      <c r="QEC67" s="340"/>
      <c r="QED67" s="340"/>
      <c r="QEE67" s="340"/>
      <c r="QEF67" s="340"/>
      <c r="QEG67" s="340"/>
      <c r="QEH67" s="340"/>
      <c r="QEI67" s="340"/>
      <c r="QEJ67" s="340"/>
      <c r="QEK67" s="340"/>
      <c r="QEL67" s="340"/>
      <c r="QEM67" s="340"/>
      <c r="QEN67" s="340"/>
      <c r="QEO67" s="340"/>
      <c r="QEP67" s="340"/>
      <c r="QEQ67" s="340"/>
      <c r="QER67" s="340"/>
      <c r="QES67" s="340"/>
      <c r="QET67" s="340"/>
      <c r="QEU67" s="340"/>
      <c r="QEV67" s="340"/>
      <c r="QEW67" s="340"/>
      <c r="QEX67" s="340"/>
      <c r="QEY67" s="340"/>
      <c r="QEZ67" s="340"/>
      <c r="QFA67" s="340"/>
      <c r="QFB67" s="340"/>
      <c r="QFC67" s="340"/>
      <c r="QFD67" s="340"/>
      <c r="QFE67" s="340"/>
      <c r="QFF67" s="340"/>
      <c r="QFG67" s="340"/>
      <c r="QFH67" s="340"/>
      <c r="QFI67" s="340"/>
      <c r="QFJ67" s="340"/>
      <c r="QFK67" s="340"/>
      <c r="QFL67" s="340"/>
      <c r="QFM67" s="340"/>
      <c r="QFN67" s="340"/>
      <c r="QFO67" s="340"/>
      <c r="QFP67" s="340"/>
      <c r="QFQ67" s="340"/>
      <c r="QFR67" s="340"/>
      <c r="QFS67" s="340"/>
      <c r="QFT67" s="340"/>
      <c r="QFU67" s="340"/>
      <c r="QFV67" s="340"/>
      <c r="QFW67" s="340"/>
      <c r="QFX67" s="340"/>
      <c r="QFY67" s="340"/>
      <c r="QFZ67" s="340"/>
      <c r="QGA67" s="340"/>
      <c r="QGB67" s="340"/>
      <c r="QGC67" s="340"/>
      <c r="QGD67" s="340"/>
      <c r="QGE67" s="340"/>
      <c r="QGF67" s="340"/>
      <c r="QGG67" s="340"/>
      <c r="QGH67" s="340"/>
      <c r="QGI67" s="340"/>
      <c r="QGJ67" s="340"/>
      <c r="QGK67" s="340"/>
      <c r="QGL67" s="340"/>
      <c r="QGM67" s="340"/>
      <c r="QGN67" s="340"/>
      <c r="QGO67" s="340"/>
      <c r="QGP67" s="340"/>
      <c r="QGQ67" s="340"/>
      <c r="QGR67" s="340"/>
      <c r="QGS67" s="340"/>
      <c r="QGT67" s="340"/>
      <c r="QGU67" s="340"/>
      <c r="QGV67" s="340"/>
      <c r="QGW67" s="340"/>
      <c r="QGX67" s="340"/>
      <c r="QGY67" s="340"/>
      <c r="QGZ67" s="340"/>
      <c r="QHA67" s="340"/>
      <c r="QHB67" s="340"/>
      <c r="QHC67" s="340"/>
      <c r="QHD67" s="340"/>
      <c r="QHE67" s="340"/>
      <c r="QHF67" s="340"/>
      <c r="QHG67" s="340"/>
      <c r="QHH67" s="340"/>
      <c r="QHI67" s="340"/>
      <c r="QHJ67" s="340"/>
      <c r="QHK67" s="340"/>
      <c r="QHL67" s="340"/>
      <c r="QHM67" s="340"/>
      <c r="QHN67" s="340"/>
      <c r="QHO67" s="340"/>
      <c r="QHP67" s="340"/>
      <c r="QHQ67" s="340"/>
      <c r="QHR67" s="340"/>
      <c r="QHS67" s="340"/>
      <c r="QHT67" s="340"/>
      <c r="QHU67" s="340"/>
      <c r="QHV67" s="340"/>
      <c r="QHW67" s="340"/>
      <c r="QHX67" s="340"/>
      <c r="QHY67" s="340"/>
      <c r="QHZ67" s="340"/>
      <c r="QIA67" s="340"/>
      <c r="QIB67" s="340"/>
      <c r="QIC67" s="340"/>
      <c r="QID67" s="340"/>
      <c r="QIE67" s="340"/>
      <c r="QIF67" s="340"/>
      <c r="QIG67" s="340"/>
      <c r="QIH67" s="340"/>
      <c r="QII67" s="340"/>
      <c r="QIJ67" s="340"/>
      <c r="QIK67" s="340"/>
      <c r="QIL67" s="340"/>
      <c r="QIM67" s="340"/>
      <c r="QIN67" s="340"/>
      <c r="QIO67" s="340"/>
      <c r="QIP67" s="340"/>
      <c r="QIQ67" s="340"/>
      <c r="QIR67" s="340"/>
      <c r="QIS67" s="340"/>
      <c r="QIT67" s="340"/>
      <c r="QIU67" s="340"/>
      <c r="QIV67" s="340"/>
      <c r="QIW67" s="340"/>
      <c r="QIX67" s="340"/>
      <c r="QIY67" s="340"/>
      <c r="QIZ67" s="340"/>
      <c r="QJA67" s="340"/>
      <c r="QJB67" s="340"/>
      <c r="QJC67" s="340"/>
      <c r="QJD67" s="340"/>
      <c r="QJE67" s="340"/>
      <c r="QJF67" s="340"/>
      <c r="QJG67" s="340"/>
      <c r="QJH67" s="340"/>
      <c r="QJI67" s="340"/>
      <c r="QJJ67" s="340"/>
      <c r="QJK67" s="340"/>
      <c r="QJL67" s="340"/>
      <c r="QJM67" s="340"/>
      <c r="QJN67" s="340"/>
      <c r="QJO67" s="340"/>
      <c r="QJP67" s="340"/>
      <c r="QJQ67" s="340"/>
      <c r="QJR67" s="340"/>
      <c r="QJS67" s="340"/>
      <c r="QJT67" s="340"/>
      <c r="QJU67" s="340"/>
      <c r="QJV67" s="340"/>
      <c r="QJW67" s="340"/>
      <c r="QJX67" s="340"/>
      <c r="QJY67" s="340"/>
      <c r="QJZ67" s="340"/>
      <c r="QKA67" s="340"/>
      <c r="QKB67" s="340"/>
      <c r="QKC67" s="340"/>
      <c r="QKD67" s="340"/>
      <c r="QKE67" s="340"/>
      <c r="QKF67" s="340"/>
      <c r="QKG67" s="340"/>
      <c r="QKH67" s="340"/>
      <c r="QKI67" s="340"/>
      <c r="QKJ67" s="340"/>
      <c r="QKK67" s="340"/>
      <c r="QKL67" s="340"/>
      <c r="QKM67" s="340"/>
      <c r="QKN67" s="340"/>
      <c r="QKO67" s="340"/>
      <c r="QKP67" s="340"/>
      <c r="QKQ67" s="340"/>
      <c r="QKR67" s="340"/>
      <c r="QKS67" s="340"/>
      <c r="QKT67" s="340"/>
      <c r="QKU67" s="340"/>
      <c r="QKV67" s="340"/>
      <c r="QKW67" s="340"/>
      <c r="QKX67" s="340"/>
      <c r="QKY67" s="340"/>
      <c r="QKZ67" s="340"/>
      <c r="QLA67" s="340"/>
      <c r="QLB67" s="340"/>
      <c r="QLC67" s="340"/>
      <c r="QLD67" s="340"/>
      <c r="QLE67" s="340"/>
      <c r="QLF67" s="340"/>
      <c r="QLG67" s="340"/>
      <c r="QLH67" s="340"/>
      <c r="QLI67" s="340"/>
      <c r="QLJ67" s="340"/>
      <c r="QLK67" s="340"/>
      <c r="QLL67" s="340"/>
      <c r="QLM67" s="340"/>
      <c r="QLN67" s="340"/>
      <c r="QLO67" s="340"/>
      <c r="QLP67" s="340"/>
      <c r="QLQ67" s="340"/>
      <c r="QLR67" s="340"/>
      <c r="QLS67" s="340"/>
      <c r="QLT67" s="340"/>
      <c r="QLU67" s="340"/>
      <c r="QLV67" s="340"/>
      <c r="QLW67" s="340"/>
      <c r="QLX67" s="340"/>
      <c r="QLY67" s="340"/>
      <c r="QLZ67" s="340"/>
      <c r="QMA67" s="340"/>
      <c r="QMB67" s="340"/>
      <c r="QMC67" s="340"/>
      <c r="QMD67" s="340"/>
      <c r="QME67" s="340"/>
      <c r="QMF67" s="340"/>
      <c r="QMG67" s="340"/>
      <c r="QMH67" s="340"/>
      <c r="QMI67" s="340"/>
      <c r="QMJ67" s="340"/>
      <c r="QMK67" s="340"/>
      <c r="QML67" s="340"/>
      <c r="QMM67" s="340"/>
      <c r="QMN67" s="340"/>
      <c r="QMO67" s="340"/>
      <c r="QMP67" s="340"/>
      <c r="QMQ67" s="340"/>
      <c r="QMR67" s="340"/>
      <c r="QMS67" s="340"/>
      <c r="QMT67" s="340"/>
      <c r="QMU67" s="340"/>
      <c r="QMV67" s="340"/>
      <c r="QMW67" s="340"/>
      <c r="QMX67" s="340"/>
      <c r="QMY67" s="340"/>
      <c r="QMZ67" s="340"/>
      <c r="QNA67" s="340"/>
      <c r="QNB67" s="340"/>
      <c r="QNC67" s="340"/>
      <c r="QND67" s="340"/>
      <c r="QNE67" s="340"/>
      <c r="QNF67" s="340"/>
      <c r="QNG67" s="340"/>
      <c r="QNH67" s="340"/>
      <c r="QNI67" s="340"/>
      <c r="QNJ67" s="340"/>
      <c r="QNK67" s="340"/>
      <c r="QNL67" s="340"/>
      <c r="QNM67" s="340"/>
      <c r="QNN67" s="340"/>
      <c r="QNO67" s="340"/>
      <c r="QNP67" s="340"/>
      <c r="QNQ67" s="340"/>
      <c r="QNR67" s="340"/>
      <c r="QNS67" s="340"/>
      <c r="QNT67" s="340"/>
      <c r="QNU67" s="340"/>
      <c r="QNV67" s="340"/>
      <c r="QNW67" s="340"/>
      <c r="QNX67" s="340"/>
      <c r="QNY67" s="340"/>
      <c r="QNZ67" s="340"/>
      <c r="QOA67" s="340"/>
      <c r="QOB67" s="340"/>
      <c r="QOC67" s="340"/>
      <c r="QOD67" s="340"/>
      <c r="QOE67" s="340"/>
      <c r="QOF67" s="340"/>
      <c r="QOG67" s="340"/>
      <c r="QOH67" s="340"/>
      <c r="QOI67" s="340"/>
      <c r="QOJ67" s="340"/>
      <c r="QOK67" s="340"/>
      <c r="QOL67" s="340"/>
      <c r="QOM67" s="340"/>
      <c r="QON67" s="340"/>
      <c r="QOO67" s="340"/>
      <c r="QOP67" s="340"/>
      <c r="QOQ67" s="340"/>
      <c r="QOR67" s="340"/>
      <c r="QOS67" s="340"/>
      <c r="QOT67" s="340"/>
      <c r="QOU67" s="340"/>
      <c r="QOV67" s="340"/>
      <c r="QOW67" s="340"/>
      <c r="QOX67" s="340"/>
      <c r="QOY67" s="340"/>
      <c r="QOZ67" s="340"/>
      <c r="QPA67" s="340"/>
      <c r="QPB67" s="340"/>
      <c r="QPC67" s="340"/>
      <c r="QPD67" s="340"/>
      <c r="QPE67" s="340"/>
      <c r="QPF67" s="340"/>
      <c r="QPG67" s="340"/>
      <c r="QPH67" s="340"/>
      <c r="QPI67" s="340"/>
      <c r="QPJ67" s="340"/>
      <c r="QPK67" s="340"/>
      <c r="QPL67" s="340"/>
      <c r="QPM67" s="340"/>
      <c r="QPN67" s="340"/>
      <c r="QPO67" s="340"/>
      <c r="QPP67" s="340"/>
      <c r="QPQ67" s="340"/>
      <c r="QPR67" s="340"/>
      <c r="QPS67" s="340"/>
      <c r="QPT67" s="340"/>
      <c r="QPU67" s="340"/>
      <c r="QPV67" s="340"/>
      <c r="QPW67" s="340"/>
      <c r="QPX67" s="340"/>
      <c r="QPY67" s="340"/>
      <c r="QPZ67" s="340"/>
      <c r="QQA67" s="340"/>
      <c r="QQB67" s="340"/>
      <c r="QQC67" s="340"/>
      <c r="QQD67" s="340"/>
      <c r="QQE67" s="340"/>
      <c r="QQF67" s="340"/>
      <c r="QQG67" s="340"/>
      <c r="QQH67" s="340"/>
      <c r="QQI67" s="340"/>
      <c r="QQJ67" s="340"/>
      <c r="QQK67" s="340"/>
      <c r="QQL67" s="340"/>
      <c r="QQM67" s="340"/>
      <c r="QQN67" s="340"/>
      <c r="QQO67" s="340"/>
      <c r="QQP67" s="340"/>
      <c r="QQQ67" s="340"/>
      <c r="QQR67" s="340"/>
      <c r="QQS67" s="340"/>
      <c r="QQT67" s="340"/>
      <c r="QQU67" s="340"/>
      <c r="QQV67" s="340"/>
      <c r="QQW67" s="340"/>
      <c r="QQX67" s="340"/>
      <c r="QQY67" s="340"/>
      <c r="QQZ67" s="340"/>
      <c r="QRA67" s="340"/>
      <c r="QRB67" s="340"/>
      <c r="QRC67" s="340"/>
      <c r="QRD67" s="340"/>
      <c r="QRE67" s="340"/>
      <c r="QRF67" s="340"/>
      <c r="QRG67" s="340"/>
      <c r="QRH67" s="340"/>
      <c r="QRI67" s="340"/>
      <c r="QRJ67" s="340"/>
      <c r="QRK67" s="340"/>
      <c r="QRL67" s="340"/>
      <c r="QRM67" s="340"/>
      <c r="QRN67" s="340"/>
      <c r="QRO67" s="340"/>
      <c r="QRP67" s="340"/>
      <c r="QRQ67" s="340"/>
      <c r="QRR67" s="340"/>
      <c r="QRS67" s="340"/>
      <c r="QRT67" s="340"/>
      <c r="QRU67" s="340"/>
      <c r="QRV67" s="340"/>
      <c r="QRW67" s="340"/>
      <c r="QRX67" s="340"/>
      <c r="QRY67" s="340"/>
      <c r="QRZ67" s="340"/>
      <c r="QSA67" s="340"/>
      <c r="QSB67" s="340"/>
      <c r="QSC67" s="340"/>
      <c r="QSD67" s="340"/>
      <c r="QSE67" s="340"/>
      <c r="QSF67" s="340"/>
      <c r="QSG67" s="340"/>
      <c r="QSH67" s="340"/>
      <c r="QSI67" s="340"/>
      <c r="QSJ67" s="340"/>
      <c r="QSK67" s="340"/>
      <c r="QSL67" s="340"/>
      <c r="QSM67" s="340"/>
      <c r="QSN67" s="340"/>
      <c r="QSO67" s="340"/>
      <c r="QSP67" s="340"/>
      <c r="QSQ67" s="340"/>
      <c r="QSR67" s="340"/>
      <c r="QSS67" s="340"/>
      <c r="QST67" s="340"/>
      <c r="QSU67" s="340"/>
      <c r="QSV67" s="340"/>
      <c r="QSW67" s="340"/>
      <c r="QSX67" s="340"/>
      <c r="QSY67" s="340"/>
      <c r="QSZ67" s="340"/>
      <c r="QTA67" s="340"/>
      <c r="QTB67" s="340"/>
      <c r="QTC67" s="340"/>
      <c r="QTD67" s="340"/>
      <c r="QTE67" s="340"/>
      <c r="QTF67" s="340"/>
      <c r="QTG67" s="340"/>
      <c r="QTH67" s="340"/>
      <c r="QTI67" s="340"/>
      <c r="QTJ67" s="340"/>
      <c r="QTK67" s="340"/>
      <c r="QTL67" s="340"/>
      <c r="QTM67" s="340"/>
      <c r="QTN67" s="340"/>
      <c r="QTO67" s="340"/>
      <c r="QTP67" s="340"/>
      <c r="QTQ67" s="340"/>
      <c r="QTR67" s="340"/>
      <c r="QTS67" s="340"/>
      <c r="QTT67" s="340"/>
      <c r="QTU67" s="340"/>
      <c r="QTV67" s="340"/>
      <c r="QTW67" s="340"/>
      <c r="QTX67" s="340"/>
      <c r="QTY67" s="340"/>
      <c r="QTZ67" s="340"/>
      <c r="QUA67" s="340"/>
      <c r="QUB67" s="340"/>
      <c r="QUC67" s="340"/>
      <c r="QUD67" s="340"/>
      <c r="QUE67" s="340"/>
      <c r="QUF67" s="340"/>
      <c r="QUG67" s="340"/>
      <c r="QUH67" s="340"/>
      <c r="QUI67" s="340"/>
      <c r="QUJ67" s="340"/>
      <c r="QUK67" s="340"/>
      <c r="QUL67" s="340"/>
      <c r="QUM67" s="340"/>
      <c r="QUN67" s="340"/>
      <c r="QUO67" s="340"/>
      <c r="QUP67" s="340"/>
      <c r="QUQ67" s="340"/>
      <c r="QUR67" s="340"/>
      <c r="QUS67" s="340"/>
      <c r="QUT67" s="340"/>
      <c r="QUU67" s="340"/>
      <c r="QUV67" s="340"/>
      <c r="QUW67" s="340"/>
      <c r="QUX67" s="340"/>
      <c r="QUY67" s="340"/>
      <c r="QUZ67" s="340"/>
      <c r="QVA67" s="340"/>
      <c r="QVB67" s="340"/>
      <c r="QVC67" s="340"/>
      <c r="QVD67" s="340"/>
      <c r="QVE67" s="340"/>
      <c r="QVF67" s="340"/>
      <c r="QVG67" s="340"/>
      <c r="QVH67" s="340"/>
      <c r="QVI67" s="340"/>
      <c r="QVJ67" s="340"/>
      <c r="QVK67" s="340"/>
      <c r="QVL67" s="340"/>
      <c r="QVM67" s="340"/>
      <c r="QVN67" s="340"/>
      <c r="QVO67" s="340"/>
      <c r="QVP67" s="340"/>
      <c r="QVQ67" s="340"/>
      <c r="QVR67" s="340"/>
      <c r="QVS67" s="340"/>
      <c r="QVT67" s="340"/>
      <c r="QVU67" s="340"/>
      <c r="QVV67" s="340"/>
      <c r="QVW67" s="340"/>
      <c r="QVX67" s="340"/>
      <c r="QVY67" s="340"/>
      <c r="QVZ67" s="340"/>
      <c r="QWA67" s="340"/>
      <c r="QWB67" s="340"/>
      <c r="QWC67" s="340"/>
      <c r="QWD67" s="340"/>
      <c r="QWE67" s="340"/>
      <c r="QWF67" s="340"/>
      <c r="QWG67" s="340"/>
      <c r="QWH67" s="340"/>
      <c r="QWI67" s="340"/>
      <c r="QWJ67" s="340"/>
      <c r="QWK67" s="340"/>
      <c r="QWL67" s="340"/>
      <c r="QWM67" s="340"/>
      <c r="QWN67" s="340"/>
      <c r="QWO67" s="340"/>
      <c r="QWP67" s="340"/>
      <c r="QWQ67" s="340"/>
      <c r="QWR67" s="340"/>
      <c r="QWS67" s="340"/>
      <c r="QWT67" s="340"/>
      <c r="QWU67" s="340"/>
      <c r="QWV67" s="340"/>
      <c r="QWW67" s="340"/>
      <c r="QWX67" s="340"/>
      <c r="QWY67" s="340"/>
      <c r="QWZ67" s="340"/>
      <c r="QXA67" s="340"/>
      <c r="QXB67" s="340"/>
      <c r="QXC67" s="340"/>
      <c r="QXD67" s="340"/>
      <c r="QXE67" s="340"/>
      <c r="QXF67" s="340"/>
      <c r="QXG67" s="340"/>
      <c r="QXH67" s="340"/>
      <c r="QXI67" s="340"/>
      <c r="QXJ67" s="340"/>
      <c r="QXK67" s="340"/>
      <c r="QXL67" s="340"/>
      <c r="QXM67" s="340"/>
      <c r="QXN67" s="340"/>
      <c r="QXO67" s="340"/>
      <c r="QXP67" s="340"/>
      <c r="QXQ67" s="340"/>
      <c r="QXR67" s="340"/>
      <c r="QXS67" s="340"/>
      <c r="QXT67" s="340"/>
      <c r="QXU67" s="340"/>
      <c r="QXV67" s="340"/>
      <c r="QXW67" s="340"/>
      <c r="QXX67" s="340"/>
      <c r="QXY67" s="340"/>
      <c r="QXZ67" s="340"/>
      <c r="QYA67" s="340"/>
      <c r="QYB67" s="340"/>
      <c r="QYC67" s="340"/>
      <c r="QYD67" s="340"/>
      <c r="QYE67" s="340"/>
      <c r="QYF67" s="340"/>
      <c r="QYG67" s="340"/>
      <c r="QYH67" s="340"/>
      <c r="QYI67" s="340"/>
      <c r="QYJ67" s="340"/>
      <c r="QYK67" s="340"/>
      <c r="QYL67" s="340"/>
      <c r="QYM67" s="340"/>
      <c r="QYN67" s="340"/>
      <c r="QYO67" s="340"/>
      <c r="QYP67" s="340"/>
      <c r="QYQ67" s="340"/>
      <c r="QYR67" s="340"/>
      <c r="QYS67" s="340"/>
      <c r="QYT67" s="340"/>
      <c r="QYU67" s="340"/>
      <c r="QYV67" s="340"/>
      <c r="QYW67" s="340"/>
      <c r="QYX67" s="340"/>
      <c r="QYY67" s="340"/>
      <c r="QYZ67" s="340"/>
      <c r="QZA67" s="340"/>
      <c r="QZB67" s="340"/>
      <c r="QZC67" s="340"/>
      <c r="QZD67" s="340"/>
      <c r="QZE67" s="340"/>
      <c r="QZF67" s="340"/>
      <c r="QZG67" s="340"/>
      <c r="QZH67" s="340"/>
      <c r="QZI67" s="340"/>
      <c r="QZJ67" s="340"/>
      <c r="QZK67" s="340"/>
      <c r="QZL67" s="340"/>
      <c r="QZM67" s="340"/>
      <c r="QZN67" s="340"/>
      <c r="QZO67" s="340"/>
      <c r="QZP67" s="340"/>
      <c r="QZQ67" s="340"/>
      <c r="QZR67" s="340"/>
      <c r="QZS67" s="340"/>
      <c r="QZT67" s="340"/>
      <c r="QZU67" s="340"/>
      <c r="QZV67" s="340"/>
      <c r="QZW67" s="340"/>
      <c r="QZX67" s="340"/>
      <c r="QZY67" s="340"/>
      <c r="QZZ67" s="340"/>
      <c r="RAA67" s="340"/>
      <c r="RAB67" s="340"/>
      <c r="RAC67" s="340"/>
      <c r="RAD67" s="340"/>
      <c r="RAE67" s="340"/>
      <c r="RAF67" s="340"/>
      <c r="RAG67" s="340"/>
      <c r="RAH67" s="340"/>
      <c r="RAI67" s="340"/>
      <c r="RAJ67" s="340"/>
      <c r="RAK67" s="340"/>
      <c r="RAL67" s="340"/>
      <c r="RAM67" s="340"/>
      <c r="RAN67" s="340"/>
      <c r="RAO67" s="340"/>
      <c r="RAP67" s="340"/>
      <c r="RAQ67" s="340"/>
      <c r="RAR67" s="340"/>
      <c r="RAS67" s="340"/>
      <c r="RAT67" s="340"/>
      <c r="RAU67" s="340"/>
      <c r="RAV67" s="340"/>
      <c r="RAW67" s="340"/>
      <c r="RAX67" s="340"/>
      <c r="RAY67" s="340"/>
      <c r="RAZ67" s="340"/>
      <c r="RBA67" s="340"/>
      <c r="RBB67" s="340"/>
      <c r="RBC67" s="340"/>
      <c r="RBD67" s="340"/>
      <c r="RBE67" s="340"/>
      <c r="RBF67" s="340"/>
      <c r="RBG67" s="340"/>
      <c r="RBH67" s="340"/>
      <c r="RBI67" s="340"/>
      <c r="RBJ67" s="340"/>
      <c r="RBK67" s="340"/>
      <c r="RBL67" s="340"/>
      <c r="RBM67" s="340"/>
      <c r="RBN67" s="340"/>
      <c r="RBO67" s="340"/>
      <c r="RBP67" s="340"/>
      <c r="RBQ67" s="340"/>
      <c r="RBR67" s="340"/>
      <c r="RBS67" s="340"/>
      <c r="RBT67" s="340"/>
      <c r="RBU67" s="340"/>
      <c r="RBV67" s="340"/>
      <c r="RBW67" s="340"/>
      <c r="RBX67" s="340"/>
      <c r="RBY67" s="340"/>
      <c r="RBZ67" s="340"/>
      <c r="RCA67" s="340"/>
      <c r="RCB67" s="340"/>
      <c r="RCC67" s="340"/>
      <c r="RCD67" s="340"/>
      <c r="RCE67" s="340"/>
      <c r="RCF67" s="340"/>
      <c r="RCG67" s="340"/>
      <c r="RCH67" s="340"/>
      <c r="RCI67" s="340"/>
      <c r="RCJ67" s="340"/>
      <c r="RCK67" s="340"/>
      <c r="RCL67" s="340"/>
      <c r="RCM67" s="340"/>
      <c r="RCN67" s="340"/>
      <c r="RCO67" s="340"/>
      <c r="RCP67" s="340"/>
      <c r="RCQ67" s="340"/>
      <c r="RCR67" s="340"/>
      <c r="RCS67" s="340"/>
      <c r="RCT67" s="340"/>
      <c r="RCU67" s="340"/>
      <c r="RCV67" s="340"/>
      <c r="RCW67" s="340"/>
      <c r="RCX67" s="340"/>
      <c r="RCY67" s="340"/>
      <c r="RCZ67" s="340"/>
      <c r="RDA67" s="340"/>
      <c r="RDB67" s="340"/>
      <c r="RDC67" s="340"/>
      <c r="RDD67" s="340"/>
      <c r="RDE67" s="340"/>
      <c r="RDF67" s="340"/>
      <c r="RDG67" s="340"/>
      <c r="RDH67" s="340"/>
      <c r="RDI67" s="340"/>
      <c r="RDJ67" s="340"/>
      <c r="RDK67" s="340"/>
      <c r="RDL67" s="340"/>
      <c r="RDM67" s="340"/>
      <c r="RDN67" s="340"/>
      <c r="RDO67" s="340"/>
      <c r="RDP67" s="340"/>
      <c r="RDQ67" s="340"/>
      <c r="RDR67" s="340"/>
      <c r="RDS67" s="340"/>
      <c r="RDT67" s="340"/>
      <c r="RDU67" s="340"/>
      <c r="RDV67" s="340"/>
      <c r="RDW67" s="340"/>
      <c r="RDX67" s="340"/>
      <c r="RDY67" s="340"/>
      <c r="RDZ67" s="340"/>
      <c r="REA67" s="340"/>
      <c r="REB67" s="340"/>
      <c r="REC67" s="340"/>
      <c r="RED67" s="340"/>
      <c r="REE67" s="340"/>
      <c r="REF67" s="340"/>
      <c r="REG67" s="340"/>
      <c r="REH67" s="340"/>
      <c r="REI67" s="340"/>
      <c r="REJ67" s="340"/>
      <c r="REK67" s="340"/>
      <c r="REL67" s="340"/>
      <c r="REM67" s="340"/>
      <c r="REN67" s="340"/>
      <c r="REO67" s="340"/>
      <c r="REP67" s="340"/>
      <c r="REQ67" s="340"/>
      <c r="RER67" s="340"/>
      <c r="RES67" s="340"/>
      <c r="RET67" s="340"/>
      <c r="REU67" s="340"/>
      <c r="REV67" s="340"/>
      <c r="REW67" s="340"/>
      <c r="REX67" s="340"/>
      <c r="REY67" s="340"/>
      <c r="REZ67" s="340"/>
      <c r="RFA67" s="340"/>
      <c r="RFB67" s="340"/>
      <c r="RFC67" s="340"/>
      <c r="RFD67" s="340"/>
      <c r="RFE67" s="340"/>
      <c r="RFF67" s="340"/>
      <c r="RFG67" s="340"/>
      <c r="RFH67" s="340"/>
      <c r="RFI67" s="340"/>
      <c r="RFJ67" s="340"/>
      <c r="RFK67" s="340"/>
      <c r="RFL67" s="340"/>
      <c r="RFM67" s="340"/>
      <c r="RFN67" s="340"/>
      <c r="RFO67" s="340"/>
      <c r="RFP67" s="340"/>
      <c r="RFQ67" s="340"/>
      <c r="RFR67" s="340"/>
      <c r="RFS67" s="340"/>
      <c r="RFT67" s="340"/>
      <c r="RFU67" s="340"/>
      <c r="RFV67" s="340"/>
      <c r="RFW67" s="340"/>
      <c r="RFX67" s="340"/>
      <c r="RFY67" s="340"/>
      <c r="RFZ67" s="340"/>
      <c r="RGA67" s="340"/>
      <c r="RGB67" s="340"/>
      <c r="RGC67" s="340"/>
      <c r="RGD67" s="340"/>
      <c r="RGE67" s="340"/>
      <c r="RGF67" s="340"/>
      <c r="RGG67" s="340"/>
      <c r="RGH67" s="340"/>
      <c r="RGI67" s="340"/>
      <c r="RGJ67" s="340"/>
      <c r="RGK67" s="340"/>
      <c r="RGL67" s="340"/>
      <c r="RGM67" s="340"/>
      <c r="RGN67" s="340"/>
      <c r="RGO67" s="340"/>
      <c r="RGP67" s="340"/>
      <c r="RGQ67" s="340"/>
      <c r="RGR67" s="340"/>
      <c r="RGS67" s="340"/>
      <c r="RGT67" s="340"/>
      <c r="RGU67" s="340"/>
      <c r="RGV67" s="340"/>
      <c r="RGW67" s="340"/>
      <c r="RGX67" s="340"/>
      <c r="RGY67" s="340"/>
      <c r="RGZ67" s="340"/>
      <c r="RHA67" s="340"/>
      <c r="RHB67" s="340"/>
      <c r="RHC67" s="340"/>
      <c r="RHD67" s="340"/>
      <c r="RHE67" s="340"/>
      <c r="RHF67" s="340"/>
      <c r="RHG67" s="340"/>
      <c r="RHH67" s="340"/>
      <c r="RHI67" s="340"/>
      <c r="RHJ67" s="340"/>
      <c r="RHK67" s="340"/>
      <c r="RHL67" s="340"/>
      <c r="RHM67" s="340"/>
      <c r="RHN67" s="340"/>
      <c r="RHO67" s="340"/>
      <c r="RHP67" s="340"/>
      <c r="RHQ67" s="340"/>
      <c r="RHR67" s="340"/>
      <c r="RHS67" s="340"/>
      <c r="RHT67" s="340"/>
      <c r="RHU67" s="340"/>
      <c r="RHV67" s="340"/>
      <c r="RHW67" s="340"/>
      <c r="RHX67" s="340"/>
      <c r="RHY67" s="340"/>
      <c r="RHZ67" s="340"/>
      <c r="RIA67" s="340"/>
      <c r="RIB67" s="340"/>
      <c r="RIC67" s="340"/>
      <c r="RID67" s="340"/>
      <c r="RIE67" s="340"/>
      <c r="RIF67" s="340"/>
      <c r="RIG67" s="340"/>
      <c r="RIH67" s="340"/>
      <c r="RII67" s="340"/>
      <c r="RIJ67" s="340"/>
      <c r="RIK67" s="340"/>
      <c r="RIL67" s="340"/>
      <c r="RIM67" s="340"/>
      <c r="RIN67" s="340"/>
      <c r="RIO67" s="340"/>
      <c r="RIP67" s="340"/>
      <c r="RIQ67" s="340"/>
      <c r="RIR67" s="340"/>
      <c r="RIS67" s="340"/>
      <c r="RIT67" s="340"/>
      <c r="RIU67" s="340"/>
      <c r="RIV67" s="340"/>
      <c r="RIW67" s="340"/>
      <c r="RIX67" s="340"/>
      <c r="RIY67" s="340"/>
      <c r="RIZ67" s="340"/>
      <c r="RJA67" s="340"/>
      <c r="RJB67" s="340"/>
      <c r="RJC67" s="340"/>
      <c r="RJD67" s="340"/>
      <c r="RJE67" s="340"/>
      <c r="RJF67" s="340"/>
      <c r="RJG67" s="340"/>
      <c r="RJH67" s="340"/>
      <c r="RJI67" s="340"/>
      <c r="RJJ67" s="340"/>
      <c r="RJK67" s="340"/>
      <c r="RJL67" s="340"/>
      <c r="RJM67" s="340"/>
      <c r="RJN67" s="340"/>
      <c r="RJO67" s="340"/>
      <c r="RJP67" s="340"/>
      <c r="RJQ67" s="340"/>
      <c r="RJR67" s="340"/>
      <c r="RJS67" s="340"/>
      <c r="RJT67" s="340"/>
      <c r="RJU67" s="340"/>
      <c r="RJV67" s="340"/>
      <c r="RJW67" s="340"/>
      <c r="RJX67" s="340"/>
      <c r="RJY67" s="340"/>
      <c r="RJZ67" s="340"/>
      <c r="RKA67" s="340"/>
      <c r="RKB67" s="340"/>
      <c r="RKC67" s="340"/>
      <c r="RKD67" s="340"/>
      <c r="RKE67" s="340"/>
      <c r="RKF67" s="340"/>
      <c r="RKG67" s="340"/>
      <c r="RKH67" s="340"/>
      <c r="RKI67" s="340"/>
      <c r="RKJ67" s="340"/>
      <c r="RKK67" s="340"/>
      <c r="RKL67" s="340"/>
      <c r="RKM67" s="340"/>
      <c r="RKN67" s="340"/>
      <c r="RKO67" s="340"/>
      <c r="RKP67" s="340"/>
      <c r="RKQ67" s="340"/>
      <c r="RKR67" s="340"/>
      <c r="RKS67" s="340"/>
      <c r="RKT67" s="340"/>
      <c r="RKU67" s="340"/>
      <c r="RKV67" s="340"/>
      <c r="RKW67" s="340"/>
      <c r="RKX67" s="340"/>
      <c r="RKY67" s="340"/>
      <c r="RKZ67" s="340"/>
      <c r="RLA67" s="340"/>
      <c r="RLB67" s="340"/>
      <c r="RLC67" s="340"/>
      <c r="RLD67" s="340"/>
      <c r="RLE67" s="340"/>
      <c r="RLF67" s="340"/>
      <c r="RLG67" s="340"/>
      <c r="RLH67" s="340"/>
      <c r="RLI67" s="340"/>
      <c r="RLJ67" s="340"/>
      <c r="RLK67" s="340"/>
      <c r="RLL67" s="340"/>
      <c r="RLM67" s="340"/>
      <c r="RLN67" s="340"/>
      <c r="RLO67" s="340"/>
      <c r="RLP67" s="340"/>
      <c r="RLQ67" s="340"/>
      <c r="RLR67" s="340"/>
      <c r="RLS67" s="340"/>
      <c r="RLT67" s="340"/>
      <c r="RLU67" s="340"/>
      <c r="RLV67" s="340"/>
      <c r="RLW67" s="340"/>
      <c r="RLX67" s="340"/>
      <c r="RLY67" s="340"/>
      <c r="RLZ67" s="340"/>
      <c r="RMA67" s="340"/>
      <c r="RMB67" s="340"/>
      <c r="RMC67" s="340"/>
      <c r="RMD67" s="340"/>
      <c r="RME67" s="340"/>
      <c r="RMF67" s="340"/>
      <c r="RMG67" s="340"/>
      <c r="RMH67" s="340"/>
      <c r="RMI67" s="340"/>
      <c r="RMJ67" s="340"/>
      <c r="RMK67" s="340"/>
      <c r="RML67" s="340"/>
      <c r="RMM67" s="340"/>
      <c r="RMN67" s="340"/>
      <c r="RMO67" s="340"/>
      <c r="RMP67" s="340"/>
      <c r="RMQ67" s="340"/>
      <c r="RMR67" s="340"/>
      <c r="RMS67" s="340"/>
      <c r="RMT67" s="340"/>
      <c r="RMU67" s="340"/>
      <c r="RMV67" s="340"/>
      <c r="RMW67" s="340"/>
      <c r="RMX67" s="340"/>
      <c r="RMY67" s="340"/>
      <c r="RMZ67" s="340"/>
      <c r="RNA67" s="340"/>
      <c r="RNB67" s="340"/>
      <c r="RNC67" s="340"/>
      <c r="RND67" s="340"/>
      <c r="RNE67" s="340"/>
      <c r="RNF67" s="340"/>
      <c r="RNG67" s="340"/>
      <c r="RNH67" s="340"/>
      <c r="RNI67" s="340"/>
      <c r="RNJ67" s="340"/>
      <c r="RNK67" s="340"/>
      <c r="RNL67" s="340"/>
      <c r="RNM67" s="340"/>
      <c r="RNN67" s="340"/>
      <c r="RNO67" s="340"/>
      <c r="RNP67" s="340"/>
      <c r="RNQ67" s="340"/>
      <c r="RNR67" s="340"/>
      <c r="RNS67" s="340"/>
      <c r="RNT67" s="340"/>
      <c r="RNU67" s="340"/>
      <c r="RNV67" s="340"/>
      <c r="RNW67" s="340"/>
      <c r="RNX67" s="340"/>
      <c r="RNY67" s="340"/>
      <c r="RNZ67" s="340"/>
      <c r="ROA67" s="340"/>
      <c r="ROB67" s="340"/>
      <c r="ROC67" s="340"/>
      <c r="ROD67" s="340"/>
      <c r="ROE67" s="340"/>
      <c r="ROF67" s="340"/>
      <c r="ROG67" s="340"/>
      <c r="ROH67" s="340"/>
      <c r="ROI67" s="340"/>
      <c r="ROJ67" s="340"/>
      <c r="ROK67" s="340"/>
      <c r="ROL67" s="340"/>
      <c r="ROM67" s="340"/>
      <c r="RON67" s="340"/>
      <c r="ROO67" s="340"/>
      <c r="ROP67" s="340"/>
      <c r="ROQ67" s="340"/>
      <c r="ROR67" s="340"/>
      <c r="ROS67" s="340"/>
      <c r="ROT67" s="340"/>
      <c r="ROU67" s="340"/>
      <c r="ROV67" s="340"/>
      <c r="ROW67" s="340"/>
      <c r="ROX67" s="340"/>
      <c r="ROY67" s="340"/>
      <c r="ROZ67" s="340"/>
      <c r="RPA67" s="340"/>
      <c r="RPB67" s="340"/>
      <c r="RPC67" s="340"/>
      <c r="RPD67" s="340"/>
      <c r="RPE67" s="340"/>
      <c r="RPF67" s="340"/>
      <c r="RPG67" s="340"/>
      <c r="RPH67" s="340"/>
      <c r="RPI67" s="340"/>
      <c r="RPJ67" s="340"/>
      <c r="RPK67" s="340"/>
      <c r="RPL67" s="340"/>
      <c r="RPM67" s="340"/>
      <c r="RPN67" s="340"/>
      <c r="RPO67" s="340"/>
      <c r="RPP67" s="340"/>
      <c r="RPQ67" s="340"/>
      <c r="RPR67" s="340"/>
      <c r="RPS67" s="340"/>
      <c r="RPT67" s="340"/>
      <c r="RPU67" s="340"/>
      <c r="RPV67" s="340"/>
      <c r="RPW67" s="340"/>
      <c r="RPX67" s="340"/>
      <c r="RPY67" s="340"/>
      <c r="RPZ67" s="340"/>
      <c r="RQA67" s="340"/>
      <c r="RQB67" s="340"/>
      <c r="RQC67" s="340"/>
      <c r="RQD67" s="340"/>
      <c r="RQE67" s="340"/>
      <c r="RQF67" s="340"/>
      <c r="RQG67" s="340"/>
      <c r="RQH67" s="340"/>
      <c r="RQI67" s="340"/>
      <c r="RQJ67" s="340"/>
      <c r="RQK67" s="340"/>
      <c r="RQL67" s="340"/>
      <c r="RQM67" s="340"/>
      <c r="RQN67" s="340"/>
      <c r="RQO67" s="340"/>
      <c r="RQP67" s="340"/>
      <c r="RQQ67" s="340"/>
      <c r="RQR67" s="340"/>
      <c r="RQS67" s="340"/>
      <c r="RQT67" s="340"/>
      <c r="RQU67" s="340"/>
      <c r="RQV67" s="340"/>
      <c r="RQW67" s="340"/>
      <c r="RQX67" s="340"/>
      <c r="RQY67" s="340"/>
      <c r="RQZ67" s="340"/>
      <c r="RRA67" s="340"/>
      <c r="RRB67" s="340"/>
      <c r="RRC67" s="340"/>
      <c r="RRD67" s="340"/>
      <c r="RRE67" s="340"/>
      <c r="RRF67" s="340"/>
      <c r="RRG67" s="340"/>
      <c r="RRH67" s="340"/>
      <c r="RRI67" s="340"/>
      <c r="RRJ67" s="340"/>
      <c r="RRK67" s="340"/>
      <c r="RRL67" s="340"/>
      <c r="RRM67" s="340"/>
      <c r="RRN67" s="340"/>
      <c r="RRO67" s="340"/>
      <c r="RRP67" s="340"/>
      <c r="RRQ67" s="340"/>
      <c r="RRR67" s="340"/>
      <c r="RRS67" s="340"/>
      <c r="RRT67" s="340"/>
      <c r="RRU67" s="340"/>
      <c r="RRV67" s="340"/>
      <c r="RRW67" s="340"/>
      <c r="RRX67" s="340"/>
      <c r="RRY67" s="340"/>
      <c r="RRZ67" s="340"/>
      <c r="RSA67" s="340"/>
      <c r="RSB67" s="340"/>
      <c r="RSC67" s="340"/>
      <c r="RSD67" s="340"/>
      <c r="RSE67" s="340"/>
      <c r="RSF67" s="340"/>
      <c r="RSG67" s="340"/>
      <c r="RSH67" s="340"/>
      <c r="RSI67" s="340"/>
      <c r="RSJ67" s="340"/>
      <c r="RSK67" s="340"/>
      <c r="RSL67" s="340"/>
      <c r="RSM67" s="340"/>
      <c r="RSN67" s="340"/>
      <c r="RSO67" s="340"/>
      <c r="RSP67" s="340"/>
      <c r="RSQ67" s="340"/>
      <c r="RSR67" s="340"/>
      <c r="RSS67" s="340"/>
      <c r="RST67" s="340"/>
      <c r="RSU67" s="340"/>
      <c r="RSV67" s="340"/>
      <c r="RSW67" s="340"/>
      <c r="RSX67" s="340"/>
      <c r="RSY67" s="340"/>
      <c r="RSZ67" s="340"/>
      <c r="RTA67" s="340"/>
      <c r="RTB67" s="340"/>
      <c r="RTC67" s="340"/>
      <c r="RTD67" s="340"/>
      <c r="RTE67" s="340"/>
      <c r="RTF67" s="340"/>
      <c r="RTG67" s="340"/>
      <c r="RTH67" s="340"/>
      <c r="RTI67" s="340"/>
      <c r="RTJ67" s="340"/>
      <c r="RTK67" s="340"/>
      <c r="RTL67" s="340"/>
      <c r="RTM67" s="340"/>
      <c r="RTN67" s="340"/>
      <c r="RTO67" s="340"/>
      <c r="RTP67" s="340"/>
      <c r="RTQ67" s="340"/>
      <c r="RTR67" s="340"/>
      <c r="RTS67" s="340"/>
      <c r="RTT67" s="340"/>
      <c r="RTU67" s="340"/>
      <c r="RTV67" s="340"/>
      <c r="RTW67" s="340"/>
      <c r="RTX67" s="340"/>
      <c r="RTY67" s="340"/>
      <c r="RTZ67" s="340"/>
      <c r="RUA67" s="340"/>
      <c r="RUB67" s="340"/>
      <c r="RUC67" s="340"/>
      <c r="RUD67" s="340"/>
      <c r="RUE67" s="340"/>
      <c r="RUF67" s="340"/>
      <c r="RUG67" s="340"/>
      <c r="RUH67" s="340"/>
      <c r="RUI67" s="340"/>
      <c r="RUJ67" s="340"/>
      <c r="RUK67" s="340"/>
      <c r="RUL67" s="340"/>
      <c r="RUM67" s="340"/>
      <c r="RUN67" s="340"/>
      <c r="RUO67" s="340"/>
      <c r="RUP67" s="340"/>
      <c r="RUQ67" s="340"/>
      <c r="RUR67" s="340"/>
      <c r="RUS67" s="340"/>
      <c r="RUT67" s="340"/>
      <c r="RUU67" s="340"/>
      <c r="RUV67" s="340"/>
      <c r="RUW67" s="340"/>
      <c r="RUX67" s="340"/>
      <c r="RUY67" s="340"/>
      <c r="RUZ67" s="340"/>
      <c r="RVA67" s="340"/>
      <c r="RVB67" s="340"/>
      <c r="RVC67" s="340"/>
      <c r="RVD67" s="340"/>
      <c r="RVE67" s="340"/>
      <c r="RVF67" s="340"/>
      <c r="RVG67" s="340"/>
      <c r="RVH67" s="340"/>
      <c r="RVI67" s="340"/>
      <c r="RVJ67" s="340"/>
      <c r="RVK67" s="340"/>
      <c r="RVL67" s="340"/>
      <c r="RVM67" s="340"/>
      <c r="RVN67" s="340"/>
      <c r="RVO67" s="340"/>
      <c r="RVP67" s="340"/>
      <c r="RVQ67" s="340"/>
      <c r="RVR67" s="340"/>
      <c r="RVS67" s="340"/>
      <c r="RVT67" s="340"/>
      <c r="RVU67" s="340"/>
      <c r="RVV67" s="340"/>
      <c r="RVW67" s="340"/>
      <c r="RVX67" s="340"/>
      <c r="RVY67" s="340"/>
      <c r="RVZ67" s="340"/>
      <c r="RWA67" s="340"/>
      <c r="RWB67" s="340"/>
      <c r="RWC67" s="340"/>
      <c r="RWD67" s="340"/>
      <c r="RWE67" s="340"/>
      <c r="RWF67" s="340"/>
      <c r="RWG67" s="340"/>
      <c r="RWH67" s="340"/>
      <c r="RWI67" s="340"/>
      <c r="RWJ67" s="340"/>
      <c r="RWK67" s="340"/>
      <c r="RWL67" s="340"/>
      <c r="RWM67" s="340"/>
      <c r="RWN67" s="340"/>
      <c r="RWO67" s="340"/>
      <c r="RWP67" s="340"/>
      <c r="RWQ67" s="340"/>
      <c r="RWR67" s="340"/>
      <c r="RWS67" s="340"/>
      <c r="RWT67" s="340"/>
      <c r="RWU67" s="340"/>
      <c r="RWV67" s="340"/>
      <c r="RWW67" s="340"/>
      <c r="RWX67" s="340"/>
      <c r="RWY67" s="340"/>
      <c r="RWZ67" s="340"/>
      <c r="RXA67" s="340"/>
      <c r="RXB67" s="340"/>
      <c r="RXC67" s="340"/>
      <c r="RXD67" s="340"/>
      <c r="RXE67" s="340"/>
      <c r="RXF67" s="340"/>
      <c r="RXG67" s="340"/>
      <c r="RXH67" s="340"/>
      <c r="RXI67" s="340"/>
      <c r="RXJ67" s="340"/>
      <c r="RXK67" s="340"/>
      <c r="RXL67" s="340"/>
      <c r="RXM67" s="340"/>
      <c r="RXN67" s="340"/>
      <c r="RXO67" s="340"/>
      <c r="RXP67" s="340"/>
      <c r="RXQ67" s="340"/>
      <c r="RXR67" s="340"/>
      <c r="RXS67" s="340"/>
      <c r="RXT67" s="340"/>
      <c r="RXU67" s="340"/>
      <c r="RXV67" s="340"/>
      <c r="RXW67" s="340"/>
      <c r="RXX67" s="340"/>
      <c r="RXY67" s="340"/>
      <c r="RXZ67" s="340"/>
      <c r="RYA67" s="340"/>
      <c r="RYB67" s="340"/>
      <c r="RYC67" s="340"/>
      <c r="RYD67" s="340"/>
      <c r="RYE67" s="340"/>
      <c r="RYF67" s="340"/>
      <c r="RYG67" s="340"/>
      <c r="RYH67" s="340"/>
      <c r="RYI67" s="340"/>
      <c r="RYJ67" s="340"/>
      <c r="RYK67" s="340"/>
      <c r="RYL67" s="340"/>
      <c r="RYM67" s="340"/>
      <c r="RYN67" s="340"/>
      <c r="RYO67" s="340"/>
      <c r="RYP67" s="340"/>
      <c r="RYQ67" s="340"/>
      <c r="RYR67" s="340"/>
      <c r="RYS67" s="340"/>
      <c r="RYT67" s="340"/>
      <c r="RYU67" s="340"/>
      <c r="RYV67" s="340"/>
      <c r="RYW67" s="340"/>
      <c r="RYX67" s="340"/>
      <c r="RYY67" s="340"/>
      <c r="RYZ67" s="340"/>
      <c r="RZA67" s="340"/>
      <c r="RZB67" s="340"/>
      <c r="RZC67" s="340"/>
      <c r="RZD67" s="340"/>
      <c r="RZE67" s="340"/>
      <c r="RZF67" s="340"/>
      <c r="RZG67" s="340"/>
      <c r="RZH67" s="340"/>
      <c r="RZI67" s="340"/>
      <c r="RZJ67" s="340"/>
      <c r="RZK67" s="340"/>
      <c r="RZL67" s="340"/>
      <c r="RZM67" s="340"/>
      <c r="RZN67" s="340"/>
      <c r="RZO67" s="340"/>
      <c r="RZP67" s="340"/>
      <c r="RZQ67" s="340"/>
      <c r="RZR67" s="340"/>
      <c r="RZS67" s="340"/>
      <c r="RZT67" s="340"/>
      <c r="RZU67" s="340"/>
      <c r="RZV67" s="340"/>
      <c r="RZW67" s="340"/>
      <c r="RZX67" s="340"/>
      <c r="RZY67" s="340"/>
      <c r="RZZ67" s="340"/>
      <c r="SAA67" s="340"/>
      <c r="SAB67" s="340"/>
      <c r="SAC67" s="340"/>
      <c r="SAD67" s="340"/>
      <c r="SAE67" s="340"/>
      <c r="SAF67" s="340"/>
      <c r="SAG67" s="340"/>
      <c r="SAH67" s="340"/>
      <c r="SAI67" s="340"/>
      <c r="SAJ67" s="340"/>
      <c r="SAK67" s="340"/>
      <c r="SAL67" s="340"/>
      <c r="SAM67" s="340"/>
      <c r="SAN67" s="340"/>
      <c r="SAO67" s="340"/>
      <c r="SAP67" s="340"/>
      <c r="SAQ67" s="340"/>
      <c r="SAR67" s="340"/>
      <c r="SAS67" s="340"/>
      <c r="SAT67" s="340"/>
      <c r="SAU67" s="340"/>
      <c r="SAV67" s="340"/>
      <c r="SAW67" s="340"/>
      <c r="SAX67" s="340"/>
      <c r="SAY67" s="340"/>
      <c r="SAZ67" s="340"/>
      <c r="SBA67" s="340"/>
      <c r="SBB67" s="340"/>
      <c r="SBC67" s="340"/>
      <c r="SBD67" s="340"/>
      <c r="SBE67" s="340"/>
      <c r="SBF67" s="340"/>
      <c r="SBG67" s="340"/>
      <c r="SBH67" s="340"/>
      <c r="SBI67" s="340"/>
      <c r="SBJ67" s="340"/>
      <c r="SBK67" s="340"/>
      <c r="SBL67" s="340"/>
      <c r="SBM67" s="340"/>
      <c r="SBN67" s="340"/>
      <c r="SBO67" s="340"/>
      <c r="SBP67" s="340"/>
      <c r="SBQ67" s="340"/>
      <c r="SBR67" s="340"/>
      <c r="SBS67" s="340"/>
      <c r="SBT67" s="340"/>
      <c r="SBU67" s="340"/>
      <c r="SBV67" s="340"/>
      <c r="SBW67" s="340"/>
      <c r="SBX67" s="340"/>
      <c r="SBY67" s="340"/>
      <c r="SBZ67" s="340"/>
      <c r="SCA67" s="340"/>
      <c r="SCB67" s="340"/>
      <c r="SCC67" s="340"/>
      <c r="SCD67" s="340"/>
      <c r="SCE67" s="340"/>
      <c r="SCF67" s="340"/>
      <c r="SCG67" s="340"/>
      <c r="SCH67" s="340"/>
      <c r="SCI67" s="340"/>
      <c r="SCJ67" s="340"/>
      <c r="SCK67" s="340"/>
      <c r="SCL67" s="340"/>
      <c r="SCM67" s="340"/>
      <c r="SCN67" s="340"/>
      <c r="SCO67" s="340"/>
      <c r="SCP67" s="340"/>
      <c r="SCQ67" s="340"/>
      <c r="SCR67" s="340"/>
      <c r="SCS67" s="340"/>
      <c r="SCT67" s="340"/>
      <c r="SCU67" s="340"/>
      <c r="SCV67" s="340"/>
      <c r="SCW67" s="340"/>
      <c r="SCX67" s="340"/>
      <c r="SCY67" s="340"/>
      <c r="SCZ67" s="340"/>
      <c r="SDA67" s="340"/>
      <c r="SDB67" s="340"/>
      <c r="SDC67" s="340"/>
      <c r="SDD67" s="340"/>
      <c r="SDE67" s="340"/>
      <c r="SDF67" s="340"/>
      <c r="SDG67" s="340"/>
      <c r="SDH67" s="340"/>
      <c r="SDI67" s="340"/>
      <c r="SDJ67" s="340"/>
      <c r="SDK67" s="340"/>
      <c r="SDL67" s="340"/>
      <c r="SDM67" s="340"/>
      <c r="SDN67" s="340"/>
      <c r="SDO67" s="340"/>
      <c r="SDP67" s="340"/>
      <c r="SDQ67" s="340"/>
      <c r="SDR67" s="340"/>
      <c r="SDS67" s="340"/>
      <c r="SDT67" s="340"/>
      <c r="SDU67" s="340"/>
      <c r="SDV67" s="340"/>
      <c r="SDW67" s="340"/>
      <c r="SDX67" s="340"/>
      <c r="SDY67" s="340"/>
      <c r="SDZ67" s="340"/>
      <c r="SEA67" s="340"/>
      <c r="SEB67" s="340"/>
      <c r="SEC67" s="340"/>
      <c r="SED67" s="340"/>
      <c r="SEE67" s="340"/>
      <c r="SEF67" s="340"/>
      <c r="SEG67" s="340"/>
      <c r="SEH67" s="340"/>
      <c r="SEI67" s="340"/>
      <c r="SEJ67" s="340"/>
      <c r="SEK67" s="340"/>
      <c r="SEL67" s="340"/>
      <c r="SEM67" s="340"/>
      <c r="SEN67" s="340"/>
      <c r="SEO67" s="340"/>
      <c r="SEP67" s="340"/>
      <c r="SEQ67" s="340"/>
      <c r="SER67" s="340"/>
      <c r="SES67" s="340"/>
      <c r="SET67" s="340"/>
      <c r="SEU67" s="340"/>
      <c r="SEV67" s="340"/>
      <c r="SEW67" s="340"/>
      <c r="SEX67" s="340"/>
      <c r="SEY67" s="340"/>
      <c r="SEZ67" s="340"/>
      <c r="SFA67" s="340"/>
      <c r="SFB67" s="340"/>
      <c r="SFC67" s="340"/>
      <c r="SFD67" s="340"/>
      <c r="SFE67" s="340"/>
      <c r="SFF67" s="340"/>
      <c r="SFG67" s="340"/>
      <c r="SFH67" s="340"/>
      <c r="SFI67" s="340"/>
      <c r="SFJ67" s="340"/>
      <c r="SFK67" s="340"/>
      <c r="SFL67" s="340"/>
      <c r="SFM67" s="340"/>
      <c r="SFN67" s="340"/>
      <c r="SFO67" s="340"/>
      <c r="SFP67" s="340"/>
      <c r="SFQ67" s="340"/>
      <c r="SFR67" s="340"/>
      <c r="SFS67" s="340"/>
      <c r="SFT67" s="340"/>
      <c r="SFU67" s="340"/>
      <c r="SFV67" s="340"/>
      <c r="SFW67" s="340"/>
      <c r="SFX67" s="340"/>
      <c r="SFY67" s="340"/>
      <c r="SFZ67" s="340"/>
      <c r="SGA67" s="340"/>
      <c r="SGB67" s="340"/>
      <c r="SGC67" s="340"/>
      <c r="SGD67" s="340"/>
      <c r="SGE67" s="340"/>
      <c r="SGF67" s="340"/>
      <c r="SGG67" s="340"/>
      <c r="SGH67" s="340"/>
      <c r="SGI67" s="340"/>
      <c r="SGJ67" s="340"/>
      <c r="SGK67" s="340"/>
      <c r="SGL67" s="340"/>
      <c r="SGM67" s="340"/>
      <c r="SGN67" s="340"/>
      <c r="SGO67" s="340"/>
      <c r="SGP67" s="340"/>
      <c r="SGQ67" s="340"/>
      <c r="SGR67" s="340"/>
      <c r="SGS67" s="340"/>
      <c r="SGT67" s="340"/>
      <c r="SGU67" s="340"/>
      <c r="SGV67" s="340"/>
      <c r="SGW67" s="340"/>
      <c r="SGX67" s="340"/>
      <c r="SGY67" s="340"/>
      <c r="SGZ67" s="340"/>
      <c r="SHA67" s="340"/>
      <c r="SHB67" s="340"/>
      <c r="SHC67" s="340"/>
      <c r="SHD67" s="340"/>
      <c r="SHE67" s="340"/>
      <c r="SHF67" s="340"/>
      <c r="SHG67" s="340"/>
      <c r="SHH67" s="340"/>
      <c r="SHI67" s="340"/>
      <c r="SHJ67" s="340"/>
      <c r="SHK67" s="340"/>
      <c r="SHL67" s="340"/>
      <c r="SHM67" s="340"/>
      <c r="SHN67" s="340"/>
      <c r="SHO67" s="340"/>
      <c r="SHP67" s="340"/>
      <c r="SHQ67" s="340"/>
      <c r="SHR67" s="340"/>
      <c r="SHS67" s="340"/>
      <c r="SHT67" s="340"/>
      <c r="SHU67" s="340"/>
      <c r="SHV67" s="340"/>
      <c r="SHW67" s="340"/>
      <c r="SHX67" s="340"/>
      <c r="SHY67" s="340"/>
      <c r="SHZ67" s="340"/>
      <c r="SIA67" s="340"/>
      <c r="SIB67" s="340"/>
      <c r="SIC67" s="340"/>
      <c r="SID67" s="340"/>
      <c r="SIE67" s="340"/>
      <c r="SIF67" s="340"/>
      <c r="SIG67" s="340"/>
      <c r="SIH67" s="340"/>
      <c r="SII67" s="340"/>
      <c r="SIJ67" s="340"/>
      <c r="SIK67" s="340"/>
      <c r="SIL67" s="340"/>
      <c r="SIM67" s="340"/>
      <c r="SIN67" s="340"/>
      <c r="SIO67" s="340"/>
      <c r="SIP67" s="340"/>
      <c r="SIQ67" s="340"/>
      <c r="SIR67" s="340"/>
      <c r="SIS67" s="340"/>
      <c r="SIT67" s="340"/>
      <c r="SIU67" s="340"/>
      <c r="SIV67" s="340"/>
      <c r="SIW67" s="340"/>
      <c r="SIX67" s="340"/>
      <c r="SIY67" s="340"/>
      <c r="SIZ67" s="340"/>
      <c r="SJA67" s="340"/>
      <c r="SJB67" s="340"/>
      <c r="SJC67" s="340"/>
      <c r="SJD67" s="340"/>
      <c r="SJE67" s="340"/>
      <c r="SJF67" s="340"/>
      <c r="SJG67" s="340"/>
      <c r="SJH67" s="340"/>
      <c r="SJI67" s="340"/>
      <c r="SJJ67" s="340"/>
      <c r="SJK67" s="340"/>
      <c r="SJL67" s="340"/>
      <c r="SJM67" s="340"/>
      <c r="SJN67" s="340"/>
      <c r="SJO67" s="340"/>
      <c r="SJP67" s="340"/>
      <c r="SJQ67" s="340"/>
      <c r="SJR67" s="340"/>
      <c r="SJS67" s="340"/>
      <c r="SJT67" s="340"/>
      <c r="SJU67" s="340"/>
      <c r="SJV67" s="340"/>
      <c r="SJW67" s="340"/>
      <c r="SJX67" s="340"/>
      <c r="SJY67" s="340"/>
      <c r="SJZ67" s="340"/>
      <c r="SKA67" s="340"/>
      <c r="SKB67" s="340"/>
      <c r="SKC67" s="340"/>
      <c r="SKD67" s="340"/>
      <c r="SKE67" s="340"/>
      <c r="SKF67" s="340"/>
      <c r="SKG67" s="340"/>
      <c r="SKH67" s="340"/>
      <c r="SKI67" s="340"/>
      <c r="SKJ67" s="340"/>
      <c r="SKK67" s="340"/>
      <c r="SKL67" s="340"/>
      <c r="SKM67" s="340"/>
      <c r="SKN67" s="340"/>
      <c r="SKO67" s="340"/>
      <c r="SKP67" s="340"/>
      <c r="SKQ67" s="340"/>
      <c r="SKR67" s="340"/>
      <c r="SKS67" s="340"/>
      <c r="SKT67" s="340"/>
      <c r="SKU67" s="340"/>
      <c r="SKV67" s="340"/>
      <c r="SKW67" s="340"/>
      <c r="SKX67" s="340"/>
      <c r="SKY67" s="340"/>
      <c r="SKZ67" s="340"/>
      <c r="SLA67" s="340"/>
      <c r="SLB67" s="340"/>
      <c r="SLC67" s="340"/>
      <c r="SLD67" s="340"/>
      <c r="SLE67" s="340"/>
      <c r="SLF67" s="340"/>
      <c r="SLG67" s="340"/>
      <c r="SLH67" s="340"/>
      <c r="SLI67" s="340"/>
      <c r="SLJ67" s="340"/>
      <c r="SLK67" s="340"/>
      <c r="SLL67" s="340"/>
      <c r="SLM67" s="340"/>
      <c r="SLN67" s="340"/>
      <c r="SLO67" s="340"/>
      <c r="SLP67" s="340"/>
      <c r="SLQ67" s="340"/>
      <c r="SLR67" s="340"/>
      <c r="SLS67" s="340"/>
      <c r="SLT67" s="340"/>
      <c r="SLU67" s="340"/>
      <c r="SLV67" s="340"/>
      <c r="SLW67" s="340"/>
      <c r="SLX67" s="340"/>
      <c r="SLY67" s="340"/>
      <c r="SLZ67" s="340"/>
      <c r="SMA67" s="340"/>
      <c r="SMB67" s="340"/>
      <c r="SMC67" s="340"/>
      <c r="SMD67" s="340"/>
      <c r="SME67" s="340"/>
      <c r="SMF67" s="340"/>
      <c r="SMG67" s="340"/>
      <c r="SMH67" s="340"/>
      <c r="SMI67" s="340"/>
      <c r="SMJ67" s="340"/>
      <c r="SMK67" s="340"/>
      <c r="SML67" s="340"/>
      <c r="SMM67" s="340"/>
      <c r="SMN67" s="340"/>
      <c r="SMO67" s="340"/>
      <c r="SMP67" s="340"/>
      <c r="SMQ67" s="340"/>
      <c r="SMR67" s="340"/>
      <c r="SMS67" s="340"/>
      <c r="SMT67" s="340"/>
      <c r="SMU67" s="340"/>
      <c r="SMV67" s="340"/>
      <c r="SMW67" s="340"/>
      <c r="SMX67" s="340"/>
      <c r="SMY67" s="340"/>
      <c r="SMZ67" s="340"/>
      <c r="SNA67" s="340"/>
      <c r="SNB67" s="340"/>
      <c r="SNC67" s="340"/>
      <c r="SND67" s="340"/>
      <c r="SNE67" s="340"/>
      <c r="SNF67" s="340"/>
      <c r="SNG67" s="340"/>
      <c r="SNH67" s="340"/>
      <c r="SNI67" s="340"/>
      <c r="SNJ67" s="340"/>
      <c r="SNK67" s="340"/>
      <c r="SNL67" s="340"/>
      <c r="SNM67" s="340"/>
      <c r="SNN67" s="340"/>
      <c r="SNO67" s="340"/>
      <c r="SNP67" s="340"/>
      <c r="SNQ67" s="340"/>
      <c r="SNR67" s="340"/>
      <c r="SNS67" s="340"/>
      <c r="SNT67" s="340"/>
      <c r="SNU67" s="340"/>
      <c r="SNV67" s="340"/>
      <c r="SNW67" s="340"/>
      <c r="SNX67" s="340"/>
      <c r="SNY67" s="340"/>
      <c r="SNZ67" s="340"/>
      <c r="SOA67" s="340"/>
      <c r="SOB67" s="340"/>
      <c r="SOC67" s="340"/>
      <c r="SOD67" s="340"/>
      <c r="SOE67" s="340"/>
      <c r="SOF67" s="340"/>
      <c r="SOG67" s="340"/>
      <c r="SOH67" s="340"/>
      <c r="SOI67" s="340"/>
      <c r="SOJ67" s="340"/>
      <c r="SOK67" s="340"/>
      <c r="SOL67" s="340"/>
      <c r="SOM67" s="340"/>
      <c r="SON67" s="340"/>
      <c r="SOO67" s="340"/>
      <c r="SOP67" s="340"/>
      <c r="SOQ67" s="340"/>
      <c r="SOR67" s="340"/>
      <c r="SOS67" s="340"/>
      <c r="SOT67" s="340"/>
      <c r="SOU67" s="340"/>
      <c r="SOV67" s="340"/>
      <c r="SOW67" s="340"/>
      <c r="SOX67" s="340"/>
      <c r="SOY67" s="340"/>
      <c r="SOZ67" s="340"/>
      <c r="SPA67" s="340"/>
      <c r="SPB67" s="340"/>
      <c r="SPC67" s="340"/>
      <c r="SPD67" s="340"/>
      <c r="SPE67" s="340"/>
      <c r="SPF67" s="340"/>
      <c r="SPG67" s="340"/>
      <c r="SPH67" s="340"/>
      <c r="SPI67" s="340"/>
      <c r="SPJ67" s="340"/>
      <c r="SPK67" s="340"/>
      <c r="SPL67" s="340"/>
      <c r="SPM67" s="340"/>
      <c r="SPN67" s="340"/>
      <c r="SPO67" s="340"/>
      <c r="SPP67" s="340"/>
      <c r="SPQ67" s="340"/>
      <c r="SPR67" s="340"/>
      <c r="SPS67" s="340"/>
      <c r="SPT67" s="340"/>
      <c r="SPU67" s="340"/>
      <c r="SPV67" s="340"/>
      <c r="SPW67" s="340"/>
      <c r="SPX67" s="340"/>
      <c r="SPY67" s="340"/>
      <c r="SPZ67" s="340"/>
      <c r="SQA67" s="340"/>
      <c r="SQB67" s="340"/>
      <c r="SQC67" s="340"/>
      <c r="SQD67" s="340"/>
      <c r="SQE67" s="340"/>
      <c r="SQF67" s="340"/>
      <c r="SQG67" s="340"/>
      <c r="SQH67" s="340"/>
      <c r="SQI67" s="340"/>
      <c r="SQJ67" s="340"/>
      <c r="SQK67" s="340"/>
      <c r="SQL67" s="340"/>
      <c r="SQM67" s="340"/>
      <c r="SQN67" s="340"/>
      <c r="SQO67" s="340"/>
      <c r="SQP67" s="340"/>
      <c r="SQQ67" s="340"/>
      <c r="SQR67" s="340"/>
      <c r="SQS67" s="340"/>
      <c r="SQT67" s="340"/>
      <c r="SQU67" s="340"/>
      <c r="SQV67" s="340"/>
      <c r="SQW67" s="340"/>
      <c r="SQX67" s="340"/>
      <c r="SQY67" s="340"/>
      <c r="SQZ67" s="340"/>
      <c r="SRA67" s="340"/>
      <c r="SRB67" s="340"/>
      <c r="SRC67" s="340"/>
      <c r="SRD67" s="340"/>
      <c r="SRE67" s="340"/>
      <c r="SRF67" s="340"/>
      <c r="SRG67" s="340"/>
      <c r="SRH67" s="340"/>
      <c r="SRI67" s="340"/>
      <c r="SRJ67" s="340"/>
      <c r="SRK67" s="340"/>
      <c r="SRL67" s="340"/>
      <c r="SRM67" s="340"/>
      <c r="SRN67" s="340"/>
      <c r="SRO67" s="340"/>
      <c r="SRP67" s="340"/>
      <c r="SRQ67" s="340"/>
      <c r="SRR67" s="340"/>
      <c r="SRS67" s="340"/>
      <c r="SRT67" s="340"/>
      <c r="SRU67" s="340"/>
      <c r="SRV67" s="340"/>
      <c r="SRW67" s="340"/>
      <c r="SRX67" s="340"/>
      <c r="SRY67" s="340"/>
      <c r="SRZ67" s="340"/>
      <c r="SSA67" s="340"/>
      <c r="SSB67" s="340"/>
      <c r="SSC67" s="340"/>
      <c r="SSD67" s="340"/>
      <c r="SSE67" s="340"/>
      <c r="SSF67" s="340"/>
      <c r="SSG67" s="340"/>
      <c r="SSH67" s="340"/>
      <c r="SSI67" s="340"/>
      <c r="SSJ67" s="340"/>
      <c r="SSK67" s="340"/>
      <c r="SSL67" s="340"/>
      <c r="SSM67" s="340"/>
      <c r="SSN67" s="340"/>
      <c r="SSO67" s="340"/>
      <c r="SSP67" s="340"/>
      <c r="SSQ67" s="340"/>
      <c r="SSR67" s="340"/>
      <c r="SSS67" s="340"/>
      <c r="SST67" s="340"/>
      <c r="SSU67" s="340"/>
      <c r="SSV67" s="340"/>
      <c r="SSW67" s="340"/>
      <c r="SSX67" s="340"/>
      <c r="SSY67" s="340"/>
      <c r="SSZ67" s="340"/>
      <c r="STA67" s="340"/>
      <c r="STB67" s="340"/>
      <c r="STC67" s="340"/>
      <c r="STD67" s="340"/>
      <c r="STE67" s="340"/>
      <c r="STF67" s="340"/>
      <c r="STG67" s="340"/>
      <c r="STH67" s="340"/>
      <c r="STI67" s="340"/>
      <c r="STJ67" s="340"/>
      <c r="STK67" s="340"/>
      <c r="STL67" s="340"/>
      <c r="STM67" s="340"/>
      <c r="STN67" s="340"/>
      <c r="STO67" s="340"/>
      <c r="STP67" s="340"/>
      <c r="STQ67" s="340"/>
      <c r="STR67" s="340"/>
      <c r="STS67" s="340"/>
      <c r="STT67" s="340"/>
      <c r="STU67" s="340"/>
      <c r="STV67" s="340"/>
      <c r="STW67" s="340"/>
      <c r="STX67" s="340"/>
      <c r="STY67" s="340"/>
      <c r="STZ67" s="340"/>
      <c r="SUA67" s="340"/>
      <c r="SUB67" s="340"/>
      <c r="SUC67" s="340"/>
      <c r="SUD67" s="340"/>
      <c r="SUE67" s="340"/>
      <c r="SUF67" s="340"/>
      <c r="SUG67" s="340"/>
      <c r="SUH67" s="340"/>
      <c r="SUI67" s="340"/>
      <c r="SUJ67" s="340"/>
      <c r="SUK67" s="340"/>
      <c r="SUL67" s="340"/>
      <c r="SUM67" s="340"/>
      <c r="SUN67" s="340"/>
      <c r="SUO67" s="340"/>
      <c r="SUP67" s="340"/>
      <c r="SUQ67" s="340"/>
      <c r="SUR67" s="340"/>
      <c r="SUS67" s="340"/>
      <c r="SUT67" s="340"/>
      <c r="SUU67" s="340"/>
      <c r="SUV67" s="340"/>
      <c r="SUW67" s="340"/>
      <c r="SUX67" s="340"/>
      <c r="SUY67" s="340"/>
      <c r="SUZ67" s="340"/>
      <c r="SVA67" s="340"/>
      <c r="SVB67" s="340"/>
      <c r="SVC67" s="340"/>
      <c r="SVD67" s="340"/>
      <c r="SVE67" s="340"/>
      <c r="SVF67" s="340"/>
      <c r="SVG67" s="340"/>
      <c r="SVH67" s="340"/>
      <c r="SVI67" s="340"/>
      <c r="SVJ67" s="340"/>
      <c r="SVK67" s="340"/>
      <c r="SVL67" s="340"/>
      <c r="SVM67" s="340"/>
      <c r="SVN67" s="340"/>
      <c r="SVO67" s="340"/>
      <c r="SVP67" s="340"/>
      <c r="SVQ67" s="340"/>
      <c r="SVR67" s="340"/>
      <c r="SVS67" s="340"/>
      <c r="SVT67" s="340"/>
      <c r="SVU67" s="340"/>
      <c r="SVV67" s="340"/>
      <c r="SVW67" s="340"/>
      <c r="SVX67" s="340"/>
      <c r="SVY67" s="340"/>
      <c r="SVZ67" s="340"/>
      <c r="SWA67" s="340"/>
      <c r="SWB67" s="340"/>
      <c r="SWC67" s="340"/>
      <c r="SWD67" s="340"/>
      <c r="SWE67" s="340"/>
      <c r="SWF67" s="340"/>
      <c r="SWG67" s="340"/>
      <c r="SWH67" s="340"/>
      <c r="SWI67" s="340"/>
      <c r="SWJ67" s="340"/>
      <c r="SWK67" s="340"/>
      <c r="SWL67" s="340"/>
      <c r="SWM67" s="340"/>
      <c r="SWN67" s="340"/>
      <c r="SWO67" s="340"/>
      <c r="SWP67" s="340"/>
      <c r="SWQ67" s="340"/>
      <c r="SWR67" s="340"/>
      <c r="SWS67" s="340"/>
      <c r="SWT67" s="340"/>
      <c r="SWU67" s="340"/>
      <c r="SWV67" s="340"/>
      <c r="SWW67" s="340"/>
      <c r="SWX67" s="340"/>
      <c r="SWY67" s="340"/>
      <c r="SWZ67" s="340"/>
      <c r="SXA67" s="340"/>
      <c r="SXB67" s="340"/>
      <c r="SXC67" s="340"/>
      <c r="SXD67" s="340"/>
      <c r="SXE67" s="340"/>
      <c r="SXF67" s="340"/>
      <c r="SXG67" s="340"/>
      <c r="SXH67" s="340"/>
      <c r="SXI67" s="340"/>
      <c r="SXJ67" s="340"/>
      <c r="SXK67" s="340"/>
      <c r="SXL67" s="340"/>
      <c r="SXM67" s="340"/>
      <c r="SXN67" s="340"/>
      <c r="SXO67" s="340"/>
      <c r="SXP67" s="340"/>
      <c r="SXQ67" s="340"/>
      <c r="SXR67" s="340"/>
      <c r="SXS67" s="340"/>
      <c r="SXT67" s="340"/>
      <c r="SXU67" s="340"/>
      <c r="SXV67" s="340"/>
      <c r="SXW67" s="340"/>
      <c r="SXX67" s="340"/>
      <c r="SXY67" s="340"/>
      <c r="SXZ67" s="340"/>
      <c r="SYA67" s="340"/>
      <c r="SYB67" s="340"/>
      <c r="SYC67" s="340"/>
      <c r="SYD67" s="340"/>
      <c r="SYE67" s="340"/>
      <c r="SYF67" s="340"/>
      <c r="SYG67" s="340"/>
      <c r="SYH67" s="340"/>
      <c r="SYI67" s="340"/>
      <c r="SYJ67" s="340"/>
      <c r="SYK67" s="340"/>
      <c r="SYL67" s="340"/>
      <c r="SYM67" s="340"/>
      <c r="SYN67" s="340"/>
      <c r="SYO67" s="340"/>
      <c r="SYP67" s="340"/>
      <c r="SYQ67" s="340"/>
      <c r="SYR67" s="340"/>
      <c r="SYS67" s="340"/>
      <c r="SYT67" s="340"/>
      <c r="SYU67" s="340"/>
      <c r="SYV67" s="340"/>
      <c r="SYW67" s="340"/>
      <c r="SYX67" s="340"/>
      <c r="SYY67" s="340"/>
      <c r="SYZ67" s="340"/>
      <c r="SZA67" s="340"/>
      <c r="SZB67" s="340"/>
      <c r="SZC67" s="340"/>
      <c r="SZD67" s="340"/>
      <c r="SZE67" s="340"/>
      <c r="SZF67" s="340"/>
      <c r="SZG67" s="340"/>
      <c r="SZH67" s="340"/>
      <c r="SZI67" s="340"/>
      <c r="SZJ67" s="340"/>
      <c r="SZK67" s="340"/>
      <c r="SZL67" s="340"/>
      <c r="SZM67" s="340"/>
      <c r="SZN67" s="340"/>
      <c r="SZO67" s="340"/>
      <c r="SZP67" s="340"/>
      <c r="SZQ67" s="340"/>
      <c r="SZR67" s="340"/>
      <c r="SZS67" s="340"/>
      <c r="SZT67" s="340"/>
      <c r="SZU67" s="340"/>
      <c r="SZV67" s="340"/>
      <c r="SZW67" s="340"/>
      <c r="SZX67" s="340"/>
      <c r="SZY67" s="340"/>
      <c r="SZZ67" s="340"/>
      <c r="TAA67" s="340"/>
      <c r="TAB67" s="340"/>
      <c r="TAC67" s="340"/>
      <c r="TAD67" s="340"/>
      <c r="TAE67" s="340"/>
      <c r="TAF67" s="340"/>
      <c r="TAG67" s="340"/>
      <c r="TAH67" s="340"/>
      <c r="TAI67" s="340"/>
      <c r="TAJ67" s="340"/>
      <c r="TAK67" s="340"/>
      <c r="TAL67" s="340"/>
      <c r="TAM67" s="340"/>
      <c r="TAN67" s="340"/>
      <c r="TAO67" s="340"/>
      <c r="TAP67" s="340"/>
      <c r="TAQ67" s="340"/>
      <c r="TAR67" s="340"/>
      <c r="TAS67" s="340"/>
      <c r="TAT67" s="340"/>
      <c r="TAU67" s="340"/>
      <c r="TAV67" s="340"/>
      <c r="TAW67" s="340"/>
      <c r="TAX67" s="340"/>
      <c r="TAY67" s="340"/>
      <c r="TAZ67" s="340"/>
      <c r="TBA67" s="340"/>
      <c r="TBB67" s="340"/>
      <c r="TBC67" s="340"/>
      <c r="TBD67" s="340"/>
      <c r="TBE67" s="340"/>
      <c r="TBF67" s="340"/>
      <c r="TBG67" s="340"/>
      <c r="TBH67" s="340"/>
      <c r="TBI67" s="340"/>
      <c r="TBJ67" s="340"/>
      <c r="TBK67" s="340"/>
      <c r="TBL67" s="340"/>
      <c r="TBM67" s="340"/>
      <c r="TBN67" s="340"/>
      <c r="TBO67" s="340"/>
      <c r="TBP67" s="340"/>
      <c r="TBQ67" s="340"/>
      <c r="TBR67" s="340"/>
      <c r="TBS67" s="340"/>
      <c r="TBT67" s="340"/>
      <c r="TBU67" s="340"/>
      <c r="TBV67" s="340"/>
      <c r="TBW67" s="340"/>
      <c r="TBX67" s="340"/>
      <c r="TBY67" s="340"/>
      <c r="TBZ67" s="340"/>
      <c r="TCA67" s="340"/>
      <c r="TCB67" s="340"/>
      <c r="TCC67" s="340"/>
      <c r="TCD67" s="340"/>
      <c r="TCE67" s="340"/>
      <c r="TCF67" s="340"/>
      <c r="TCG67" s="340"/>
      <c r="TCH67" s="340"/>
      <c r="TCI67" s="340"/>
      <c r="TCJ67" s="340"/>
      <c r="TCK67" s="340"/>
      <c r="TCL67" s="340"/>
      <c r="TCM67" s="340"/>
      <c r="TCN67" s="340"/>
      <c r="TCO67" s="340"/>
      <c r="TCP67" s="340"/>
      <c r="TCQ67" s="340"/>
      <c r="TCR67" s="340"/>
      <c r="TCS67" s="340"/>
      <c r="TCT67" s="340"/>
      <c r="TCU67" s="340"/>
      <c r="TCV67" s="340"/>
      <c r="TCW67" s="340"/>
      <c r="TCX67" s="340"/>
      <c r="TCY67" s="340"/>
      <c r="TCZ67" s="340"/>
      <c r="TDA67" s="340"/>
      <c r="TDB67" s="340"/>
      <c r="TDC67" s="340"/>
      <c r="TDD67" s="340"/>
      <c r="TDE67" s="340"/>
      <c r="TDF67" s="340"/>
      <c r="TDG67" s="340"/>
      <c r="TDH67" s="340"/>
      <c r="TDI67" s="340"/>
      <c r="TDJ67" s="340"/>
      <c r="TDK67" s="340"/>
      <c r="TDL67" s="340"/>
      <c r="TDM67" s="340"/>
      <c r="TDN67" s="340"/>
      <c r="TDO67" s="340"/>
      <c r="TDP67" s="340"/>
      <c r="TDQ67" s="340"/>
      <c r="TDR67" s="340"/>
      <c r="TDS67" s="340"/>
      <c r="TDT67" s="340"/>
      <c r="TDU67" s="340"/>
      <c r="TDV67" s="340"/>
      <c r="TDW67" s="340"/>
      <c r="TDX67" s="340"/>
      <c r="TDY67" s="340"/>
      <c r="TDZ67" s="340"/>
      <c r="TEA67" s="340"/>
      <c r="TEB67" s="340"/>
      <c r="TEC67" s="340"/>
      <c r="TED67" s="340"/>
      <c r="TEE67" s="340"/>
      <c r="TEF67" s="340"/>
      <c r="TEG67" s="340"/>
      <c r="TEH67" s="340"/>
      <c r="TEI67" s="340"/>
      <c r="TEJ67" s="340"/>
      <c r="TEK67" s="340"/>
      <c r="TEL67" s="340"/>
      <c r="TEM67" s="340"/>
      <c r="TEN67" s="340"/>
      <c r="TEO67" s="340"/>
      <c r="TEP67" s="340"/>
      <c r="TEQ67" s="340"/>
      <c r="TER67" s="340"/>
      <c r="TES67" s="340"/>
      <c r="TET67" s="340"/>
      <c r="TEU67" s="340"/>
      <c r="TEV67" s="340"/>
      <c r="TEW67" s="340"/>
      <c r="TEX67" s="340"/>
      <c r="TEY67" s="340"/>
      <c r="TEZ67" s="340"/>
      <c r="TFA67" s="340"/>
      <c r="TFB67" s="340"/>
      <c r="TFC67" s="340"/>
      <c r="TFD67" s="340"/>
      <c r="TFE67" s="340"/>
      <c r="TFF67" s="340"/>
      <c r="TFG67" s="340"/>
      <c r="TFH67" s="340"/>
      <c r="TFI67" s="340"/>
      <c r="TFJ67" s="340"/>
      <c r="TFK67" s="340"/>
      <c r="TFL67" s="340"/>
      <c r="TFM67" s="340"/>
      <c r="TFN67" s="340"/>
      <c r="TFO67" s="340"/>
      <c r="TFP67" s="340"/>
      <c r="TFQ67" s="340"/>
      <c r="TFR67" s="340"/>
      <c r="TFS67" s="340"/>
      <c r="TFT67" s="340"/>
      <c r="TFU67" s="340"/>
      <c r="TFV67" s="340"/>
      <c r="TFW67" s="340"/>
      <c r="TFX67" s="340"/>
      <c r="TFY67" s="340"/>
      <c r="TFZ67" s="340"/>
      <c r="TGA67" s="340"/>
      <c r="TGB67" s="340"/>
      <c r="TGC67" s="340"/>
      <c r="TGD67" s="340"/>
      <c r="TGE67" s="340"/>
      <c r="TGF67" s="340"/>
      <c r="TGG67" s="340"/>
      <c r="TGH67" s="340"/>
      <c r="TGI67" s="340"/>
      <c r="TGJ67" s="340"/>
      <c r="TGK67" s="340"/>
      <c r="TGL67" s="340"/>
      <c r="TGM67" s="340"/>
      <c r="TGN67" s="340"/>
      <c r="TGO67" s="340"/>
      <c r="TGP67" s="340"/>
      <c r="TGQ67" s="340"/>
      <c r="TGR67" s="340"/>
      <c r="TGS67" s="340"/>
      <c r="TGT67" s="340"/>
      <c r="TGU67" s="340"/>
      <c r="TGV67" s="340"/>
      <c r="TGW67" s="340"/>
      <c r="TGX67" s="340"/>
      <c r="TGY67" s="340"/>
      <c r="TGZ67" s="340"/>
      <c r="THA67" s="340"/>
      <c r="THB67" s="340"/>
      <c r="THC67" s="340"/>
      <c r="THD67" s="340"/>
      <c r="THE67" s="340"/>
      <c r="THF67" s="340"/>
      <c r="THG67" s="340"/>
      <c r="THH67" s="340"/>
      <c r="THI67" s="340"/>
      <c r="THJ67" s="340"/>
      <c r="THK67" s="340"/>
      <c r="THL67" s="340"/>
      <c r="THM67" s="340"/>
      <c r="THN67" s="340"/>
      <c r="THO67" s="340"/>
      <c r="THP67" s="340"/>
      <c r="THQ67" s="340"/>
      <c r="THR67" s="340"/>
      <c r="THS67" s="340"/>
      <c r="THT67" s="340"/>
      <c r="THU67" s="340"/>
      <c r="THV67" s="340"/>
      <c r="THW67" s="340"/>
      <c r="THX67" s="340"/>
      <c r="THY67" s="340"/>
      <c r="THZ67" s="340"/>
      <c r="TIA67" s="340"/>
      <c r="TIB67" s="340"/>
      <c r="TIC67" s="340"/>
      <c r="TID67" s="340"/>
      <c r="TIE67" s="340"/>
      <c r="TIF67" s="340"/>
      <c r="TIG67" s="340"/>
      <c r="TIH67" s="340"/>
      <c r="TII67" s="340"/>
      <c r="TIJ67" s="340"/>
      <c r="TIK67" s="340"/>
      <c r="TIL67" s="340"/>
      <c r="TIM67" s="340"/>
      <c r="TIN67" s="340"/>
      <c r="TIO67" s="340"/>
      <c r="TIP67" s="340"/>
      <c r="TIQ67" s="340"/>
      <c r="TIR67" s="340"/>
      <c r="TIS67" s="340"/>
      <c r="TIT67" s="340"/>
      <c r="TIU67" s="340"/>
      <c r="TIV67" s="340"/>
      <c r="TIW67" s="340"/>
      <c r="TIX67" s="340"/>
      <c r="TIY67" s="340"/>
      <c r="TIZ67" s="340"/>
      <c r="TJA67" s="340"/>
      <c r="TJB67" s="340"/>
      <c r="TJC67" s="340"/>
      <c r="TJD67" s="340"/>
      <c r="TJE67" s="340"/>
      <c r="TJF67" s="340"/>
      <c r="TJG67" s="340"/>
      <c r="TJH67" s="340"/>
      <c r="TJI67" s="340"/>
      <c r="TJJ67" s="340"/>
      <c r="TJK67" s="340"/>
      <c r="TJL67" s="340"/>
      <c r="TJM67" s="340"/>
      <c r="TJN67" s="340"/>
      <c r="TJO67" s="340"/>
      <c r="TJP67" s="340"/>
      <c r="TJQ67" s="340"/>
      <c r="TJR67" s="340"/>
      <c r="TJS67" s="340"/>
      <c r="TJT67" s="340"/>
      <c r="TJU67" s="340"/>
      <c r="TJV67" s="340"/>
      <c r="TJW67" s="340"/>
      <c r="TJX67" s="340"/>
      <c r="TJY67" s="340"/>
      <c r="TJZ67" s="340"/>
      <c r="TKA67" s="340"/>
      <c r="TKB67" s="340"/>
      <c r="TKC67" s="340"/>
      <c r="TKD67" s="340"/>
      <c r="TKE67" s="340"/>
      <c r="TKF67" s="340"/>
      <c r="TKG67" s="340"/>
      <c r="TKH67" s="340"/>
      <c r="TKI67" s="340"/>
      <c r="TKJ67" s="340"/>
      <c r="TKK67" s="340"/>
      <c r="TKL67" s="340"/>
      <c r="TKM67" s="340"/>
      <c r="TKN67" s="340"/>
      <c r="TKO67" s="340"/>
      <c r="TKP67" s="340"/>
      <c r="TKQ67" s="340"/>
      <c r="TKR67" s="340"/>
      <c r="TKS67" s="340"/>
      <c r="TKT67" s="340"/>
      <c r="TKU67" s="340"/>
      <c r="TKV67" s="340"/>
      <c r="TKW67" s="340"/>
      <c r="TKX67" s="340"/>
      <c r="TKY67" s="340"/>
      <c r="TKZ67" s="340"/>
      <c r="TLA67" s="340"/>
      <c r="TLB67" s="340"/>
      <c r="TLC67" s="340"/>
      <c r="TLD67" s="340"/>
      <c r="TLE67" s="340"/>
      <c r="TLF67" s="340"/>
      <c r="TLG67" s="340"/>
      <c r="TLH67" s="340"/>
      <c r="TLI67" s="340"/>
      <c r="TLJ67" s="340"/>
      <c r="TLK67" s="340"/>
      <c r="TLL67" s="340"/>
      <c r="TLM67" s="340"/>
      <c r="TLN67" s="340"/>
      <c r="TLO67" s="340"/>
      <c r="TLP67" s="340"/>
      <c r="TLQ67" s="340"/>
      <c r="TLR67" s="340"/>
      <c r="TLS67" s="340"/>
      <c r="TLT67" s="340"/>
      <c r="TLU67" s="340"/>
      <c r="TLV67" s="340"/>
      <c r="TLW67" s="340"/>
      <c r="TLX67" s="340"/>
      <c r="TLY67" s="340"/>
      <c r="TLZ67" s="340"/>
      <c r="TMA67" s="340"/>
      <c r="TMB67" s="340"/>
      <c r="TMC67" s="340"/>
      <c r="TMD67" s="340"/>
      <c r="TME67" s="340"/>
      <c r="TMF67" s="340"/>
      <c r="TMG67" s="340"/>
      <c r="TMH67" s="340"/>
      <c r="TMI67" s="340"/>
      <c r="TMJ67" s="340"/>
      <c r="TMK67" s="340"/>
      <c r="TML67" s="340"/>
      <c r="TMM67" s="340"/>
      <c r="TMN67" s="340"/>
      <c r="TMO67" s="340"/>
      <c r="TMP67" s="340"/>
      <c r="TMQ67" s="340"/>
      <c r="TMR67" s="340"/>
      <c r="TMS67" s="340"/>
      <c r="TMT67" s="340"/>
      <c r="TMU67" s="340"/>
      <c r="TMV67" s="340"/>
      <c r="TMW67" s="340"/>
      <c r="TMX67" s="340"/>
      <c r="TMY67" s="340"/>
      <c r="TMZ67" s="340"/>
      <c r="TNA67" s="340"/>
      <c r="TNB67" s="340"/>
      <c r="TNC67" s="340"/>
      <c r="TND67" s="340"/>
      <c r="TNE67" s="340"/>
      <c r="TNF67" s="340"/>
      <c r="TNG67" s="340"/>
      <c r="TNH67" s="340"/>
      <c r="TNI67" s="340"/>
      <c r="TNJ67" s="340"/>
      <c r="TNK67" s="340"/>
      <c r="TNL67" s="340"/>
      <c r="TNM67" s="340"/>
      <c r="TNN67" s="340"/>
      <c r="TNO67" s="340"/>
      <c r="TNP67" s="340"/>
      <c r="TNQ67" s="340"/>
      <c r="TNR67" s="340"/>
      <c r="TNS67" s="340"/>
      <c r="TNT67" s="340"/>
      <c r="TNU67" s="340"/>
      <c r="TNV67" s="340"/>
      <c r="TNW67" s="340"/>
      <c r="TNX67" s="340"/>
      <c r="TNY67" s="340"/>
      <c r="TNZ67" s="340"/>
      <c r="TOA67" s="340"/>
      <c r="TOB67" s="340"/>
      <c r="TOC67" s="340"/>
      <c r="TOD67" s="340"/>
      <c r="TOE67" s="340"/>
      <c r="TOF67" s="340"/>
      <c r="TOG67" s="340"/>
      <c r="TOH67" s="340"/>
      <c r="TOI67" s="340"/>
      <c r="TOJ67" s="340"/>
      <c r="TOK67" s="340"/>
      <c r="TOL67" s="340"/>
      <c r="TOM67" s="340"/>
      <c r="TON67" s="340"/>
      <c r="TOO67" s="340"/>
      <c r="TOP67" s="340"/>
      <c r="TOQ67" s="340"/>
      <c r="TOR67" s="340"/>
      <c r="TOS67" s="340"/>
      <c r="TOT67" s="340"/>
      <c r="TOU67" s="340"/>
      <c r="TOV67" s="340"/>
      <c r="TOW67" s="340"/>
      <c r="TOX67" s="340"/>
      <c r="TOY67" s="340"/>
      <c r="TOZ67" s="340"/>
      <c r="TPA67" s="340"/>
      <c r="TPB67" s="340"/>
      <c r="TPC67" s="340"/>
      <c r="TPD67" s="340"/>
      <c r="TPE67" s="340"/>
      <c r="TPF67" s="340"/>
      <c r="TPG67" s="340"/>
      <c r="TPH67" s="340"/>
      <c r="TPI67" s="340"/>
      <c r="TPJ67" s="340"/>
      <c r="TPK67" s="340"/>
      <c r="TPL67" s="340"/>
      <c r="TPM67" s="340"/>
      <c r="TPN67" s="340"/>
      <c r="TPO67" s="340"/>
      <c r="TPP67" s="340"/>
      <c r="TPQ67" s="340"/>
      <c r="TPR67" s="340"/>
      <c r="TPS67" s="340"/>
      <c r="TPT67" s="340"/>
      <c r="TPU67" s="340"/>
      <c r="TPV67" s="340"/>
      <c r="TPW67" s="340"/>
      <c r="TPX67" s="340"/>
      <c r="TPY67" s="340"/>
      <c r="TPZ67" s="340"/>
      <c r="TQA67" s="340"/>
      <c r="TQB67" s="340"/>
      <c r="TQC67" s="340"/>
      <c r="TQD67" s="340"/>
      <c r="TQE67" s="340"/>
      <c r="TQF67" s="340"/>
      <c r="TQG67" s="340"/>
      <c r="TQH67" s="340"/>
      <c r="TQI67" s="340"/>
      <c r="TQJ67" s="340"/>
      <c r="TQK67" s="340"/>
      <c r="TQL67" s="340"/>
      <c r="TQM67" s="340"/>
      <c r="TQN67" s="340"/>
      <c r="TQO67" s="340"/>
      <c r="TQP67" s="340"/>
      <c r="TQQ67" s="340"/>
      <c r="TQR67" s="340"/>
      <c r="TQS67" s="340"/>
      <c r="TQT67" s="340"/>
      <c r="TQU67" s="340"/>
      <c r="TQV67" s="340"/>
      <c r="TQW67" s="340"/>
      <c r="TQX67" s="340"/>
      <c r="TQY67" s="340"/>
      <c r="TQZ67" s="340"/>
      <c r="TRA67" s="340"/>
      <c r="TRB67" s="340"/>
      <c r="TRC67" s="340"/>
      <c r="TRD67" s="340"/>
      <c r="TRE67" s="340"/>
      <c r="TRF67" s="340"/>
      <c r="TRG67" s="340"/>
      <c r="TRH67" s="340"/>
      <c r="TRI67" s="340"/>
      <c r="TRJ67" s="340"/>
      <c r="TRK67" s="340"/>
      <c r="TRL67" s="340"/>
      <c r="TRM67" s="340"/>
      <c r="TRN67" s="340"/>
      <c r="TRO67" s="340"/>
      <c r="TRP67" s="340"/>
      <c r="TRQ67" s="340"/>
      <c r="TRR67" s="340"/>
      <c r="TRS67" s="340"/>
      <c r="TRT67" s="340"/>
      <c r="TRU67" s="340"/>
      <c r="TRV67" s="340"/>
      <c r="TRW67" s="340"/>
      <c r="TRX67" s="340"/>
      <c r="TRY67" s="340"/>
      <c r="TRZ67" s="340"/>
      <c r="TSA67" s="340"/>
      <c r="TSB67" s="340"/>
      <c r="TSC67" s="340"/>
      <c r="TSD67" s="340"/>
      <c r="TSE67" s="340"/>
      <c r="TSF67" s="340"/>
      <c r="TSG67" s="340"/>
      <c r="TSH67" s="340"/>
      <c r="TSI67" s="340"/>
      <c r="TSJ67" s="340"/>
      <c r="TSK67" s="340"/>
      <c r="TSL67" s="340"/>
      <c r="TSM67" s="340"/>
      <c r="TSN67" s="340"/>
      <c r="TSO67" s="340"/>
      <c r="TSP67" s="340"/>
      <c r="TSQ67" s="340"/>
      <c r="TSR67" s="340"/>
      <c r="TSS67" s="340"/>
      <c r="TST67" s="340"/>
      <c r="TSU67" s="340"/>
      <c r="TSV67" s="340"/>
      <c r="TSW67" s="340"/>
      <c r="TSX67" s="340"/>
      <c r="TSY67" s="340"/>
      <c r="TSZ67" s="340"/>
      <c r="TTA67" s="340"/>
      <c r="TTB67" s="340"/>
      <c r="TTC67" s="340"/>
      <c r="TTD67" s="340"/>
      <c r="TTE67" s="340"/>
      <c r="TTF67" s="340"/>
      <c r="TTG67" s="340"/>
      <c r="TTH67" s="340"/>
      <c r="TTI67" s="340"/>
      <c r="TTJ67" s="340"/>
      <c r="TTK67" s="340"/>
      <c r="TTL67" s="340"/>
      <c r="TTM67" s="340"/>
      <c r="TTN67" s="340"/>
      <c r="TTO67" s="340"/>
      <c r="TTP67" s="340"/>
      <c r="TTQ67" s="340"/>
      <c r="TTR67" s="340"/>
      <c r="TTS67" s="340"/>
      <c r="TTT67" s="340"/>
      <c r="TTU67" s="340"/>
      <c r="TTV67" s="340"/>
      <c r="TTW67" s="340"/>
      <c r="TTX67" s="340"/>
      <c r="TTY67" s="340"/>
      <c r="TTZ67" s="340"/>
      <c r="TUA67" s="340"/>
      <c r="TUB67" s="340"/>
      <c r="TUC67" s="340"/>
      <c r="TUD67" s="340"/>
      <c r="TUE67" s="340"/>
      <c r="TUF67" s="340"/>
      <c r="TUG67" s="340"/>
      <c r="TUH67" s="340"/>
      <c r="TUI67" s="340"/>
      <c r="TUJ67" s="340"/>
      <c r="TUK67" s="340"/>
      <c r="TUL67" s="340"/>
      <c r="TUM67" s="340"/>
      <c r="TUN67" s="340"/>
      <c r="TUO67" s="340"/>
      <c r="TUP67" s="340"/>
      <c r="TUQ67" s="340"/>
      <c r="TUR67" s="340"/>
      <c r="TUS67" s="340"/>
      <c r="TUT67" s="340"/>
      <c r="TUU67" s="340"/>
      <c r="TUV67" s="340"/>
      <c r="TUW67" s="340"/>
      <c r="TUX67" s="340"/>
      <c r="TUY67" s="340"/>
      <c r="TUZ67" s="340"/>
      <c r="TVA67" s="340"/>
      <c r="TVB67" s="340"/>
      <c r="TVC67" s="340"/>
      <c r="TVD67" s="340"/>
      <c r="TVE67" s="340"/>
      <c r="TVF67" s="340"/>
      <c r="TVG67" s="340"/>
      <c r="TVH67" s="340"/>
      <c r="TVI67" s="340"/>
      <c r="TVJ67" s="340"/>
      <c r="TVK67" s="340"/>
      <c r="TVL67" s="340"/>
      <c r="TVM67" s="340"/>
      <c r="TVN67" s="340"/>
      <c r="TVO67" s="340"/>
      <c r="TVP67" s="340"/>
      <c r="TVQ67" s="340"/>
      <c r="TVR67" s="340"/>
      <c r="TVS67" s="340"/>
      <c r="TVT67" s="340"/>
      <c r="TVU67" s="340"/>
      <c r="TVV67" s="340"/>
      <c r="TVW67" s="340"/>
      <c r="TVX67" s="340"/>
      <c r="TVY67" s="340"/>
      <c r="TVZ67" s="340"/>
      <c r="TWA67" s="340"/>
      <c r="TWB67" s="340"/>
      <c r="TWC67" s="340"/>
      <c r="TWD67" s="340"/>
      <c r="TWE67" s="340"/>
      <c r="TWF67" s="340"/>
      <c r="TWG67" s="340"/>
      <c r="TWH67" s="340"/>
      <c r="TWI67" s="340"/>
      <c r="TWJ67" s="340"/>
      <c r="TWK67" s="340"/>
      <c r="TWL67" s="340"/>
      <c r="TWM67" s="340"/>
      <c r="TWN67" s="340"/>
      <c r="TWO67" s="340"/>
      <c r="TWP67" s="340"/>
      <c r="TWQ67" s="340"/>
      <c r="TWR67" s="340"/>
      <c r="TWS67" s="340"/>
      <c r="TWT67" s="340"/>
      <c r="TWU67" s="340"/>
      <c r="TWV67" s="340"/>
      <c r="TWW67" s="340"/>
      <c r="TWX67" s="340"/>
      <c r="TWY67" s="340"/>
      <c r="TWZ67" s="340"/>
      <c r="TXA67" s="340"/>
      <c r="TXB67" s="340"/>
      <c r="TXC67" s="340"/>
      <c r="TXD67" s="340"/>
      <c r="TXE67" s="340"/>
      <c r="TXF67" s="340"/>
      <c r="TXG67" s="340"/>
      <c r="TXH67" s="340"/>
      <c r="TXI67" s="340"/>
      <c r="TXJ67" s="340"/>
      <c r="TXK67" s="340"/>
      <c r="TXL67" s="340"/>
      <c r="TXM67" s="340"/>
      <c r="TXN67" s="340"/>
      <c r="TXO67" s="340"/>
      <c r="TXP67" s="340"/>
      <c r="TXQ67" s="340"/>
      <c r="TXR67" s="340"/>
      <c r="TXS67" s="340"/>
      <c r="TXT67" s="340"/>
      <c r="TXU67" s="340"/>
      <c r="TXV67" s="340"/>
      <c r="TXW67" s="340"/>
      <c r="TXX67" s="340"/>
      <c r="TXY67" s="340"/>
      <c r="TXZ67" s="340"/>
      <c r="TYA67" s="340"/>
      <c r="TYB67" s="340"/>
      <c r="TYC67" s="340"/>
      <c r="TYD67" s="340"/>
      <c r="TYE67" s="340"/>
      <c r="TYF67" s="340"/>
      <c r="TYG67" s="340"/>
      <c r="TYH67" s="340"/>
      <c r="TYI67" s="340"/>
      <c r="TYJ67" s="340"/>
      <c r="TYK67" s="340"/>
      <c r="TYL67" s="340"/>
      <c r="TYM67" s="340"/>
      <c r="TYN67" s="340"/>
      <c r="TYO67" s="340"/>
      <c r="TYP67" s="340"/>
      <c r="TYQ67" s="340"/>
      <c r="TYR67" s="340"/>
      <c r="TYS67" s="340"/>
      <c r="TYT67" s="340"/>
      <c r="TYU67" s="340"/>
      <c r="TYV67" s="340"/>
      <c r="TYW67" s="340"/>
      <c r="TYX67" s="340"/>
      <c r="TYY67" s="340"/>
      <c r="TYZ67" s="340"/>
      <c r="TZA67" s="340"/>
      <c r="TZB67" s="340"/>
      <c r="TZC67" s="340"/>
      <c r="TZD67" s="340"/>
      <c r="TZE67" s="340"/>
      <c r="TZF67" s="340"/>
      <c r="TZG67" s="340"/>
      <c r="TZH67" s="340"/>
      <c r="TZI67" s="340"/>
      <c r="TZJ67" s="340"/>
      <c r="TZK67" s="340"/>
      <c r="TZL67" s="340"/>
      <c r="TZM67" s="340"/>
      <c r="TZN67" s="340"/>
      <c r="TZO67" s="340"/>
      <c r="TZP67" s="340"/>
      <c r="TZQ67" s="340"/>
      <c r="TZR67" s="340"/>
      <c r="TZS67" s="340"/>
      <c r="TZT67" s="340"/>
      <c r="TZU67" s="340"/>
      <c r="TZV67" s="340"/>
      <c r="TZW67" s="340"/>
      <c r="TZX67" s="340"/>
      <c r="TZY67" s="340"/>
      <c r="TZZ67" s="340"/>
      <c r="UAA67" s="340"/>
      <c r="UAB67" s="340"/>
      <c r="UAC67" s="340"/>
      <c r="UAD67" s="340"/>
      <c r="UAE67" s="340"/>
      <c r="UAF67" s="340"/>
      <c r="UAG67" s="340"/>
      <c r="UAH67" s="340"/>
      <c r="UAI67" s="340"/>
      <c r="UAJ67" s="340"/>
      <c r="UAK67" s="340"/>
      <c r="UAL67" s="340"/>
      <c r="UAM67" s="340"/>
      <c r="UAN67" s="340"/>
      <c r="UAO67" s="340"/>
      <c r="UAP67" s="340"/>
      <c r="UAQ67" s="340"/>
      <c r="UAR67" s="340"/>
      <c r="UAS67" s="340"/>
      <c r="UAT67" s="340"/>
      <c r="UAU67" s="340"/>
      <c r="UAV67" s="340"/>
      <c r="UAW67" s="340"/>
      <c r="UAX67" s="340"/>
      <c r="UAY67" s="340"/>
      <c r="UAZ67" s="340"/>
      <c r="UBA67" s="340"/>
      <c r="UBB67" s="340"/>
      <c r="UBC67" s="340"/>
      <c r="UBD67" s="340"/>
      <c r="UBE67" s="340"/>
      <c r="UBF67" s="340"/>
      <c r="UBG67" s="340"/>
      <c r="UBH67" s="340"/>
      <c r="UBI67" s="340"/>
      <c r="UBJ67" s="340"/>
      <c r="UBK67" s="340"/>
      <c r="UBL67" s="340"/>
      <c r="UBM67" s="340"/>
      <c r="UBN67" s="340"/>
      <c r="UBO67" s="340"/>
      <c r="UBP67" s="340"/>
      <c r="UBQ67" s="340"/>
      <c r="UBR67" s="340"/>
      <c r="UBS67" s="340"/>
      <c r="UBT67" s="340"/>
      <c r="UBU67" s="340"/>
      <c r="UBV67" s="340"/>
      <c r="UBW67" s="340"/>
      <c r="UBX67" s="340"/>
      <c r="UBY67" s="340"/>
      <c r="UBZ67" s="340"/>
      <c r="UCA67" s="340"/>
      <c r="UCB67" s="340"/>
      <c r="UCC67" s="340"/>
      <c r="UCD67" s="340"/>
      <c r="UCE67" s="340"/>
      <c r="UCF67" s="340"/>
      <c r="UCG67" s="340"/>
      <c r="UCH67" s="340"/>
      <c r="UCI67" s="340"/>
      <c r="UCJ67" s="340"/>
      <c r="UCK67" s="340"/>
      <c r="UCL67" s="340"/>
      <c r="UCM67" s="340"/>
      <c r="UCN67" s="340"/>
      <c r="UCO67" s="340"/>
      <c r="UCP67" s="340"/>
      <c r="UCQ67" s="340"/>
      <c r="UCR67" s="340"/>
      <c r="UCS67" s="340"/>
      <c r="UCT67" s="340"/>
      <c r="UCU67" s="340"/>
      <c r="UCV67" s="340"/>
      <c r="UCW67" s="340"/>
      <c r="UCX67" s="340"/>
      <c r="UCY67" s="340"/>
      <c r="UCZ67" s="340"/>
      <c r="UDA67" s="340"/>
      <c r="UDB67" s="340"/>
      <c r="UDC67" s="340"/>
      <c r="UDD67" s="340"/>
      <c r="UDE67" s="340"/>
      <c r="UDF67" s="340"/>
      <c r="UDG67" s="340"/>
      <c r="UDH67" s="340"/>
      <c r="UDI67" s="340"/>
      <c r="UDJ67" s="340"/>
      <c r="UDK67" s="340"/>
      <c r="UDL67" s="340"/>
      <c r="UDM67" s="340"/>
      <c r="UDN67" s="340"/>
      <c r="UDO67" s="340"/>
      <c r="UDP67" s="340"/>
      <c r="UDQ67" s="340"/>
      <c r="UDR67" s="340"/>
      <c r="UDS67" s="340"/>
      <c r="UDT67" s="340"/>
      <c r="UDU67" s="340"/>
      <c r="UDV67" s="340"/>
      <c r="UDW67" s="340"/>
      <c r="UDX67" s="340"/>
      <c r="UDY67" s="340"/>
      <c r="UDZ67" s="340"/>
      <c r="UEA67" s="340"/>
      <c r="UEB67" s="340"/>
      <c r="UEC67" s="340"/>
      <c r="UED67" s="340"/>
      <c r="UEE67" s="340"/>
      <c r="UEF67" s="340"/>
      <c r="UEG67" s="340"/>
      <c r="UEH67" s="340"/>
      <c r="UEI67" s="340"/>
      <c r="UEJ67" s="340"/>
      <c r="UEK67" s="340"/>
      <c r="UEL67" s="340"/>
      <c r="UEM67" s="340"/>
      <c r="UEN67" s="340"/>
      <c r="UEO67" s="340"/>
      <c r="UEP67" s="340"/>
      <c r="UEQ67" s="340"/>
      <c r="UER67" s="340"/>
      <c r="UES67" s="340"/>
      <c r="UET67" s="340"/>
      <c r="UEU67" s="340"/>
      <c r="UEV67" s="340"/>
      <c r="UEW67" s="340"/>
      <c r="UEX67" s="340"/>
      <c r="UEY67" s="340"/>
      <c r="UEZ67" s="340"/>
      <c r="UFA67" s="340"/>
      <c r="UFB67" s="340"/>
      <c r="UFC67" s="340"/>
      <c r="UFD67" s="340"/>
      <c r="UFE67" s="340"/>
      <c r="UFF67" s="340"/>
      <c r="UFG67" s="340"/>
      <c r="UFH67" s="340"/>
      <c r="UFI67" s="340"/>
      <c r="UFJ67" s="340"/>
      <c r="UFK67" s="340"/>
      <c r="UFL67" s="340"/>
      <c r="UFM67" s="340"/>
      <c r="UFN67" s="340"/>
      <c r="UFO67" s="340"/>
      <c r="UFP67" s="340"/>
      <c r="UFQ67" s="340"/>
      <c r="UFR67" s="340"/>
      <c r="UFS67" s="340"/>
      <c r="UFT67" s="340"/>
      <c r="UFU67" s="340"/>
      <c r="UFV67" s="340"/>
      <c r="UFW67" s="340"/>
      <c r="UFX67" s="340"/>
      <c r="UFY67" s="340"/>
      <c r="UFZ67" s="340"/>
      <c r="UGA67" s="340"/>
      <c r="UGB67" s="340"/>
      <c r="UGC67" s="340"/>
      <c r="UGD67" s="340"/>
      <c r="UGE67" s="340"/>
      <c r="UGF67" s="340"/>
      <c r="UGG67" s="340"/>
      <c r="UGH67" s="340"/>
      <c r="UGI67" s="340"/>
      <c r="UGJ67" s="340"/>
      <c r="UGK67" s="340"/>
      <c r="UGL67" s="340"/>
      <c r="UGM67" s="340"/>
      <c r="UGN67" s="340"/>
      <c r="UGO67" s="340"/>
      <c r="UGP67" s="340"/>
      <c r="UGQ67" s="340"/>
      <c r="UGR67" s="340"/>
      <c r="UGS67" s="340"/>
      <c r="UGT67" s="340"/>
      <c r="UGU67" s="340"/>
      <c r="UGV67" s="340"/>
      <c r="UGW67" s="340"/>
      <c r="UGX67" s="340"/>
      <c r="UGY67" s="340"/>
      <c r="UGZ67" s="340"/>
      <c r="UHA67" s="340"/>
      <c r="UHB67" s="340"/>
      <c r="UHC67" s="340"/>
      <c r="UHD67" s="340"/>
      <c r="UHE67" s="340"/>
      <c r="UHF67" s="340"/>
      <c r="UHG67" s="340"/>
      <c r="UHH67" s="340"/>
      <c r="UHI67" s="340"/>
      <c r="UHJ67" s="340"/>
      <c r="UHK67" s="340"/>
      <c r="UHL67" s="340"/>
      <c r="UHM67" s="340"/>
      <c r="UHN67" s="340"/>
      <c r="UHO67" s="340"/>
      <c r="UHP67" s="340"/>
      <c r="UHQ67" s="340"/>
      <c r="UHR67" s="340"/>
      <c r="UHS67" s="340"/>
      <c r="UHT67" s="340"/>
      <c r="UHU67" s="340"/>
      <c r="UHV67" s="340"/>
      <c r="UHW67" s="340"/>
      <c r="UHX67" s="340"/>
      <c r="UHY67" s="340"/>
      <c r="UHZ67" s="340"/>
      <c r="UIA67" s="340"/>
      <c r="UIB67" s="340"/>
      <c r="UIC67" s="340"/>
      <c r="UID67" s="340"/>
      <c r="UIE67" s="340"/>
      <c r="UIF67" s="340"/>
      <c r="UIG67" s="340"/>
      <c r="UIH67" s="340"/>
      <c r="UII67" s="340"/>
      <c r="UIJ67" s="340"/>
      <c r="UIK67" s="340"/>
      <c r="UIL67" s="340"/>
      <c r="UIM67" s="340"/>
      <c r="UIN67" s="340"/>
      <c r="UIO67" s="340"/>
      <c r="UIP67" s="340"/>
      <c r="UIQ67" s="340"/>
      <c r="UIR67" s="340"/>
      <c r="UIS67" s="340"/>
      <c r="UIT67" s="340"/>
      <c r="UIU67" s="340"/>
      <c r="UIV67" s="340"/>
      <c r="UIW67" s="340"/>
      <c r="UIX67" s="340"/>
      <c r="UIY67" s="340"/>
      <c r="UIZ67" s="340"/>
      <c r="UJA67" s="340"/>
      <c r="UJB67" s="340"/>
      <c r="UJC67" s="340"/>
      <c r="UJD67" s="340"/>
      <c r="UJE67" s="340"/>
      <c r="UJF67" s="340"/>
      <c r="UJG67" s="340"/>
      <c r="UJH67" s="340"/>
      <c r="UJI67" s="340"/>
      <c r="UJJ67" s="340"/>
      <c r="UJK67" s="340"/>
      <c r="UJL67" s="340"/>
      <c r="UJM67" s="340"/>
      <c r="UJN67" s="340"/>
      <c r="UJO67" s="340"/>
      <c r="UJP67" s="340"/>
      <c r="UJQ67" s="340"/>
      <c r="UJR67" s="340"/>
      <c r="UJS67" s="340"/>
      <c r="UJT67" s="340"/>
      <c r="UJU67" s="340"/>
      <c r="UJV67" s="340"/>
      <c r="UJW67" s="340"/>
      <c r="UJX67" s="340"/>
      <c r="UJY67" s="340"/>
      <c r="UJZ67" s="340"/>
      <c r="UKA67" s="340"/>
      <c r="UKB67" s="340"/>
      <c r="UKC67" s="340"/>
      <c r="UKD67" s="340"/>
      <c r="UKE67" s="340"/>
      <c r="UKF67" s="340"/>
      <c r="UKG67" s="340"/>
      <c r="UKH67" s="340"/>
      <c r="UKI67" s="340"/>
      <c r="UKJ67" s="340"/>
      <c r="UKK67" s="340"/>
      <c r="UKL67" s="340"/>
      <c r="UKM67" s="340"/>
      <c r="UKN67" s="340"/>
      <c r="UKO67" s="340"/>
      <c r="UKP67" s="340"/>
      <c r="UKQ67" s="340"/>
      <c r="UKR67" s="340"/>
      <c r="UKS67" s="340"/>
      <c r="UKT67" s="340"/>
      <c r="UKU67" s="340"/>
      <c r="UKV67" s="340"/>
      <c r="UKW67" s="340"/>
      <c r="UKX67" s="340"/>
      <c r="UKY67" s="340"/>
      <c r="UKZ67" s="340"/>
      <c r="ULA67" s="340"/>
      <c r="ULB67" s="340"/>
      <c r="ULC67" s="340"/>
      <c r="ULD67" s="340"/>
      <c r="ULE67" s="340"/>
      <c r="ULF67" s="340"/>
      <c r="ULG67" s="340"/>
      <c r="ULH67" s="340"/>
      <c r="ULI67" s="340"/>
      <c r="ULJ67" s="340"/>
      <c r="ULK67" s="340"/>
      <c r="ULL67" s="340"/>
      <c r="ULM67" s="340"/>
      <c r="ULN67" s="340"/>
      <c r="ULO67" s="340"/>
      <c r="ULP67" s="340"/>
      <c r="ULQ67" s="340"/>
      <c r="ULR67" s="340"/>
      <c r="ULS67" s="340"/>
      <c r="ULT67" s="340"/>
      <c r="ULU67" s="340"/>
      <c r="ULV67" s="340"/>
      <c r="ULW67" s="340"/>
      <c r="ULX67" s="340"/>
      <c r="ULY67" s="340"/>
      <c r="ULZ67" s="340"/>
      <c r="UMA67" s="340"/>
      <c r="UMB67" s="340"/>
      <c r="UMC67" s="340"/>
      <c r="UMD67" s="340"/>
      <c r="UME67" s="340"/>
      <c r="UMF67" s="340"/>
      <c r="UMG67" s="340"/>
      <c r="UMH67" s="340"/>
      <c r="UMI67" s="340"/>
      <c r="UMJ67" s="340"/>
      <c r="UMK67" s="340"/>
      <c r="UML67" s="340"/>
      <c r="UMM67" s="340"/>
      <c r="UMN67" s="340"/>
      <c r="UMO67" s="340"/>
      <c r="UMP67" s="340"/>
      <c r="UMQ67" s="340"/>
      <c r="UMR67" s="340"/>
      <c r="UMS67" s="340"/>
      <c r="UMT67" s="340"/>
      <c r="UMU67" s="340"/>
      <c r="UMV67" s="340"/>
      <c r="UMW67" s="340"/>
      <c r="UMX67" s="340"/>
      <c r="UMY67" s="340"/>
      <c r="UMZ67" s="340"/>
      <c r="UNA67" s="340"/>
      <c r="UNB67" s="340"/>
      <c r="UNC67" s="340"/>
      <c r="UND67" s="340"/>
      <c r="UNE67" s="340"/>
      <c r="UNF67" s="340"/>
      <c r="UNG67" s="340"/>
      <c r="UNH67" s="340"/>
      <c r="UNI67" s="340"/>
      <c r="UNJ67" s="340"/>
      <c r="UNK67" s="340"/>
      <c r="UNL67" s="340"/>
      <c r="UNM67" s="340"/>
      <c r="UNN67" s="340"/>
      <c r="UNO67" s="340"/>
      <c r="UNP67" s="340"/>
      <c r="UNQ67" s="340"/>
      <c r="UNR67" s="340"/>
      <c r="UNS67" s="340"/>
      <c r="UNT67" s="340"/>
      <c r="UNU67" s="340"/>
      <c r="UNV67" s="340"/>
      <c r="UNW67" s="340"/>
      <c r="UNX67" s="340"/>
      <c r="UNY67" s="340"/>
      <c r="UNZ67" s="340"/>
      <c r="UOA67" s="340"/>
      <c r="UOB67" s="340"/>
      <c r="UOC67" s="340"/>
      <c r="UOD67" s="340"/>
      <c r="UOE67" s="340"/>
      <c r="UOF67" s="340"/>
      <c r="UOG67" s="340"/>
      <c r="UOH67" s="340"/>
      <c r="UOI67" s="340"/>
      <c r="UOJ67" s="340"/>
      <c r="UOK67" s="340"/>
      <c r="UOL67" s="340"/>
      <c r="UOM67" s="340"/>
      <c r="UON67" s="340"/>
      <c r="UOO67" s="340"/>
      <c r="UOP67" s="340"/>
      <c r="UOQ67" s="340"/>
      <c r="UOR67" s="340"/>
      <c r="UOS67" s="340"/>
      <c r="UOT67" s="340"/>
      <c r="UOU67" s="340"/>
      <c r="UOV67" s="340"/>
      <c r="UOW67" s="340"/>
      <c r="UOX67" s="340"/>
      <c r="UOY67" s="340"/>
      <c r="UOZ67" s="340"/>
      <c r="UPA67" s="340"/>
      <c r="UPB67" s="340"/>
      <c r="UPC67" s="340"/>
      <c r="UPD67" s="340"/>
      <c r="UPE67" s="340"/>
      <c r="UPF67" s="340"/>
      <c r="UPG67" s="340"/>
      <c r="UPH67" s="340"/>
      <c r="UPI67" s="340"/>
      <c r="UPJ67" s="340"/>
      <c r="UPK67" s="340"/>
      <c r="UPL67" s="340"/>
      <c r="UPM67" s="340"/>
      <c r="UPN67" s="340"/>
      <c r="UPO67" s="340"/>
      <c r="UPP67" s="340"/>
      <c r="UPQ67" s="340"/>
      <c r="UPR67" s="340"/>
      <c r="UPS67" s="340"/>
      <c r="UPT67" s="340"/>
      <c r="UPU67" s="340"/>
      <c r="UPV67" s="340"/>
      <c r="UPW67" s="340"/>
      <c r="UPX67" s="340"/>
      <c r="UPY67" s="340"/>
      <c r="UPZ67" s="340"/>
      <c r="UQA67" s="340"/>
      <c r="UQB67" s="340"/>
      <c r="UQC67" s="340"/>
      <c r="UQD67" s="340"/>
      <c r="UQE67" s="340"/>
      <c r="UQF67" s="340"/>
      <c r="UQG67" s="340"/>
      <c r="UQH67" s="340"/>
      <c r="UQI67" s="340"/>
      <c r="UQJ67" s="340"/>
      <c r="UQK67" s="340"/>
      <c r="UQL67" s="340"/>
      <c r="UQM67" s="340"/>
      <c r="UQN67" s="340"/>
      <c r="UQO67" s="340"/>
      <c r="UQP67" s="340"/>
      <c r="UQQ67" s="340"/>
      <c r="UQR67" s="340"/>
      <c r="UQS67" s="340"/>
      <c r="UQT67" s="340"/>
      <c r="UQU67" s="340"/>
      <c r="UQV67" s="340"/>
      <c r="UQW67" s="340"/>
      <c r="UQX67" s="340"/>
      <c r="UQY67" s="340"/>
      <c r="UQZ67" s="340"/>
      <c r="URA67" s="340"/>
      <c r="URB67" s="340"/>
      <c r="URC67" s="340"/>
      <c r="URD67" s="340"/>
      <c r="URE67" s="340"/>
      <c r="URF67" s="340"/>
      <c r="URG67" s="340"/>
      <c r="URH67" s="340"/>
      <c r="URI67" s="340"/>
      <c r="URJ67" s="340"/>
      <c r="URK67" s="340"/>
      <c r="URL67" s="340"/>
      <c r="URM67" s="340"/>
      <c r="URN67" s="340"/>
      <c r="URO67" s="340"/>
      <c r="URP67" s="340"/>
      <c r="URQ67" s="340"/>
      <c r="URR67" s="340"/>
      <c r="URS67" s="340"/>
      <c r="URT67" s="340"/>
      <c r="URU67" s="340"/>
      <c r="URV67" s="340"/>
      <c r="URW67" s="340"/>
      <c r="URX67" s="340"/>
      <c r="URY67" s="340"/>
      <c r="URZ67" s="340"/>
      <c r="USA67" s="340"/>
      <c r="USB67" s="340"/>
      <c r="USC67" s="340"/>
      <c r="USD67" s="340"/>
      <c r="USE67" s="340"/>
      <c r="USF67" s="340"/>
      <c r="USG67" s="340"/>
      <c r="USH67" s="340"/>
      <c r="USI67" s="340"/>
      <c r="USJ67" s="340"/>
      <c r="USK67" s="340"/>
      <c r="USL67" s="340"/>
      <c r="USM67" s="340"/>
      <c r="USN67" s="340"/>
      <c r="USO67" s="340"/>
      <c r="USP67" s="340"/>
      <c r="USQ67" s="340"/>
      <c r="USR67" s="340"/>
      <c r="USS67" s="340"/>
      <c r="UST67" s="340"/>
      <c r="USU67" s="340"/>
      <c r="USV67" s="340"/>
      <c r="USW67" s="340"/>
      <c r="USX67" s="340"/>
      <c r="USY67" s="340"/>
      <c r="USZ67" s="340"/>
      <c r="UTA67" s="340"/>
      <c r="UTB67" s="340"/>
      <c r="UTC67" s="340"/>
      <c r="UTD67" s="340"/>
      <c r="UTE67" s="340"/>
      <c r="UTF67" s="340"/>
      <c r="UTG67" s="340"/>
      <c r="UTH67" s="340"/>
      <c r="UTI67" s="340"/>
      <c r="UTJ67" s="340"/>
      <c r="UTK67" s="340"/>
      <c r="UTL67" s="340"/>
      <c r="UTM67" s="340"/>
      <c r="UTN67" s="340"/>
      <c r="UTO67" s="340"/>
      <c r="UTP67" s="340"/>
      <c r="UTQ67" s="340"/>
      <c r="UTR67" s="340"/>
      <c r="UTS67" s="340"/>
      <c r="UTT67" s="340"/>
      <c r="UTU67" s="340"/>
      <c r="UTV67" s="340"/>
      <c r="UTW67" s="340"/>
      <c r="UTX67" s="340"/>
      <c r="UTY67" s="340"/>
      <c r="UTZ67" s="340"/>
      <c r="UUA67" s="340"/>
      <c r="UUB67" s="340"/>
      <c r="UUC67" s="340"/>
      <c r="UUD67" s="340"/>
      <c r="UUE67" s="340"/>
      <c r="UUF67" s="340"/>
      <c r="UUG67" s="340"/>
      <c r="UUH67" s="340"/>
      <c r="UUI67" s="340"/>
      <c r="UUJ67" s="340"/>
      <c r="UUK67" s="340"/>
      <c r="UUL67" s="340"/>
      <c r="UUM67" s="340"/>
      <c r="UUN67" s="340"/>
      <c r="UUO67" s="340"/>
      <c r="UUP67" s="340"/>
      <c r="UUQ67" s="340"/>
      <c r="UUR67" s="340"/>
      <c r="UUS67" s="340"/>
      <c r="UUT67" s="340"/>
      <c r="UUU67" s="340"/>
      <c r="UUV67" s="340"/>
      <c r="UUW67" s="340"/>
      <c r="UUX67" s="340"/>
      <c r="UUY67" s="340"/>
      <c r="UUZ67" s="340"/>
      <c r="UVA67" s="340"/>
      <c r="UVB67" s="340"/>
      <c r="UVC67" s="340"/>
      <c r="UVD67" s="340"/>
      <c r="UVE67" s="340"/>
      <c r="UVF67" s="340"/>
      <c r="UVG67" s="340"/>
      <c r="UVH67" s="340"/>
      <c r="UVI67" s="340"/>
      <c r="UVJ67" s="340"/>
      <c r="UVK67" s="340"/>
      <c r="UVL67" s="340"/>
      <c r="UVM67" s="340"/>
      <c r="UVN67" s="340"/>
      <c r="UVO67" s="340"/>
      <c r="UVP67" s="340"/>
      <c r="UVQ67" s="340"/>
      <c r="UVR67" s="340"/>
      <c r="UVS67" s="340"/>
      <c r="UVT67" s="340"/>
      <c r="UVU67" s="340"/>
      <c r="UVV67" s="340"/>
      <c r="UVW67" s="340"/>
      <c r="UVX67" s="340"/>
      <c r="UVY67" s="340"/>
      <c r="UVZ67" s="340"/>
      <c r="UWA67" s="340"/>
      <c r="UWB67" s="340"/>
      <c r="UWC67" s="340"/>
      <c r="UWD67" s="340"/>
      <c r="UWE67" s="340"/>
      <c r="UWF67" s="340"/>
      <c r="UWG67" s="340"/>
      <c r="UWH67" s="340"/>
      <c r="UWI67" s="340"/>
      <c r="UWJ67" s="340"/>
      <c r="UWK67" s="340"/>
      <c r="UWL67" s="340"/>
      <c r="UWM67" s="340"/>
      <c r="UWN67" s="340"/>
      <c r="UWO67" s="340"/>
      <c r="UWP67" s="340"/>
      <c r="UWQ67" s="340"/>
      <c r="UWR67" s="340"/>
      <c r="UWS67" s="340"/>
      <c r="UWT67" s="340"/>
      <c r="UWU67" s="340"/>
      <c r="UWV67" s="340"/>
      <c r="UWW67" s="340"/>
      <c r="UWX67" s="340"/>
      <c r="UWY67" s="340"/>
      <c r="UWZ67" s="340"/>
      <c r="UXA67" s="340"/>
      <c r="UXB67" s="340"/>
      <c r="UXC67" s="340"/>
      <c r="UXD67" s="340"/>
      <c r="UXE67" s="340"/>
      <c r="UXF67" s="340"/>
      <c r="UXG67" s="340"/>
      <c r="UXH67" s="340"/>
      <c r="UXI67" s="340"/>
      <c r="UXJ67" s="340"/>
      <c r="UXK67" s="340"/>
      <c r="UXL67" s="340"/>
      <c r="UXM67" s="340"/>
      <c r="UXN67" s="340"/>
      <c r="UXO67" s="340"/>
      <c r="UXP67" s="340"/>
      <c r="UXQ67" s="340"/>
      <c r="UXR67" s="340"/>
      <c r="UXS67" s="340"/>
      <c r="UXT67" s="340"/>
      <c r="UXU67" s="340"/>
      <c r="UXV67" s="340"/>
      <c r="UXW67" s="340"/>
      <c r="UXX67" s="340"/>
      <c r="UXY67" s="340"/>
      <c r="UXZ67" s="340"/>
      <c r="UYA67" s="340"/>
      <c r="UYB67" s="340"/>
      <c r="UYC67" s="340"/>
      <c r="UYD67" s="340"/>
      <c r="UYE67" s="340"/>
      <c r="UYF67" s="340"/>
      <c r="UYG67" s="340"/>
      <c r="UYH67" s="340"/>
      <c r="UYI67" s="340"/>
      <c r="UYJ67" s="340"/>
      <c r="UYK67" s="340"/>
      <c r="UYL67" s="340"/>
      <c r="UYM67" s="340"/>
      <c r="UYN67" s="340"/>
      <c r="UYO67" s="340"/>
      <c r="UYP67" s="340"/>
      <c r="UYQ67" s="340"/>
      <c r="UYR67" s="340"/>
      <c r="UYS67" s="340"/>
      <c r="UYT67" s="340"/>
      <c r="UYU67" s="340"/>
      <c r="UYV67" s="340"/>
      <c r="UYW67" s="340"/>
      <c r="UYX67" s="340"/>
      <c r="UYY67" s="340"/>
      <c r="UYZ67" s="340"/>
      <c r="UZA67" s="340"/>
      <c r="UZB67" s="340"/>
      <c r="UZC67" s="340"/>
      <c r="UZD67" s="340"/>
      <c r="UZE67" s="340"/>
      <c r="UZF67" s="340"/>
      <c r="UZG67" s="340"/>
      <c r="UZH67" s="340"/>
      <c r="UZI67" s="340"/>
      <c r="UZJ67" s="340"/>
      <c r="UZK67" s="340"/>
      <c r="UZL67" s="340"/>
      <c r="UZM67" s="340"/>
      <c r="UZN67" s="340"/>
      <c r="UZO67" s="340"/>
      <c r="UZP67" s="340"/>
      <c r="UZQ67" s="340"/>
      <c r="UZR67" s="340"/>
      <c r="UZS67" s="340"/>
      <c r="UZT67" s="340"/>
      <c r="UZU67" s="340"/>
      <c r="UZV67" s="340"/>
      <c r="UZW67" s="340"/>
      <c r="UZX67" s="340"/>
      <c r="UZY67" s="340"/>
      <c r="UZZ67" s="340"/>
      <c r="VAA67" s="340"/>
      <c r="VAB67" s="340"/>
      <c r="VAC67" s="340"/>
      <c r="VAD67" s="340"/>
      <c r="VAE67" s="340"/>
      <c r="VAF67" s="340"/>
      <c r="VAG67" s="340"/>
      <c r="VAH67" s="340"/>
      <c r="VAI67" s="340"/>
      <c r="VAJ67" s="340"/>
      <c r="VAK67" s="340"/>
      <c r="VAL67" s="340"/>
      <c r="VAM67" s="340"/>
      <c r="VAN67" s="340"/>
      <c r="VAO67" s="340"/>
      <c r="VAP67" s="340"/>
      <c r="VAQ67" s="340"/>
      <c r="VAR67" s="340"/>
      <c r="VAS67" s="340"/>
      <c r="VAT67" s="340"/>
      <c r="VAU67" s="340"/>
      <c r="VAV67" s="340"/>
      <c r="VAW67" s="340"/>
      <c r="VAX67" s="340"/>
      <c r="VAY67" s="340"/>
      <c r="VAZ67" s="340"/>
      <c r="VBA67" s="340"/>
      <c r="VBB67" s="340"/>
      <c r="VBC67" s="340"/>
      <c r="VBD67" s="340"/>
      <c r="VBE67" s="340"/>
      <c r="VBF67" s="340"/>
      <c r="VBG67" s="340"/>
      <c r="VBH67" s="340"/>
      <c r="VBI67" s="340"/>
      <c r="VBJ67" s="340"/>
      <c r="VBK67" s="340"/>
      <c r="VBL67" s="340"/>
      <c r="VBM67" s="340"/>
      <c r="VBN67" s="340"/>
      <c r="VBO67" s="340"/>
      <c r="VBP67" s="340"/>
      <c r="VBQ67" s="340"/>
      <c r="VBR67" s="340"/>
      <c r="VBS67" s="340"/>
      <c r="VBT67" s="340"/>
      <c r="VBU67" s="340"/>
      <c r="VBV67" s="340"/>
      <c r="VBW67" s="340"/>
      <c r="VBX67" s="340"/>
      <c r="VBY67" s="340"/>
      <c r="VBZ67" s="340"/>
      <c r="VCA67" s="340"/>
      <c r="VCB67" s="340"/>
      <c r="VCC67" s="340"/>
      <c r="VCD67" s="340"/>
      <c r="VCE67" s="340"/>
      <c r="VCF67" s="340"/>
      <c r="VCG67" s="340"/>
      <c r="VCH67" s="340"/>
      <c r="VCI67" s="340"/>
      <c r="VCJ67" s="340"/>
      <c r="VCK67" s="340"/>
      <c r="VCL67" s="340"/>
      <c r="VCM67" s="340"/>
      <c r="VCN67" s="340"/>
      <c r="VCO67" s="340"/>
      <c r="VCP67" s="340"/>
      <c r="VCQ67" s="340"/>
      <c r="VCR67" s="340"/>
      <c r="VCS67" s="340"/>
      <c r="VCT67" s="340"/>
      <c r="VCU67" s="340"/>
      <c r="VCV67" s="340"/>
      <c r="VCW67" s="340"/>
      <c r="VCX67" s="340"/>
      <c r="VCY67" s="340"/>
      <c r="VCZ67" s="340"/>
      <c r="VDA67" s="340"/>
      <c r="VDB67" s="340"/>
      <c r="VDC67" s="340"/>
      <c r="VDD67" s="340"/>
      <c r="VDE67" s="340"/>
      <c r="VDF67" s="340"/>
      <c r="VDG67" s="340"/>
      <c r="VDH67" s="340"/>
      <c r="VDI67" s="340"/>
      <c r="VDJ67" s="340"/>
      <c r="VDK67" s="340"/>
      <c r="VDL67" s="340"/>
      <c r="VDM67" s="340"/>
      <c r="VDN67" s="340"/>
      <c r="VDO67" s="340"/>
      <c r="VDP67" s="340"/>
      <c r="VDQ67" s="340"/>
      <c r="VDR67" s="340"/>
      <c r="VDS67" s="340"/>
      <c r="VDT67" s="340"/>
      <c r="VDU67" s="340"/>
      <c r="VDV67" s="340"/>
      <c r="VDW67" s="340"/>
      <c r="VDX67" s="340"/>
      <c r="VDY67" s="340"/>
      <c r="VDZ67" s="340"/>
      <c r="VEA67" s="340"/>
      <c r="VEB67" s="340"/>
      <c r="VEC67" s="340"/>
      <c r="VED67" s="340"/>
      <c r="VEE67" s="340"/>
      <c r="VEF67" s="340"/>
      <c r="VEG67" s="340"/>
      <c r="VEH67" s="340"/>
      <c r="VEI67" s="340"/>
      <c r="VEJ67" s="340"/>
      <c r="VEK67" s="340"/>
      <c r="VEL67" s="340"/>
      <c r="VEM67" s="340"/>
      <c r="VEN67" s="340"/>
      <c r="VEO67" s="340"/>
      <c r="VEP67" s="340"/>
      <c r="VEQ67" s="340"/>
      <c r="VER67" s="340"/>
      <c r="VES67" s="340"/>
      <c r="VET67" s="340"/>
      <c r="VEU67" s="340"/>
      <c r="VEV67" s="340"/>
      <c r="VEW67" s="340"/>
      <c r="VEX67" s="340"/>
      <c r="VEY67" s="340"/>
      <c r="VEZ67" s="340"/>
      <c r="VFA67" s="340"/>
      <c r="VFB67" s="340"/>
      <c r="VFC67" s="340"/>
      <c r="VFD67" s="340"/>
      <c r="VFE67" s="340"/>
      <c r="VFF67" s="340"/>
      <c r="VFG67" s="340"/>
      <c r="VFH67" s="340"/>
      <c r="VFI67" s="340"/>
      <c r="VFJ67" s="340"/>
      <c r="VFK67" s="340"/>
      <c r="VFL67" s="340"/>
      <c r="VFM67" s="340"/>
      <c r="VFN67" s="340"/>
      <c r="VFO67" s="340"/>
      <c r="VFP67" s="340"/>
      <c r="VFQ67" s="340"/>
      <c r="VFR67" s="340"/>
      <c r="VFS67" s="340"/>
      <c r="VFT67" s="340"/>
      <c r="VFU67" s="340"/>
      <c r="VFV67" s="340"/>
      <c r="VFW67" s="340"/>
      <c r="VFX67" s="340"/>
      <c r="VFY67" s="340"/>
      <c r="VFZ67" s="340"/>
      <c r="VGA67" s="340"/>
      <c r="VGB67" s="340"/>
      <c r="VGC67" s="340"/>
      <c r="VGD67" s="340"/>
      <c r="VGE67" s="340"/>
      <c r="VGF67" s="340"/>
      <c r="VGG67" s="340"/>
      <c r="VGH67" s="340"/>
      <c r="VGI67" s="340"/>
      <c r="VGJ67" s="340"/>
      <c r="VGK67" s="340"/>
      <c r="VGL67" s="340"/>
      <c r="VGM67" s="340"/>
      <c r="VGN67" s="340"/>
      <c r="VGO67" s="340"/>
      <c r="VGP67" s="340"/>
      <c r="VGQ67" s="340"/>
      <c r="VGR67" s="340"/>
      <c r="VGS67" s="340"/>
      <c r="VGT67" s="340"/>
      <c r="VGU67" s="340"/>
      <c r="VGV67" s="340"/>
      <c r="VGW67" s="340"/>
      <c r="VGX67" s="340"/>
      <c r="VGY67" s="340"/>
      <c r="VGZ67" s="340"/>
      <c r="VHA67" s="340"/>
      <c r="VHB67" s="340"/>
      <c r="VHC67" s="340"/>
      <c r="VHD67" s="340"/>
      <c r="VHE67" s="340"/>
      <c r="VHF67" s="340"/>
      <c r="VHG67" s="340"/>
      <c r="VHH67" s="340"/>
      <c r="VHI67" s="340"/>
      <c r="VHJ67" s="340"/>
      <c r="VHK67" s="340"/>
      <c r="VHL67" s="340"/>
      <c r="VHM67" s="340"/>
      <c r="VHN67" s="340"/>
      <c r="VHO67" s="340"/>
      <c r="VHP67" s="340"/>
      <c r="VHQ67" s="340"/>
      <c r="VHR67" s="340"/>
      <c r="VHS67" s="340"/>
      <c r="VHT67" s="340"/>
      <c r="VHU67" s="340"/>
      <c r="VHV67" s="340"/>
      <c r="VHW67" s="340"/>
      <c r="VHX67" s="340"/>
      <c r="VHY67" s="340"/>
      <c r="VHZ67" s="340"/>
      <c r="VIA67" s="340"/>
      <c r="VIB67" s="340"/>
      <c r="VIC67" s="340"/>
      <c r="VID67" s="340"/>
      <c r="VIE67" s="340"/>
      <c r="VIF67" s="340"/>
      <c r="VIG67" s="340"/>
      <c r="VIH67" s="340"/>
      <c r="VII67" s="340"/>
      <c r="VIJ67" s="340"/>
      <c r="VIK67" s="340"/>
      <c r="VIL67" s="340"/>
      <c r="VIM67" s="340"/>
      <c r="VIN67" s="340"/>
      <c r="VIO67" s="340"/>
      <c r="VIP67" s="340"/>
      <c r="VIQ67" s="340"/>
      <c r="VIR67" s="340"/>
      <c r="VIS67" s="340"/>
      <c r="VIT67" s="340"/>
      <c r="VIU67" s="340"/>
      <c r="VIV67" s="340"/>
      <c r="VIW67" s="340"/>
      <c r="VIX67" s="340"/>
      <c r="VIY67" s="340"/>
      <c r="VIZ67" s="340"/>
      <c r="VJA67" s="340"/>
      <c r="VJB67" s="340"/>
      <c r="VJC67" s="340"/>
      <c r="VJD67" s="340"/>
      <c r="VJE67" s="340"/>
      <c r="VJF67" s="340"/>
      <c r="VJG67" s="340"/>
      <c r="VJH67" s="340"/>
      <c r="VJI67" s="340"/>
      <c r="VJJ67" s="340"/>
      <c r="VJK67" s="340"/>
      <c r="VJL67" s="340"/>
      <c r="VJM67" s="340"/>
      <c r="VJN67" s="340"/>
      <c r="VJO67" s="340"/>
      <c r="VJP67" s="340"/>
      <c r="VJQ67" s="340"/>
      <c r="VJR67" s="340"/>
      <c r="VJS67" s="340"/>
      <c r="VJT67" s="340"/>
      <c r="VJU67" s="340"/>
      <c r="VJV67" s="340"/>
      <c r="VJW67" s="340"/>
      <c r="VJX67" s="340"/>
      <c r="VJY67" s="340"/>
      <c r="VJZ67" s="340"/>
      <c r="VKA67" s="340"/>
      <c r="VKB67" s="340"/>
      <c r="VKC67" s="340"/>
      <c r="VKD67" s="340"/>
      <c r="VKE67" s="340"/>
      <c r="VKF67" s="340"/>
      <c r="VKG67" s="340"/>
      <c r="VKH67" s="340"/>
      <c r="VKI67" s="340"/>
      <c r="VKJ67" s="340"/>
      <c r="VKK67" s="340"/>
      <c r="VKL67" s="340"/>
      <c r="VKM67" s="340"/>
      <c r="VKN67" s="340"/>
      <c r="VKO67" s="340"/>
      <c r="VKP67" s="340"/>
      <c r="VKQ67" s="340"/>
      <c r="VKR67" s="340"/>
      <c r="VKS67" s="340"/>
      <c r="VKT67" s="340"/>
      <c r="VKU67" s="340"/>
      <c r="VKV67" s="340"/>
      <c r="VKW67" s="340"/>
      <c r="VKX67" s="340"/>
      <c r="VKY67" s="340"/>
      <c r="VKZ67" s="340"/>
      <c r="VLA67" s="340"/>
      <c r="VLB67" s="340"/>
      <c r="VLC67" s="340"/>
      <c r="VLD67" s="340"/>
      <c r="VLE67" s="340"/>
      <c r="VLF67" s="340"/>
      <c r="VLG67" s="340"/>
      <c r="VLH67" s="340"/>
      <c r="VLI67" s="340"/>
      <c r="VLJ67" s="340"/>
      <c r="VLK67" s="340"/>
      <c r="VLL67" s="340"/>
      <c r="VLM67" s="340"/>
      <c r="VLN67" s="340"/>
      <c r="VLO67" s="340"/>
      <c r="VLP67" s="340"/>
      <c r="VLQ67" s="340"/>
      <c r="VLR67" s="340"/>
      <c r="VLS67" s="340"/>
      <c r="VLT67" s="340"/>
      <c r="VLU67" s="340"/>
      <c r="VLV67" s="340"/>
      <c r="VLW67" s="340"/>
      <c r="VLX67" s="340"/>
      <c r="VLY67" s="340"/>
      <c r="VLZ67" s="340"/>
      <c r="VMA67" s="340"/>
      <c r="VMB67" s="340"/>
      <c r="VMC67" s="340"/>
      <c r="VMD67" s="340"/>
      <c r="VME67" s="340"/>
      <c r="VMF67" s="340"/>
      <c r="VMG67" s="340"/>
      <c r="VMH67" s="340"/>
      <c r="VMI67" s="340"/>
      <c r="VMJ67" s="340"/>
      <c r="VMK67" s="340"/>
      <c r="VML67" s="340"/>
      <c r="VMM67" s="340"/>
      <c r="VMN67" s="340"/>
      <c r="VMO67" s="340"/>
      <c r="VMP67" s="340"/>
      <c r="VMQ67" s="340"/>
      <c r="VMR67" s="340"/>
      <c r="VMS67" s="340"/>
      <c r="VMT67" s="340"/>
      <c r="VMU67" s="340"/>
      <c r="VMV67" s="340"/>
      <c r="VMW67" s="340"/>
      <c r="VMX67" s="340"/>
      <c r="VMY67" s="340"/>
      <c r="VMZ67" s="340"/>
      <c r="VNA67" s="340"/>
      <c r="VNB67" s="340"/>
      <c r="VNC67" s="340"/>
      <c r="VND67" s="340"/>
      <c r="VNE67" s="340"/>
      <c r="VNF67" s="340"/>
      <c r="VNG67" s="340"/>
      <c r="VNH67" s="340"/>
      <c r="VNI67" s="340"/>
      <c r="VNJ67" s="340"/>
      <c r="VNK67" s="340"/>
      <c r="VNL67" s="340"/>
      <c r="VNM67" s="340"/>
      <c r="VNN67" s="340"/>
      <c r="VNO67" s="340"/>
      <c r="VNP67" s="340"/>
      <c r="VNQ67" s="340"/>
      <c r="VNR67" s="340"/>
      <c r="VNS67" s="340"/>
      <c r="VNT67" s="340"/>
      <c r="VNU67" s="340"/>
      <c r="VNV67" s="340"/>
      <c r="VNW67" s="340"/>
      <c r="VNX67" s="340"/>
      <c r="VNY67" s="340"/>
      <c r="VNZ67" s="340"/>
      <c r="VOA67" s="340"/>
      <c r="VOB67" s="340"/>
      <c r="VOC67" s="340"/>
      <c r="VOD67" s="340"/>
      <c r="VOE67" s="340"/>
      <c r="VOF67" s="340"/>
      <c r="VOG67" s="340"/>
      <c r="VOH67" s="340"/>
      <c r="VOI67" s="340"/>
      <c r="VOJ67" s="340"/>
      <c r="VOK67" s="340"/>
      <c r="VOL67" s="340"/>
      <c r="VOM67" s="340"/>
      <c r="VON67" s="340"/>
      <c r="VOO67" s="340"/>
      <c r="VOP67" s="340"/>
      <c r="VOQ67" s="340"/>
      <c r="VOR67" s="340"/>
      <c r="VOS67" s="340"/>
      <c r="VOT67" s="340"/>
      <c r="VOU67" s="340"/>
      <c r="VOV67" s="340"/>
      <c r="VOW67" s="340"/>
      <c r="VOX67" s="340"/>
      <c r="VOY67" s="340"/>
      <c r="VOZ67" s="340"/>
      <c r="VPA67" s="340"/>
      <c r="VPB67" s="340"/>
      <c r="VPC67" s="340"/>
      <c r="VPD67" s="340"/>
      <c r="VPE67" s="340"/>
      <c r="VPF67" s="340"/>
      <c r="VPG67" s="340"/>
      <c r="VPH67" s="340"/>
      <c r="VPI67" s="340"/>
      <c r="VPJ67" s="340"/>
      <c r="VPK67" s="340"/>
      <c r="VPL67" s="340"/>
      <c r="VPM67" s="340"/>
      <c r="VPN67" s="340"/>
      <c r="VPO67" s="340"/>
      <c r="VPP67" s="340"/>
      <c r="VPQ67" s="340"/>
      <c r="VPR67" s="340"/>
      <c r="VPS67" s="340"/>
      <c r="VPT67" s="340"/>
      <c r="VPU67" s="340"/>
      <c r="VPV67" s="340"/>
      <c r="VPW67" s="340"/>
      <c r="VPX67" s="340"/>
      <c r="VPY67" s="340"/>
      <c r="VPZ67" s="340"/>
      <c r="VQA67" s="340"/>
      <c r="VQB67" s="340"/>
      <c r="VQC67" s="340"/>
      <c r="VQD67" s="340"/>
      <c r="VQE67" s="340"/>
      <c r="VQF67" s="340"/>
      <c r="VQG67" s="340"/>
      <c r="VQH67" s="340"/>
      <c r="VQI67" s="340"/>
      <c r="VQJ67" s="340"/>
      <c r="VQK67" s="340"/>
      <c r="VQL67" s="340"/>
      <c r="VQM67" s="340"/>
      <c r="VQN67" s="340"/>
      <c r="VQO67" s="340"/>
      <c r="VQP67" s="340"/>
      <c r="VQQ67" s="340"/>
      <c r="VQR67" s="340"/>
      <c r="VQS67" s="340"/>
      <c r="VQT67" s="340"/>
      <c r="VQU67" s="340"/>
      <c r="VQV67" s="340"/>
      <c r="VQW67" s="340"/>
      <c r="VQX67" s="340"/>
      <c r="VQY67" s="340"/>
      <c r="VQZ67" s="340"/>
      <c r="VRA67" s="340"/>
      <c r="VRB67" s="340"/>
      <c r="VRC67" s="340"/>
      <c r="VRD67" s="340"/>
      <c r="VRE67" s="340"/>
      <c r="VRF67" s="340"/>
      <c r="VRG67" s="340"/>
      <c r="VRH67" s="340"/>
      <c r="VRI67" s="340"/>
      <c r="VRJ67" s="340"/>
      <c r="VRK67" s="340"/>
      <c r="VRL67" s="340"/>
      <c r="VRM67" s="340"/>
      <c r="VRN67" s="340"/>
      <c r="VRO67" s="340"/>
      <c r="VRP67" s="340"/>
      <c r="VRQ67" s="340"/>
      <c r="VRR67" s="340"/>
      <c r="VRS67" s="340"/>
      <c r="VRT67" s="340"/>
      <c r="VRU67" s="340"/>
      <c r="VRV67" s="340"/>
      <c r="VRW67" s="340"/>
      <c r="VRX67" s="340"/>
      <c r="VRY67" s="340"/>
      <c r="VRZ67" s="340"/>
      <c r="VSA67" s="340"/>
      <c r="VSB67" s="340"/>
      <c r="VSC67" s="340"/>
      <c r="VSD67" s="340"/>
      <c r="VSE67" s="340"/>
      <c r="VSF67" s="340"/>
      <c r="VSG67" s="340"/>
      <c r="VSH67" s="340"/>
      <c r="VSI67" s="340"/>
      <c r="VSJ67" s="340"/>
      <c r="VSK67" s="340"/>
      <c r="VSL67" s="340"/>
      <c r="VSM67" s="340"/>
      <c r="VSN67" s="340"/>
      <c r="VSO67" s="340"/>
      <c r="VSP67" s="340"/>
      <c r="VSQ67" s="340"/>
      <c r="VSR67" s="340"/>
      <c r="VSS67" s="340"/>
      <c r="VST67" s="340"/>
      <c r="VSU67" s="340"/>
      <c r="VSV67" s="340"/>
      <c r="VSW67" s="340"/>
      <c r="VSX67" s="340"/>
      <c r="VSY67" s="340"/>
      <c r="VSZ67" s="340"/>
      <c r="VTA67" s="340"/>
      <c r="VTB67" s="340"/>
      <c r="VTC67" s="340"/>
      <c r="VTD67" s="340"/>
      <c r="VTE67" s="340"/>
      <c r="VTF67" s="340"/>
      <c r="VTG67" s="340"/>
      <c r="VTH67" s="340"/>
      <c r="VTI67" s="340"/>
      <c r="VTJ67" s="340"/>
      <c r="VTK67" s="340"/>
      <c r="VTL67" s="340"/>
      <c r="VTM67" s="340"/>
      <c r="VTN67" s="340"/>
      <c r="VTO67" s="340"/>
      <c r="VTP67" s="340"/>
      <c r="VTQ67" s="340"/>
      <c r="VTR67" s="340"/>
      <c r="VTS67" s="340"/>
      <c r="VTT67" s="340"/>
      <c r="VTU67" s="340"/>
      <c r="VTV67" s="340"/>
      <c r="VTW67" s="340"/>
      <c r="VTX67" s="340"/>
      <c r="VTY67" s="340"/>
      <c r="VTZ67" s="340"/>
      <c r="VUA67" s="340"/>
      <c r="VUB67" s="340"/>
      <c r="VUC67" s="340"/>
      <c r="VUD67" s="340"/>
      <c r="VUE67" s="340"/>
      <c r="VUF67" s="340"/>
      <c r="VUG67" s="340"/>
      <c r="VUH67" s="340"/>
      <c r="VUI67" s="340"/>
      <c r="VUJ67" s="340"/>
      <c r="VUK67" s="340"/>
      <c r="VUL67" s="340"/>
      <c r="VUM67" s="340"/>
      <c r="VUN67" s="340"/>
      <c r="VUO67" s="340"/>
      <c r="VUP67" s="340"/>
      <c r="VUQ67" s="340"/>
      <c r="VUR67" s="340"/>
      <c r="VUS67" s="340"/>
      <c r="VUT67" s="340"/>
      <c r="VUU67" s="340"/>
      <c r="VUV67" s="340"/>
      <c r="VUW67" s="340"/>
      <c r="VUX67" s="340"/>
      <c r="VUY67" s="340"/>
      <c r="VUZ67" s="340"/>
      <c r="VVA67" s="340"/>
      <c r="VVB67" s="340"/>
      <c r="VVC67" s="340"/>
      <c r="VVD67" s="340"/>
      <c r="VVE67" s="340"/>
      <c r="VVF67" s="340"/>
      <c r="VVG67" s="340"/>
      <c r="VVH67" s="340"/>
      <c r="VVI67" s="340"/>
      <c r="VVJ67" s="340"/>
      <c r="VVK67" s="340"/>
      <c r="VVL67" s="340"/>
      <c r="VVM67" s="340"/>
      <c r="VVN67" s="340"/>
      <c r="VVO67" s="340"/>
      <c r="VVP67" s="340"/>
      <c r="VVQ67" s="340"/>
      <c r="VVR67" s="340"/>
      <c r="VVS67" s="340"/>
      <c r="VVT67" s="340"/>
      <c r="VVU67" s="340"/>
      <c r="VVV67" s="340"/>
      <c r="VVW67" s="340"/>
      <c r="VVX67" s="340"/>
      <c r="VVY67" s="340"/>
      <c r="VVZ67" s="340"/>
      <c r="VWA67" s="340"/>
      <c r="VWB67" s="340"/>
      <c r="VWC67" s="340"/>
      <c r="VWD67" s="340"/>
      <c r="VWE67" s="340"/>
      <c r="VWF67" s="340"/>
      <c r="VWG67" s="340"/>
      <c r="VWH67" s="340"/>
      <c r="VWI67" s="340"/>
      <c r="VWJ67" s="340"/>
      <c r="VWK67" s="340"/>
      <c r="VWL67" s="340"/>
      <c r="VWM67" s="340"/>
      <c r="VWN67" s="340"/>
      <c r="VWO67" s="340"/>
      <c r="VWP67" s="340"/>
      <c r="VWQ67" s="340"/>
      <c r="VWR67" s="340"/>
      <c r="VWS67" s="340"/>
      <c r="VWT67" s="340"/>
      <c r="VWU67" s="340"/>
      <c r="VWV67" s="340"/>
      <c r="VWW67" s="340"/>
      <c r="VWX67" s="340"/>
      <c r="VWY67" s="340"/>
      <c r="VWZ67" s="340"/>
      <c r="VXA67" s="340"/>
      <c r="VXB67" s="340"/>
      <c r="VXC67" s="340"/>
      <c r="VXD67" s="340"/>
      <c r="VXE67" s="340"/>
      <c r="VXF67" s="340"/>
      <c r="VXG67" s="340"/>
      <c r="VXH67" s="340"/>
      <c r="VXI67" s="340"/>
      <c r="VXJ67" s="340"/>
      <c r="VXK67" s="340"/>
      <c r="VXL67" s="340"/>
      <c r="VXM67" s="340"/>
      <c r="VXN67" s="340"/>
      <c r="VXO67" s="340"/>
      <c r="VXP67" s="340"/>
      <c r="VXQ67" s="340"/>
      <c r="VXR67" s="340"/>
      <c r="VXS67" s="340"/>
      <c r="VXT67" s="340"/>
      <c r="VXU67" s="340"/>
      <c r="VXV67" s="340"/>
      <c r="VXW67" s="340"/>
      <c r="VXX67" s="340"/>
      <c r="VXY67" s="340"/>
      <c r="VXZ67" s="340"/>
      <c r="VYA67" s="340"/>
      <c r="VYB67" s="340"/>
      <c r="VYC67" s="340"/>
      <c r="VYD67" s="340"/>
      <c r="VYE67" s="340"/>
      <c r="VYF67" s="340"/>
      <c r="VYG67" s="340"/>
      <c r="VYH67" s="340"/>
      <c r="VYI67" s="340"/>
      <c r="VYJ67" s="340"/>
      <c r="VYK67" s="340"/>
      <c r="VYL67" s="340"/>
      <c r="VYM67" s="340"/>
      <c r="VYN67" s="340"/>
      <c r="VYO67" s="340"/>
      <c r="VYP67" s="340"/>
      <c r="VYQ67" s="340"/>
      <c r="VYR67" s="340"/>
      <c r="VYS67" s="340"/>
      <c r="VYT67" s="340"/>
      <c r="VYU67" s="340"/>
      <c r="VYV67" s="340"/>
      <c r="VYW67" s="340"/>
      <c r="VYX67" s="340"/>
      <c r="VYY67" s="340"/>
      <c r="VYZ67" s="340"/>
      <c r="VZA67" s="340"/>
      <c r="VZB67" s="340"/>
      <c r="VZC67" s="340"/>
      <c r="VZD67" s="340"/>
      <c r="VZE67" s="340"/>
      <c r="VZF67" s="340"/>
      <c r="VZG67" s="340"/>
      <c r="VZH67" s="340"/>
      <c r="VZI67" s="340"/>
      <c r="VZJ67" s="340"/>
      <c r="VZK67" s="340"/>
      <c r="VZL67" s="340"/>
      <c r="VZM67" s="340"/>
      <c r="VZN67" s="340"/>
      <c r="VZO67" s="340"/>
      <c r="VZP67" s="340"/>
      <c r="VZQ67" s="340"/>
      <c r="VZR67" s="340"/>
      <c r="VZS67" s="340"/>
      <c r="VZT67" s="340"/>
      <c r="VZU67" s="340"/>
      <c r="VZV67" s="340"/>
      <c r="VZW67" s="340"/>
      <c r="VZX67" s="340"/>
      <c r="VZY67" s="340"/>
      <c r="VZZ67" s="340"/>
      <c r="WAA67" s="340"/>
      <c r="WAB67" s="340"/>
      <c r="WAC67" s="340"/>
      <c r="WAD67" s="340"/>
      <c r="WAE67" s="340"/>
      <c r="WAF67" s="340"/>
      <c r="WAG67" s="340"/>
      <c r="WAH67" s="340"/>
      <c r="WAI67" s="340"/>
      <c r="WAJ67" s="340"/>
      <c r="WAK67" s="340"/>
      <c r="WAL67" s="340"/>
      <c r="WAM67" s="340"/>
      <c r="WAN67" s="340"/>
      <c r="WAO67" s="340"/>
      <c r="WAP67" s="340"/>
      <c r="WAQ67" s="340"/>
      <c r="WAR67" s="340"/>
      <c r="WAS67" s="340"/>
      <c r="WAT67" s="340"/>
      <c r="WAU67" s="340"/>
      <c r="WAV67" s="340"/>
      <c r="WAW67" s="340"/>
      <c r="WAX67" s="340"/>
      <c r="WAY67" s="340"/>
      <c r="WAZ67" s="340"/>
      <c r="WBA67" s="340"/>
      <c r="WBB67" s="340"/>
      <c r="WBC67" s="340"/>
      <c r="WBD67" s="340"/>
      <c r="WBE67" s="340"/>
      <c r="WBF67" s="340"/>
      <c r="WBG67" s="340"/>
      <c r="WBH67" s="340"/>
      <c r="WBI67" s="340"/>
      <c r="WBJ67" s="340"/>
      <c r="WBK67" s="340"/>
      <c r="WBL67" s="340"/>
      <c r="WBM67" s="340"/>
      <c r="WBN67" s="340"/>
      <c r="WBO67" s="340"/>
      <c r="WBP67" s="340"/>
      <c r="WBQ67" s="340"/>
      <c r="WBR67" s="340"/>
      <c r="WBS67" s="340"/>
      <c r="WBT67" s="340"/>
      <c r="WBU67" s="340"/>
      <c r="WBV67" s="340"/>
      <c r="WBW67" s="340"/>
      <c r="WBX67" s="340"/>
      <c r="WBY67" s="340"/>
      <c r="WBZ67" s="340"/>
      <c r="WCA67" s="340"/>
      <c r="WCB67" s="340"/>
      <c r="WCC67" s="340"/>
      <c r="WCD67" s="340"/>
      <c r="WCE67" s="340"/>
      <c r="WCF67" s="340"/>
      <c r="WCG67" s="340"/>
      <c r="WCH67" s="340"/>
      <c r="WCI67" s="340"/>
      <c r="WCJ67" s="340"/>
      <c r="WCK67" s="340"/>
      <c r="WCL67" s="340"/>
      <c r="WCM67" s="340"/>
      <c r="WCN67" s="340"/>
      <c r="WCO67" s="340"/>
      <c r="WCP67" s="340"/>
      <c r="WCQ67" s="340"/>
      <c r="WCR67" s="340"/>
      <c r="WCS67" s="340"/>
      <c r="WCT67" s="340"/>
      <c r="WCU67" s="340"/>
      <c r="WCV67" s="340"/>
      <c r="WCW67" s="340"/>
      <c r="WCX67" s="340"/>
      <c r="WCY67" s="340"/>
      <c r="WCZ67" s="340"/>
      <c r="WDA67" s="340"/>
      <c r="WDB67" s="340"/>
      <c r="WDC67" s="340"/>
      <c r="WDD67" s="340"/>
      <c r="WDE67" s="340"/>
      <c r="WDF67" s="340"/>
      <c r="WDG67" s="340"/>
      <c r="WDH67" s="340"/>
      <c r="WDI67" s="340"/>
      <c r="WDJ67" s="340"/>
      <c r="WDK67" s="340"/>
      <c r="WDL67" s="340"/>
      <c r="WDM67" s="340"/>
      <c r="WDN67" s="340"/>
      <c r="WDO67" s="340"/>
      <c r="WDP67" s="340"/>
      <c r="WDQ67" s="340"/>
      <c r="WDR67" s="340"/>
      <c r="WDS67" s="340"/>
      <c r="WDT67" s="340"/>
      <c r="WDU67" s="340"/>
      <c r="WDV67" s="340"/>
      <c r="WDW67" s="340"/>
      <c r="WDX67" s="340"/>
      <c r="WDY67" s="340"/>
      <c r="WDZ67" s="340"/>
      <c r="WEA67" s="340"/>
      <c r="WEB67" s="340"/>
      <c r="WEC67" s="340"/>
      <c r="WED67" s="340"/>
      <c r="WEE67" s="340"/>
      <c r="WEF67" s="340"/>
      <c r="WEG67" s="340"/>
      <c r="WEH67" s="340"/>
      <c r="WEI67" s="340"/>
      <c r="WEJ67" s="340"/>
      <c r="WEK67" s="340"/>
      <c r="WEL67" s="340"/>
      <c r="WEM67" s="340"/>
      <c r="WEN67" s="340"/>
      <c r="WEO67" s="340"/>
      <c r="WEP67" s="340"/>
      <c r="WEQ67" s="340"/>
      <c r="WER67" s="340"/>
      <c r="WES67" s="340"/>
      <c r="WET67" s="340"/>
      <c r="WEU67" s="340"/>
      <c r="WEV67" s="340"/>
      <c r="WEW67" s="340"/>
      <c r="WEX67" s="340"/>
      <c r="WEY67" s="340"/>
      <c r="WEZ67" s="340"/>
      <c r="WFA67" s="340"/>
      <c r="WFB67" s="340"/>
      <c r="WFC67" s="340"/>
      <c r="WFD67" s="340"/>
      <c r="WFE67" s="340"/>
      <c r="WFF67" s="340"/>
      <c r="WFG67" s="340"/>
      <c r="WFH67" s="340"/>
      <c r="WFI67" s="340"/>
      <c r="WFJ67" s="340"/>
      <c r="WFK67" s="340"/>
      <c r="WFL67" s="340"/>
      <c r="WFM67" s="340"/>
      <c r="WFN67" s="340"/>
      <c r="WFO67" s="340"/>
      <c r="WFP67" s="340"/>
      <c r="WFQ67" s="340"/>
      <c r="WFR67" s="340"/>
      <c r="WFS67" s="340"/>
      <c r="WFT67" s="340"/>
      <c r="WFU67" s="340"/>
      <c r="WFV67" s="340"/>
      <c r="WFW67" s="340"/>
      <c r="WFX67" s="340"/>
      <c r="WFY67" s="340"/>
      <c r="WFZ67" s="340"/>
      <c r="WGA67" s="340"/>
      <c r="WGB67" s="340"/>
      <c r="WGC67" s="340"/>
      <c r="WGD67" s="340"/>
      <c r="WGE67" s="340"/>
      <c r="WGF67" s="340"/>
      <c r="WGG67" s="340"/>
      <c r="WGH67" s="340"/>
      <c r="WGI67" s="340"/>
      <c r="WGJ67" s="340"/>
      <c r="WGK67" s="340"/>
      <c r="WGL67" s="340"/>
      <c r="WGM67" s="340"/>
      <c r="WGN67" s="340"/>
      <c r="WGO67" s="340"/>
      <c r="WGP67" s="340"/>
      <c r="WGQ67" s="340"/>
      <c r="WGR67" s="340"/>
      <c r="WGS67" s="340"/>
      <c r="WGT67" s="340"/>
      <c r="WGU67" s="340"/>
      <c r="WGV67" s="340"/>
      <c r="WGW67" s="340"/>
      <c r="WGX67" s="340"/>
      <c r="WGY67" s="340"/>
      <c r="WGZ67" s="340"/>
      <c r="WHA67" s="340"/>
      <c r="WHB67" s="340"/>
      <c r="WHC67" s="340"/>
      <c r="WHD67" s="340"/>
      <c r="WHE67" s="340"/>
      <c r="WHF67" s="340"/>
      <c r="WHG67" s="340"/>
      <c r="WHH67" s="340"/>
      <c r="WHI67" s="340"/>
      <c r="WHJ67" s="340"/>
      <c r="WHK67" s="340"/>
      <c r="WHL67" s="340"/>
      <c r="WHM67" s="340"/>
      <c r="WHN67" s="340"/>
      <c r="WHO67" s="340"/>
      <c r="WHP67" s="340"/>
      <c r="WHQ67" s="340"/>
      <c r="WHR67" s="340"/>
      <c r="WHS67" s="340"/>
      <c r="WHT67" s="340"/>
      <c r="WHU67" s="340"/>
      <c r="WHV67" s="340"/>
      <c r="WHW67" s="340"/>
      <c r="WHX67" s="340"/>
      <c r="WHY67" s="340"/>
      <c r="WHZ67" s="340"/>
      <c r="WIA67" s="340"/>
      <c r="WIB67" s="340"/>
      <c r="WIC67" s="340"/>
      <c r="WID67" s="340"/>
      <c r="WIE67" s="340"/>
      <c r="WIF67" s="340"/>
      <c r="WIG67" s="340"/>
      <c r="WIH67" s="340"/>
      <c r="WII67" s="340"/>
      <c r="WIJ67" s="340"/>
      <c r="WIK67" s="340"/>
      <c r="WIL67" s="340"/>
      <c r="WIM67" s="340"/>
      <c r="WIN67" s="340"/>
      <c r="WIO67" s="340"/>
      <c r="WIP67" s="340"/>
      <c r="WIQ67" s="340"/>
      <c r="WIR67" s="340"/>
      <c r="WIS67" s="340"/>
      <c r="WIT67" s="340"/>
      <c r="WIU67" s="340"/>
      <c r="WIV67" s="340"/>
      <c r="WIW67" s="340"/>
      <c r="WIX67" s="340"/>
      <c r="WIY67" s="340"/>
      <c r="WIZ67" s="340"/>
      <c r="WJA67" s="340"/>
      <c r="WJB67" s="340"/>
      <c r="WJC67" s="340"/>
      <c r="WJD67" s="340"/>
      <c r="WJE67" s="340"/>
      <c r="WJF67" s="340"/>
      <c r="WJG67" s="340"/>
      <c r="WJH67" s="340"/>
      <c r="WJI67" s="340"/>
      <c r="WJJ67" s="340"/>
      <c r="WJK67" s="340"/>
      <c r="WJL67" s="340"/>
      <c r="WJM67" s="340"/>
      <c r="WJN67" s="340"/>
      <c r="WJO67" s="340"/>
      <c r="WJP67" s="340"/>
      <c r="WJQ67" s="340"/>
      <c r="WJR67" s="340"/>
      <c r="WJS67" s="340"/>
      <c r="WJT67" s="340"/>
      <c r="WJU67" s="340"/>
      <c r="WJV67" s="340"/>
      <c r="WJW67" s="340"/>
      <c r="WJX67" s="340"/>
      <c r="WJY67" s="340"/>
      <c r="WJZ67" s="340"/>
      <c r="WKA67" s="340"/>
      <c r="WKB67" s="340"/>
      <c r="WKC67" s="340"/>
      <c r="WKD67" s="340"/>
      <c r="WKE67" s="340"/>
      <c r="WKF67" s="340"/>
      <c r="WKG67" s="340"/>
      <c r="WKH67" s="340"/>
      <c r="WKI67" s="340"/>
      <c r="WKJ67" s="340"/>
      <c r="WKK67" s="340"/>
      <c r="WKL67" s="340"/>
      <c r="WKM67" s="340"/>
      <c r="WKN67" s="340"/>
      <c r="WKO67" s="340"/>
      <c r="WKP67" s="340"/>
      <c r="WKQ67" s="340"/>
      <c r="WKR67" s="340"/>
      <c r="WKS67" s="340"/>
      <c r="WKT67" s="340"/>
      <c r="WKU67" s="340"/>
      <c r="WKV67" s="340"/>
      <c r="WKW67" s="340"/>
      <c r="WKX67" s="340"/>
      <c r="WKY67" s="340"/>
      <c r="WKZ67" s="340"/>
      <c r="WLA67" s="340"/>
      <c r="WLB67" s="340"/>
      <c r="WLC67" s="340"/>
      <c r="WLD67" s="340"/>
      <c r="WLE67" s="340"/>
      <c r="WLF67" s="340"/>
      <c r="WLG67" s="340"/>
      <c r="WLH67" s="340"/>
      <c r="WLI67" s="340"/>
      <c r="WLJ67" s="340"/>
      <c r="WLK67" s="340"/>
      <c r="WLL67" s="340"/>
      <c r="WLM67" s="340"/>
      <c r="WLN67" s="340"/>
      <c r="WLO67" s="340"/>
      <c r="WLP67" s="340"/>
      <c r="WLQ67" s="340"/>
      <c r="WLR67" s="340"/>
      <c r="WLS67" s="340"/>
      <c r="WLT67" s="340"/>
      <c r="WLU67" s="340"/>
      <c r="WLV67" s="340"/>
      <c r="WLW67" s="340"/>
      <c r="WLX67" s="340"/>
      <c r="WLY67" s="340"/>
      <c r="WLZ67" s="340"/>
      <c r="WMA67" s="340"/>
      <c r="WMB67" s="340"/>
      <c r="WMC67" s="340"/>
      <c r="WMD67" s="340"/>
      <c r="WME67" s="340"/>
      <c r="WMF67" s="340"/>
      <c r="WMG67" s="340"/>
      <c r="WMH67" s="340"/>
      <c r="WMI67" s="340"/>
      <c r="WMJ67" s="340"/>
      <c r="WMK67" s="340"/>
      <c r="WML67" s="340"/>
      <c r="WMM67" s="340"/>
      <c r="WMN67" s="340"/>
      <c r="WMO67" s="340"/>
      <c r="WMP67" s="340"/>
      <c r="WMQ67" s="340"/>
      <c r="WMR67" s="340"/>
      <c r="WMS67" s="340"/>
      <c r="WMT67" s="340"/>
      <c r="WMU67" s="340"/>
      <c r="WMV67" s="340"/>
      <c r="WMW67" s="340"/>
      <c r="WMX67" s="340"/>
      <c r="WMY67" s="340"/>
      <c r="WMZ67" s="340"/>
      <c r="WNA67" s="340"/>
      <c r="WNB67" s="340"/>
      <c r="WNC67" s="340"/>
      <c r="WND67" s="340"/>
      <c r="WNE67" s="340"/>
      <c r="WNF67" s="340"/>
      <c r="WNG67" s="340"/>
      <c r="WNH67" s="340"/>
      <c r="WNI67" s="340"/>
      <c r="WNJ67" s="340"/>
      <c r="WNK67" s="340"/>
      <c r="WNL67" s="340"/>
      <c r="WNM67" s="340"/>
      <c r="WNN67" s="340"/>
      <c r="WNO67" s="340"/>
      <c r="WNP67" s="340"/>
      <c r="WNQ67" s="340"/>
      <c r="WNR67" s="340"/>
      <c r="WNS67" s="340"/>
      <c r="WNT67" s="340"/>
      <c r="WNU67" s="340"/>
      <c r="WNV67" s="340"/>
      <c r="WNW67" s="340"/>
      <c r="WNX67" s="340"/>
      <c r="WNY67" s="340"/>
      <c r="WNZ67" s="340"/>
      <c r="WOA67" s="340"/>
      <c r="WOB67" s="340"/>
      <c r="WOC67" s="340"/>
      <c r="WOD67" s="340"/>
      <c r="WOE67" s="340"/>
      <c r="WOF67" s="340"/>
      <c r="WOG67" s="340"/>
      <c r="WOH67" s="340"/>
      <c r="WOI67" s="340"/>
      <c r="WOJ67" s="340"/>
      <c r="WOK67" s="340"/>
      <c r="WOL67" s="340"/>
      <c r="WOM67" s="340"/>
      <c r="WON67" s="340"/>
      <c r="WOO67" s="340"/>
      <c r="WOP67" s="340"/>
      <c r="WOQ67" s="340"/>
      <c r="WOR67" s="340"/>
      <c r="WOS67" s="340"/>
      <c r="WOT67" s="340"/>
      <c r="WOU67" s="340"/>
      <c r="WOV67" s="340"/>
      <c r="WOW67" s="340"/>
      <c r="WOX67" s="340"/>
      <c r="WOY67" s="340"/>
      <c r="WOZ67" s="340"/>
      <c r="WPA67" s="340"/>
      <c r="WPB67" s="340"/>
      <c r="WPC67" s="340"/>
      <c r="WPD67" s="340"/>
      <c r="WPE67" s="340"/>
      <c r="WPF67" s="340"/>
      <c r="WPG67" s="340"/>
      <c r="WPH67" s="340"/>
      <c r="WPI67" s="340"/>
      <c r="WPJ67" s="340"/>
      <c r="WPK67" s="340"/>
      <c r="WPL67" s="340"/>
      <c r="WPM67" s="340"/>
      <c r="WPN67" s="340"/>
      <c r="WPO67" s="340"/>
      <c r="WPP67" s="340"/>
      <c r="WPQ67" s="340"/>
      <c r="WPR67" s="340"/>
      <c r="WPS67" s="340"/>
      <c r="WPT67" s="340"/>
      <c r="WPU67" s="340"/>
      <c r="WPV67" s="340"/>
      <c r="WPW67" s="340"/>
      <c r="WPX67" s="340"/>
      <c r="WPY67" s="340"/>
      <c r="WPZ67" s="340"/>
      <c r="WQA67" s="340"/>
      <c r="WQB67" s="340"/>
      <c r="WQC67" s="340"/>
      <c r="WQD67" s="340"/>
      <c r="WQE67" s="340"/>
      <c r="WQF67" s="340"/>
      <c r="WQG67" s="340"/>
      <c r="WQH67" s="340"/>
      <c r="WQI67" s="340"/>
      <c r="WQJ67" s="340"/>
      <c r="WQK67" s="340"/>
      <c r="WQL67" s="340"/>
      <c r="WQM67" s="340"/>
      <c r="WQN67" s="340"/>
      <c r="WQO67" s="340"/>
      <c r="WQP67" s="340"/>
      <c r="WQQ67" s="340"/>
      <c r="WQR67" s="340"/>
      <c r="WQS67" s="340"/>
      <c r="WQT67" s="340"/>
      <c r="WQU67" s="340"/>
      <c r="WQV67" s="340"/>
      <c r="WQW67" s="340"/>
      <c r="WQX67" s="340"/>
      <c r="WQY67" s="340"/>
      <c r="WQZ67" s="340"/>
      <c r="WRA67" s="340"/>
      <c r="WRB67" s="340"/>
      <c r="WRC67" s="340"/>
      <c r="WRD67" s="340"/>
      <c r="WRE67" s="340"/>
      <c r="WRF67" s="340"/>
      <c r="WRG67" s="340"/>
      <c r="WRH67" s="340"/>
      <c r="WRI67" s="340"/>
      <c r="WRJ67" s="340"/>
      <c r="WRK67" s="340"/>
      <c r="WRL67" s="340"/>
      <c r="WRM67" s="340"/>
      <c r="WRN67" s="340"/>
      <c r="WRO67" s="340"/>
      <c r="WRP67" s="340"/>
      <c r="WRQ67" s="340"/>
      <c r="WRR67" s="340"/>
      <c r="WRS67" s="340"/>
      <c r="WRT67" s="340"/>
      <c r="WRU67" s="340"/>
      <c r="WRV67" s="340"/>
      <c r="WRW67" s="340"/>
      <c r="WRX67" s="340"/>
      <c r="WRY67" s="340"/>
      <c r="WRZ67" s="340"/>
      <c r="WSA67" s="340"/>
      <c r="WSB67" s="340"/>
      <c r="WSC67" s="340"/>
      <c r="WSD67" s="340"/>
      <c r="WSE67" s="340"/>
      <c r="WSF67" s="340"/>
      <c r="WSG67" s="340"/>
      <c r="WSH67" s="340"/>
      <c r="WSI67" s="340"/>
      <c r="WSJ67" s="340"/>
      <c r="WSK67" s="340"/>
      <c r="WSL67" s="340"/>
      <c r="WSM67" s="340"/>
      <c r="WSN67" s="340"/>
      <c r="WSO67" s="340"/>
      <c r="WSP67" s="340"/>
      <c r="WSQ67" s="340"/>
      <c r="WSR67" s="340"/>
      <c r="WSS67" s="340"/>
      <c r="WST67" s="340"/>
      <c r="WSU67" s="340"/>
      <c r="WSV67" s="340"/>
      <c r="WSW67" s="340"/>
      <c r="WSX67" s="340"/>
      <c r="WSY67" s="340"/>
      <c r="WSZ67" s="340"/>
      <c r="WTA67" s="340"/>
      <c r="WTB67" s="340"/>
      <c r="WTC67" s="340"/>
      <c r="WTD67" s="340"/>
      <c r="WTE67" s="340"/>
      <c r="WTF67" s="340"/>
      <c r="WTG67" s="340"/>
      <c r="WTH67" s="340"/>
      <c r="WTI67" s="340"/>
      <c r="WTJ67" s="340"/>
      <c r="WTK67" s="340"/>
      <c r="WTL67" s="340"/>
      <c r="WTM67" s="340"/>
      <c r="WTN67" s="340"/>
      <c r="WTO67" s="340"/>
      <c r="WTP67" s="340"/>
      <c r="WTQ67" s="340"/>
      <c r="WTR67" s="340"/>
      <c r="WTS67" s="340"/>
      <c r="WTT67" s="340"/>
      <c r="WTU67" s="340"/>
      <c r="WTV67" s="340"/>
      <c r="WTW67" s="340"/>
      <c r="WTX67" s="340"/>
      <c r="WTY67" s="340"/>
      <c r="WTZ67" s="340"/>
      <c r="WUA67" s="340"/>
      <c r="WUB67" s="340"/>
      <c r="WUC67" s="340"/>
      <c r="WUD67" s="340"/>
      <c r="WUE67" s="340"/>
      <c r="WUF67" s="340"/>
      <c r="WUG67" s="340"/>
      <c r="WUH67" s="340"/>
      <c r="WUI67" s="340"/>
      <c r="WUJ67" s="340"/>
      <c r="WUK67" s="340"/>
      <c r="WUL67" s="340"/>
      <c r="WUM67" s="340"/>
      <c r="WUN67" s="340"/>
      <c r="WUO67" s="340"/>
      <c r="WUP67" s="340"/>
      <c r="WUQ67" s="340"/>
      <c r="WUR67" s="340"/>
      <c r="WUS67" s="340"/>
      <c r="WUT67" s="340"/>
      <c r="WUU67" s="340"/>
      <c r="WUV67" s="340"/>
      <c r="WUW67" s="340"/>
      <c r="WUX67" s="340"/>
      <c r="WUY67" s="340"/>
      <c r="WUZ67" s="340"/>
      <c r="WVA67" s="340"/>
      <c r="WVB67" s="340"/>
      <c r="WVC67" s="340"/>
      <c r="WVD67" s="340"/>
      <c r="WVE67" s="340"/>
      <c r="WVF67" s="340"/>
      <c r="WVG67" s="340"/>
      <c r="WVH67" s="340"/>
      <c r="WVI67" s="340"/>
      <c r="WVJ67" s="340"/>
      <c r="WVK67" s="340"/>
      <c r="WVL67" s="340"/>
      <c r="WVM67" s="340"/>
      <c r="WVN67" s="340"/>
      <c r="WVO67" s="340"/>
      <c r="WVP67" s="340"/>
      <c r="WVQ67" s="340"/>
      <c r="WVR67" s="340"/>
      <c r="WVS67" s="340"/>
      <c r="WVT67" s="340"/>
      <c r="WVU67" s="340"/>
      <c r="WVV67" s="340"/>
      <c r="WVW67" s="340"/>
      <c r="WVX67" s="340"/>
      <c r="WVY67" s="340"/>
      <c r="WVZ67" s="340"/>
      <c r="WWA67" s="340"/>
      <c r="WWB67" s="340"/>
      <c r="WWC67" s="340"/>
      <c r="WWD67" s="340"/>
      <c r="WWE67" s="340"/>
      <c r="WWF67" s="340"/>
      <c r="WWG67" s="340"/>
      <c r="WWH67" s="340"/>
      <c r="WWI67" s="340"/>
      <c r="WWJ67" s="340"/>
      <c r="WWK67" s="340"/>
      <c r="WWL67" s="340"/>
      <c r="WWM67" s="340"/>
      <c r="WWN67" s="340"/>
      <c r="WWO67" s="340"/>
      <c r="WWP67" s="340"/>
      <c r="WWQ67" s="340"/>
      <c r="WWR67" s="340"/>
      <c r="WWS67" s="340"/>
      <c r="WWT67" s="340"/>
      <c r="WWU67" s="340"/>
      <c r="WWV67" s="340"/>
      <c r="WWW67" s="340"/>
      <c r="WWX67" s="340"/>
      <c r="WWY67" s="340"/>
      <c r="WWZ67" s="340"/>
      <c r="WXA67" s="340"/>
      <c r="WXB67" s="340"/>
      <c r="WXC67" s="340"/>
      <c r="WXD67" s="340"/>
      <c r="WXE67" s="340"/>
      <c r="WXF67" s="340"/>
      <c r="WXG67" s="340"/>
      <c r="WXH67" s="340"/>
      <c r="WXI67" s="340"/>
      <c r="WXJ67" s="340"/>
      <c r="WXK67" s="340"/>
      <c r="WXL67" s="340"/>
      <c r="WXM67" s="340"/>
      <c r="WXN67" s="340"/>
      <c r="WXO67" s="340"/>
      <c r="WXP67" s="340"/>
      <c r="WXQ67" s="340"/>
      <c r="WXR67" s="340"/>
      <c r="WXS67" s="340"/>
      <c r="WXT67" s="340"/>
      <c r="WXU67" s="340"/>
      <c r="WXV67" s="340"/>
      <c r="WXW67" s="340"/>
      <c r="WXX67" s="340"/>
      <c r="WXY67" s="340"/>
      <c r="WXZ67" s="340"/>
      <c r="WYA67" s="340"/>
      <c r="WYB67" s="340"/>
      <c r="WYC67" s="340"/>
      <c r="WYD67" s="340"/>
      <c r="WYE67" s="340"/>
      <c r="WYF67" s="340"/>
      <c r="WYG67" s="340"/>
      <c r="WYH67" s="340"/>
      <c r="WYI67" s="340"/>
      <c r="WYJ67" s="340"/>
      <c r="WYK67" s="340"/>
      <c r="WYL67" s="340"/>
      <c r="WYM67" s="340"/>
      <c r="WYN67" s="340"/>
      <c r="WYO67" s="340"/>
      <c r="WYP67" s="340"/>
      <c r="WYQ67" s="340"/>
      <c r="WYR67" s="340"/>
      <c r="WYS67" s="340"/>
      <c r="WYT67" s="340"/>
      <c r="WYU67" s="340"/>
      <c r="WYV67" s="340"/>
      <c r="WYW67" s="340"/>
      <c r="WYX67" s="340"/>
      <c r="WYY67" s="340"/>
      <c r="WYZ67" s="340"/>
      <c r="WZA67" s="340"/>
      <c r="WZB67" s="340"/>
      <c r="WZC67" s="340"/>
      <c r="WZD67" s="340"/>
      <c r="WZE67" s="340"/>
      <c r="WZF67" s="340"/>
      <c r="WZG67" s="340"/>
      <c r="WZH67" s="340"/>
      <c r="WZI67" s="340"/>
      <c r="WZJ67" s="340"/>
      <c r="WZK67" s="340"/>
      <c r="WZL67" s="340"/>
      <c r="WZM67" s="340"/>
      <c r="WZN67" s="340"/>
      <c r="WZO67" s="340"/>
      <c r="WZP67" s="340"/>
      <c r="WZQ67" s="340"/>
      <c r="WZR67" s="340"/>
      <c r="WZS67" s="340"/>
      <c r="WZT67" s="340"/>
      <c r="WZU67" s="340"/>
      <c r="WZV67" s="340"/>
      <c r="WZW67" s="340"/>
      <c r="WZX67" s="340"/>
      <c r="WZY67" s="340"/>
      <c r="WZZ67" s="340"/>
      <c r="XAA67" s="340"/>
      <c r="XAB67" s="340"/>
      <c r="XAC67" s="340"/>
      <c r="XAD67" s="340"/>
      <c r="XAE67" s="340"/>
      <c r="XAF67" s="340"/>
      <c r="XAG67" s="340"/>
      <c r="XAH67" s="340"/>
      <c r="XAI67" s="340"/>
      <c r="XAJ67" s="340"/>
      <c r="XAK67" s="340"/>
      <c r="XAL67" s="340"/>
      <c r="XAM67" s="340"/>
      <c r="XAN67" s="340"/>
      <c r="XAO67" s="340"/>
      <c r="XAP67" s="340"/>
      <c r="XAQ67" s="340"/>
      <c r="XAR67" s="340"/>
      <c r="XAS67" s="340"/>
      <c r="XAT67" s="340"/>
      <c r="XAU67" s="340"/>
      <c r="XAV67" s="340"/>
      <c r="XAW67" s="340"/>
      <c r="XAX67" s="340"/>
      <c r="XAY67" s="340"/>
      <c r="XAZ67" s="340"/>
      <c r="XBA67" s="340"/>
      <c r="XBB67" s="340"/>
      <c r="XBC67" s="340"/>
      <c r="XBD67" s="340"/>
      <c r="XBE67" s="340"/>
      <c r="XBF67" s="340"/>
      <c r="XBG67" s="340"/>
      <c r="XBH67" s="340"/>
      <c r="XBI67" s="340"/>
      <c r="XBJ67" s="340"/>
      <c r="XBK67" s="340"/>
      <c r="XBL67" s="340"/>
      <c r="XBM67" s="340"/>
      <c r="XBN67" s="340"/>
      <c r="XBO67" s="340"/>
      <c r="XBP67" s="340"/>
      <c r="XBQ67" s="340"/>
      <c r="XBR67" s="340"/>
      <c r="XBS67" s="340"/>
      <c r="XBT67" s="340"/>
      <c r="XBU67" s="340"/>
      <c r="XBV67" s="340"/>
      <c r="XBW67" s="340"/>
      <c r="XBX67" s="340"/>
      <c r="XBY67" s="340"/>
      <c r="XBZ67" s="340"/>
      <c r="XCA67" s="340"/>
      <c r="XCB67" s="340"/>
      <c r="XCC67" s="340"/>
      <c r="XCD67" s="340"/>
      <c r="XCE67" s="340"/>
      <c r="XCF67" s="340"/>
      <c r="XCG67" s="340"/>
      <c r="XCH67" s="340"/>
      <c r="XCI67" s="340"/>
      <c r="XCJ67" s="340"/>
      <c r="XCK67" s="340"/>
      <c r="XCL67" s="340"/>
      <c r="XCM67" s="340"/>
      <c r="XCN67" s="340"/>
      <c r="XCO67" s="340"/>
      <c r="XCP67" s="340"/>
      <c r="XCQ67" s="340"/>
      <c r="XCR67" s="340"/>
      <c r="XCS67" s="340"/>
      <c r="XCT67" s="340"/>
      <c r="XCU67" s="340"/>
      <c r="XCV67" s="340"/>
      <c r="XCW67" s="340"/>
      <c r="XCX67" s="340"/>
      <c r="XCY67" s="340"/>
      <c r="XCZ67" s="340"/>
      <c r="XDA67" s="340"/>
      <c r="XDB67" s="340"/>
      <c r="XDC67" s="340"/>
      <c r="XDD67" s="340"/>
      <c r="XDE67" s="340"/>
      <c r="XDF67" s="340"/>
      <c r="XDG67" s="340"/>
      <c r="XDH67" s="340"/>
      <c r="XDI67" s="340"/>
      <c r="XDJ67" s="340"/>
      <c r="XDK67" s="340"/>
      <c r="XDL67" s="340"/>
      <c r="XDM67" s="340"/>
      <c r="XDN67" s="340"/>
      <c r="XDO67" s="340"/>
      <c r="XDP67" s="340"/>
      <c r="XDQ67" s="340"/>
      <c r="XDR67" s="340"/>
      <c r="XDS67" s="340"/>
      <c r="XDT67" s="340"/>
      <c r="XDU67" s="340"/>
      <c r="XDV67" s="340"/>
      <c r="XDW67" s="340"/>
      <c r="XDX67" s="340"/>
      <c r="XDY67" s="340"/>
      <c r="XDZ67" s="340"/>
      <c r="XEA67" s="340"/>
      <c r="XEB67" s="340"/>
      <c r="XEC67" s="340"/>
      <c r="XED67" s="340"/>
      <c r="XEE67" s="340"/>
      <c r="XEF67" s="340"/>
      <c r="XEG67" s="340"/>
      <c r="XEH67" s="340"/>
      <c r="XEI67" s="340"/>
      <c r="XEJ67" s="340"/>
      <c r="XEK67" s="340"/>
      <c r="XEL67" s="340"/>
      <c r="XEM67" s="340"/>
      <c r="XEN67" s="340"/>
      <c r="XEO67" s="340"/>
      <c r="XEP67" s="340"/>
    </row>
    <row r="68" spans="1:16370" ht="44.5" customHeight="1" x14ac:dyDescent="0.35">
      <c r="A68" s="338" t="s">
        <v>315</v>
      </c>
      <c r="B68" s="339"/>
      <c r="C68" s="339"/>
      <c r="D68" s="339"/>
      <c r="E68" s="319"/>
    </row>
  </sheetData>
  <mergeCells count="4105">
    <mergeCell ref="A1:E1"/>
    <mergeCell ref="A3:E3"/>
    <mergeCell ref="A21:D21"/>
    <mergeCell ref="A22:D22"/>
    <mergeCell ref="K22:V22"/>
    <mergeCell ref="W22:AH22"/>
    <mergeCell ref="FW22:GH22"/>
    <mergeCell ref="GI22:GT22"/>
    <mergeCell ref="GU22:HF22"/>
    <mergeCell ref="HG22:HR22"/>
    <mergeCell ref="HS22:ID22"/>
    <mergeCell ref="IE22:IP22"/>
    <mergeCell ref="DC22:DN22"/>
    <mergeCell ref="DO22:DZ22"/>
    <mergeCell ref="EA22:EL22"/>
    <mergeCell ref="EM22:EX22"/>
    <mergeCell ref="EY22:FJ22"/>
    <mergeCell ref="FK22:FV22"/>
    <mergeCell ref="AI22:AT22"/>
    <mergeCell ref="AU22:BF22"/>
    <mergeCell ref="BG22:BR22"/>
    <mergeCell ref="BS22:CD22"/>
    <mergeCell ref="CE22:CP22"/>
    <mergeCell ref="CQ22:DB22"/>
    <mergeCell ref="OE22:OP22"/>
    <mergeCell ref="OQ22:PB22"/>
    <mergeCell ref="PC22:PN22"/>
    <mergeCell ref="PO22:PZ22"/>
    <mergeCell ref="QA22:QL22"/>
    <mergeCell ref="QM22:QX22"/>
    <mergeCell ref="LK22:LV22"/>
    <mergeCell ref="LW22:MH22"/>
    <mergeCell ref="MI22:MT22"/>
    <mergeCell ref="MU22:NF22"/>
    <mergeCell ref="NG22:NR22"/>
    <mergeCell ref="NS22:OD22"/>
    <mergeCell ref="IQ22:JB22"/>
    <mergeCell ref="JC22:JN22"/>
    <mergeCell ref="JO22:JZ22"/>
    <mergeCell ref="KA22:KL22"/>
    <mergeCell ref="KM22:KX22"/>
    <mergeCell ref="KY22:LJ22"/>
    <mergeCell ref="WM22:WX22"/>
    <mergeCell ref="WY22:XJ22"/>
    <mergeCell ref="XK22:XV22"/>
    <mergeCell ref="XW22:YH22"/>
    <mergeCell ref="YI22:YT22"/>
    <mergeCell ref="YU22:ZF22"/>
    <mergeCell ref="TS22:UD22"/>
    <mergeCell ref="UE22:UP22"/>
    <mergeCell ref="UQ22:VB22"/>
    <mergeCell ref="VC22:VN22"/>
    <mergeCell ref="VO22:VZ22"/>
    <mergeCell ref="WA22:WL22"/>
    <mergeCell ref="QY22:RJ22"/>
    <mergeCell ref="RK22:RV22"/>
    <mergeCell ref="RW22:SH22"/>
    <mergeCell ref="SI22:ST22"/>
    <mergeCell ref="SU22:TF22"/>
    <mergeCell ref="TG22:TR22"/>
    <mergeCell ref="AEU22:AFF22"/>
    <mergeCell ref="AFG22:AFR22"/>
    <mergeCell ref="AFS22:AGD22"/>
    <mergeCell ref="AGE22:AGP22"/>
    <mergeCell ref="AGQ22:AHB22"/>
    <mergeCell ref="AHC22:AHN22"/>
    <mergeCell ref="ACA22:ACL22"/>
    <mergeCell ref="ACM22:ACX22"/>
    <mergeCell ref="ACY22:ADJ22"/>
    <mergeCell ref="ADK22:ADV22"/>
    <mergeCell ref="ADW22:AEH22"/>
    <mergeCell ref="AEI22:AET22"/>
    <mergeCell ref="ZG22:ZR22"/>
    <mergeCell ref="ZS22:AAD22"/>
    <mergeCell ref="AAE22:AAP22"/>
    <mergeCell ref="AAQ22:ABB22"/>
    <mergeCell ref="ABC22:ABN22"/>
    <mergeCell ref="ABO22:ABZ22"/>
    <mergeCell ref="ANC22:ANN22"/>
    <mergeCell ref="ANO22:ANZ22"/>
    <mergeCell ref="AOA22:AOL22"/>
    <mergeCell ref="AOM22:AOX22"/>
    <mergeCell ref="AOY22:APJ22"/>
    <mergeCell ref="APK22:APV22"/>
    <mergeCell ref="AKI22:AKT22"/>
    <mergeCell ref="AKU22:ALF22"/>
    <mergeCell ref="ALG22:ALR22"/>
    <mergeCell ref="ALS22:AMD22"/>
    <mergeCell ref="AME22:AMP22"/>
    <mergeCell ref="AMQ22:ANB22"/>
    <mergeCell ref="AHO22:AHZ22"/>
    <mergeCell ref="AIA22:AIL22"/>
    <mergeCell ref="AIM22:AIX22"/>
    <mergeCell ref="AIY22:AJJ22"/>
    <mergeCell ref="AJK22:AJV22"/>
    <mergeCell ref="AJW22:AKH22"/>
    <mergeCell ref="AVK22:AVV22"/>
    <mergeCell ref="AVW22:AWH22"/>
    <mergeCell ref="AWI22:AWT22"/>
    <mergeCell ref="AWU22:AXF22"/>
    <mergeCell ref="AXG22:AXR22"/>
    <mergeCell ref="AXS22:AYD22"/>
    <mergeCell ref="ASQ22:ATB22"/>
    <mergeCell ref="ATC22:ATN22"/>
    <mergeCell ref="ATO22:ATZ22"/>
    <mergeCell ref="AUA22:AUL22"/>
    <mergeCell ref="AUM22:AUX22"/>
    <mergeCell ref="AUY22:AVJ22"/>
    <mergeCell ref="APW22:AQH22"/>
    <mergeCell ref="AQI22:AQT22"/>
    <mergeCell ref="AQU22:ARF22"/>
    <mergeCell ref="ARG22:ARR22"/>
    <mergeCell ref="ARS22:ASD22"/>
    <mergeCell ref="ASE22:ASP22"/>
    <mergeCell ref="BDS22:BED22"/>
    <mergeCell ref="BEE22:BEP22"/>
    <mergeCell ref="BEQ22:BFB22"/>
    <mergeCell ref="BFC22:BFN22"/>
    <mergeCell ref="BFO22:BFZ22"/>
    <mergeCell ref="BGA22:BGL22"/>
    <mergeCell ref="BAY22:BBJ22"/>
    <mergeCell ref="BBK22:BBV22"/>
    <mergeCell ref="BBW22:BCH22"/>
    <mergeCell ref="BCI22:BCT22"/>
    <mergeCell ref="BCU22:BDF22"/>
    <mergeCell ref="BDG22:BDR22"/>
    <mergeCell ref="AYE22:AYP22"/>
    <mergeCell ref="AYQ22:AZB22"/>
    <mergeCell ref="AZC22:AZN22"/>
    <mergeCell ref="AZO22:AZZ22"/>
    <mergeCell ref="BAA22:BAL22"/>
    <mergeCell ref="BAM22:BAX22"/>
    <mergeCell ref="BMA22:BML22"/>
    <mergeCell ref="BMM22:BMX22"/>
    <mergeCell ref="BMY22:BNJ22"/>
    <mergeCell ref="BNK22:BNV22"/>
    <mergeCell ref="BNW22:BOH22"/>
    <mergeCell ref="BOI22:BOT22"/>
    <mergeCell ref="BJG22:BJR22"/>
    <mergeCell ref="BJS22:BKD22"/>
    <mergeCell ref="BKE22:BKP22"/>
    <mergeCell ref="BKQ22:BLB22"/>
    <mergeCell ref="BLC22:BLN22"/>
    <mergeCell ref="BLO22:BLZ22"/>
    <mergeCell ref="BGM22:BGX22"/>
    <mergeCell ref="BGY22:BHJ22"/>
    <mergeCell ref="BHK22:BHV22"/>
    <mergeCell ref="BHW22:BIH22"/>
    <mergeCell ref="BII22:BIT22"/>
    <mergeCell ref="BIU22:BJF22"/>
    <mergeCell ref="BUI22:BUT22"/>
    <mergeCell ref="BUU22:BVF22"/>
    <mergeCell ref="BVG22:BVR22"/>
    <mergeCell ref="BVS22:BWD22"/>
    <mergeCell ref="BWE22:BWP22"/>
    <mergeCell ref="BWQ22:BXB22"/>
    <mergeCell ref="BRO22:BRZ22"/>
    <mergeCell ref="BSA22:BSL22"/>
    <mergeCell ref="BSM22:BSX22"/>
    <mergeCell ref="BSY22:BTJ22"/>
    <mergeCell ref="BTK22:BTV22"/>
    <mergeCell ref="BTW22:BUH22"/>
    <mergeCell ref="BOU22:BPF22"/>
    <mergeCell ref="BPG22:BPR22"/>
    <mergeCell ref="BPS22:BQD22"/>
    <mergeCell ref="BQE22:BQP22"/>
    <mergeCell ref="BQQ22:BRB22"/>
    <mergeCell ref="BRC22:BRN22"/>
    <mergeCell ref="CCQ22:CDB22"/>
    <mergeCell ref="CDC22:CDN22"/>
    <mergeCell ref="CDO22:CDZ22"/>
    <mergeCell ref="CEA22:CEL22"/>
    <mergeCell ref="CEM22:CEX22"/>
    <mergeCell ref="CEY22:CFJ22"/>
    <mergeCell ref="BZW22:CAH22"/>
    <mergeCell ref="CAI22:CAT22"/>
    <mergeCell ref="CAU22:CBF22"/>
    <mergeCell ref="CBG22:CBR22"/>
    <mergeCell ref="CBS22:CCD22"/>
    <mergeCell ref="CCE22:CCP22"/>
    <mergeCell ref="BXC22:BXN22"/>
    <mergeCell ref="BXO22:BXZ22"/>
    <mergeCell ref="BYA22:BYL22"/>
    <mergeCell ref="BYM22:BYX22"/>
    <mergeCell ref="BYY22:BZJ22"/>
    <mergeCell ref="BZK22:BZV22"/>
    <mergeCell ref="CKY22:CLJ22"/>
    <mergeCell ref="CLK22:CLV22"/>
    <mergeCell ref="CLW22:CMH22"/>
    <mergeCell ref="CMI22:CMT22"/>
    <mergeCell ref="CMU22:CNF22"/>
    <mergeCell ref="CNG22:CNR22"/>
    <mergeCell ref="CIE22:CIP22"/>
    <mergeCell ref="CIQ22:CJB22"/>
    <mergeCell ref="CJC22:CJN22"/>
    <mergeCell ref="CJO22:CJZ22"/>
    <mergeCell ref="CKA22:CKL22"/>
    <mergeCell ref="CKM22:CKX22"/>
    <mergeCell ref="CFK22:CFV22"/>
    <mergeCell ref="CFW22:CGH22"/>
    <mergeCell ref="CGI22:CGT22"/>
    <mergeCell ref="CGU22:CHF22"/>
    <mergeCell ref="CHG22:CHR22"/>
    <mergeCell ref="CHS22:CID22"/>
    <mergeCell ref="CTG22:CTR22"/>
    <mergeCell ref="CTS22:CUD22"/>
    <mergeCell ref="CUE22:CUP22"/>
    <mergeCell ref="CUQ22:CVB22"/>
    <mergeCell ref="CVC22:CVN22"/>
    <mergeCell ref="CVO22:CVZ22"/>
    <mergeCell ref="CQM22:CQX22"/>
    <mergeCell ref="CQY22:CRJ22"/>
    <mergeCell ref="CRK22:CRV22"/>
    <mergeCell ref="CRW22:CSH22"/>
    <mergeCell ref="CSI22:CST22"/>
    <mergeCell ref="CSU22:CTF22"/>
    <mergeCell ref="CNS22:COD22"/>
    <mergeCell ref="COE22:COP22"/>
    <mergeCell ref="COQ22:CPB22"/>
    <mergeCell ref="CPC22:CPN22"/>
    <mergeCell ref="CPO22:CPZ22"/>
    <mergeCell ref="CQA22:CQL22"/>
    <mergeCell ref="DBO22:DBZ22"/>
    <mergeCell ref="DCA22:DCL22"/>
    <mergeCell ref="DCM22:DCX22"/>
    <mergeCell ref="DCY22:DDJ22"/>
    <mergeCell ref="DDK22:DDV22"/>
    <mergeCell ref="DDW22:DEH22"/>
    <mergeCell ref="CYU22:CZF22"/>
    <mergeCell ref="CZG22:CZR22"/>
    <mergeCell ref="CZS22:DAD22"/>
    <mergeCell ref="DAE22:DAP22"/>
    <mergeCell ref="DAQ22:DBB22"/>
    <mergeCell ref="DBC22:DBN22"/>
    <mergeCell ref="CWA22:CWL22"/>
    <mergeCell ref="CWM22:CWX22"/>
    <mergeCell ref="CWY22:CXJ22"/>
    <mergeCell ref="CXK22:CXV22"/>
    <mergeCell ref="CXW22:CYH22"/>
    <mergeCell ref="CYI22:CYT22"/>
    <mergeCell ref="DJW22:DKH22"/>
    <mergeCell ref="DKI22:DKT22"/>
    <mergeCell ref="DKU22:DLF22"/>
    <mergeCell ref="DLG22:DLR22"/>
    <mergeCell ref="DLS22:DMD22"/>
    <mergeCell ref="DME22:DMP22"/>
    <mergeCell ref="DHC22:DHN22"/>
    <mergeCell ref="DHO22:DHZ22"/>
    <mergeCell ref="DIA22:DIL22"/>
    <mergeCell ref="DIM22:DIX22"/>
    <mergeCell ref="DIY22:DJJ22"/>
    <mergeCell ref="DJK22:DJV22"/>
    <mergeCell ref="DEI22:DET22"/>
    <mergeCell ref="DEU22:DFF22"/>
    <mergeCell ref="DFG22:DFR22"/>
    <mergeCell ref="DFS22:DGD22"/>
    <mergeCell ref="DGE22:DGP22"/>
    <mergeCell ref="DGQ22:DHB22"/>
    <mergeCell ref="DSE22:DSP22"/>
    <mergeCell ref="DSQ22:DTB22"/>
    <mergeCell ref="DTC22:DTN22"/>
    <mergeCell ref="DTO22:DTZ22"/>
    <mergeCell ref="DUA22:DUL22"/>
    <mergeCell ref="DUM22:DUX22"/>
    <mergeCell ref="DPK22:DPV22"/>
    <mergeCell ref="DPW22:DQH22"/>
    <mergeCell ref="DQI22:DQT22"/>
    <mergeCell ref="DQU22:DRF22"/>
    <mergeCell ref="DRG22:DRR22"/>
    <mergeCell ref="DRS22:DSD22"/>
    <mergeCell ref="DMQ22:DNB22"/>
    <mergeCell ref="DNC22:DNN22"/>
    <mergeCell ref="DNO22:DNZ22"/>
    <mergeCell ref="DOA22:DOL22"/>
    <mergeCell ref="DOM22:DOX22"/>
    <mergeCell ref="DOY22:DPJ22"/>
    <mergeCell ref="EAM22:EAX22"/>
    <mergeCell ref="EAY22:EBJ22"/>
    <mergeCell ref="EBK22:EBV22"/>
    <mergeCell ref="EBW22:ECH22"/>
    <mergeCell ref="ECI22:ECT22"/>
    <mergeCell ref="ECU22:EDF22"/>
    <mergeCell ref="DXS22:DYD22"/>
    <mergeCell ref="DYE22:DYP22"/>
    <mergeCell ref="DYQ22:DZB22"/>
    <mergeCell ref="DZC22:DZN22"/>
    <mergeCell ref="DZO22:DZZ22"/>
    <mergeCell ref="EAA22:EAL22"/>
    <mergeCell ref="DUY22:DVJ22"/>
    <mergeCell ref="DVK22:DVV22"/>
    <mergeCell ref="DVW22:DWH22"/>
    <mergeCell ref="DWI22:DWT22"/>
    <mergeCell ref="DWU22:DXF22"/>
    <mergeCell ref="DXG22:DXR22"/>
    <mergeCell ref="EIU22:EJF22"/>
    <mergeCell ref="EJG22:EJR22"/>
    <mergeCell ref="EJS22:EKD22"/>
    <mergeCell ref="EKE22:EKP22"/>
    <mergeCell ref="EKQ22:ELB22"/>
    <mergeCell ref="ELC22:ELN22"/>
    <mergeCell ref="EGA22:EGL22"/>
    <mergeCell ref="EGM22:EGX22"/>
    <mergeCell ref="EGY22:EHJ22"/>
    <mergeCell ref="EHK22:EHV22"/>
    <mergeCell ref="EHW22:EIH22"/>
    <mergeCell ref="EII22:EIT22"/>
    <mergeCell ref="EDG22:EDR22"/>
    <mergeCell ref="EDS22:EED22"/>
    <mergeCell ref="EEE22:EEP22"/>
    <mergeCell ref="EEQ22:EFB22"/>
    <mergeCell ref="EFC22:EFN22"/>
    <mergeCell ref="EFO22:EFZ22"/>
    <mergeCell ref="ERC22:ERN22"/>
    <mergeCell ref="ERO22:ERZ22"/>
    <mergeCell ref="ESA22:ESL22"/>
    <mergeCell ref="ESM22:ESX22"/>
    <mergeCell ref="ESY22:ETJ22"/>
    <mergeCell ref="ETK22:ETV22"/>
    <mergeCell ref="EOI22:EOT22"/>
    <mergeCell ref="EOU22:EPF22"/>
    <mergeCell ref="EPG22:EPR22"/>
    <mergeCell ref="EPS22:EQD22"/>
    <mergeCell ref="EQE22:EQP22"/>
    <mergeCell ref="EQQ22:ERB22"/>
    <mergeCell ref="ELO22:ELZ22"/>
    <mergeCell ref="EMA22:EML22"/>
    <mergeCell ref="EMM22:EMX22"/>
    <mergeCell ref="EMY22:ENJ22"/>
    <mergeCell ref="ENK22:ENV22"/>
    <mergeCell ref="ENW22:EOH22"/>
    <mergeCell ref="EZK22:EZV22"/>
    <mergeCell ref="EZW22:FAH22"/>
    <mergeCell ref="FAI22:FAT22"/>
    <mergeCell ref="FAU22:FBF22"/>
    <mergeCell ref="FBG22:FBR22"/>
    <mergeCell ref="FBS22:FCD22"/>
    <mergeCell ref="EWQ22:EXB22"/>
    <mergeCell ref="EXC22:EXN22"/>
    <mergeCell ref="EXO22:EXZ22"/>
    <mergeCell ref="EYA22:EYL22"/>
    <mergeCell ref="EYM22:EYX22"/>
    <mergeCell ref="EYY22:EZJ22"/>
    <mergeCell ref="ETW22:EUH22"/>
    <mergeCell ref="EUI22:EUT22"/>
    <mergeCell ref="EUU22:EVF22"/>
    <mergeCell ref="EVG22:EVR22"/>
    <mergeCell ref="EVS22:EWD22"/>
    <mergeCell ref="EWE22:EWP22"/>
    <mergeCell ref="FHS22:FID22"/>
    <mergeCell ref="FIE22:FIP22"/>
    <mergeCell ref="FIQ22:FJB22"/>
    <mergeCell ref="FJC22:FJN22"/>
    <mergeCell ref="FJO22:FJZ22"/>
    <mergeCell ref="FKA22:FKL22"/>
    <mergeCell ref="FEY22:FFJ22"/>
    <mergeCell ref="FFK22:FFV22"/>
    <mergeCell ref="FFW22:FGH22"/>
    <mergeCell ref="FGI22:FGT22"/>
    <mergeCell ref="FGU22:FHF22"/>
    <mergeCell ref="FHG22:FHR22"/>
    <mergeCell ref="FCE22:FCP22"/>
    <mergeCell ref="FCQ22:FDB22"/>
    <mergeCell ref="FDC22:FDN22"/>
    <mergeCell ref="FDO22:FDZ22"/>
    <mergeCell ref="FEA22:FEL22"/>
    <mergeCell ref="FEM22:FEX22"/>
    <mergeCell ref="FQA22:FQL22"/>
    <mergeCell ref="FQM22:FQX22"/>
    <mergeCell ref="FQY22:FRJ22"/>
    <mergeCell ref="FRK22:FRV22"/>
    <mergeCell ref="FRW22:FSH22"/>
    <mergeCell ref="FSI22:FST22"/>
    <mergeCell ref="FNG22:FNR22"/>
    <mergeCell ref="FNS22:FOD22"/>
    <mergeCell ref="FOE22:FOP22"/>
    <mergeCell ref="FOQ22:FPB22"/>
    <mergeCell ref="FPC22:FPN22"/>
    <mergeCell ref="FPO22:FPZ22"/>
    <mergeCell ref="FKM22:FKX22"/>
    <mergeCell ref="FKY22:FLJ22"/>
    <mergeCell ref="FLK22:FLV22"/>
    <mergeCell ref="FLW22:FMH22"/>
    <mergeCell ref="FMI22:FMT22"/>
    <mergeCell ref="FMU22:FNF22"/>
    <mergeCell ref="FYI22:FYT22"/>
    <mergeCell ref="FYU22:FZF22"/>
    <mergeCell ref="FZG22:FZR22"/>
    <mergeCell ref="FZS22:GAD22"/>
    <mergeCell ref="GAE22:GAP22"/>
    <mergeCell ref="GAQ22:GBB22"/>
    <mergeCell ref="FVO22:FVZ22"/>
    <mergeCell ref="FWA22:FWL22"/>
    <mergeCell ref="FWM22:FWX22"/>
    <mergeCell ref="FWY22:FXJ22"/>
    <mergeCell ref="FXK22:FXV22"/>
    <mergeCell ref="FXW22:FYH22"/>
    <mergeCell ref="FSU22:FTF22"/>
    <mergeCell ref="FTG22:FTR22"/>
    <mergeCell ref="FTS22:FUD22"/>
    <mergeCell ref="FUE22:FUP22"/>
    <mergeCell ref="FUQ22:FVB22"/>
    <mergeCell ref="FVC22:FVN22"/>
    <mergeCell ref="GGQ22:GHB22"/>
    <mergeCell ref="GHC22:GHN22"/>
    <mergeCell ref="GHO22:GHZ22"/>
    <mergeCell ref="GIA22:GIL22"/>
    <mergeCell ref="GIM22:GIX22"/>
    <mergeCell ref="GIY22:GJJ22"/>
    <mergeCell ref="GDW22:GEH22"/>
    <mergeCell ref="GEI22:GET22"/>
    <mergeCell ref="GEU22:GFF22"/>
    <mergeCell ref="GFG22:GFR22"/>
    <mergeCell ref="GFS22:GGD22"/>
    <mergeCell ref="GGE22:GGP22"/>
    <mergeCell ref="GBC22:GBN22"/>
    <mergeCell ref="GBO22:GBZ22"/>
    <mergeCell ref="GCA22:GCL22"/>
    <mergeCell ref="GCM22:GCX22"/>
    <mergeCell ref="GCY22:GDJ22"/>
    <mergeCell ref="GDK22:GDV22"/>
    <mergeCell ref="GOY22:GPJ22"/>
    <mergeCell ref="GPK22:GPV22"/>
    <mergeCell ref="GPW22:GQH22"/>
    <mergeCell ref="GQI22:GQT22"/>
    <mergeCell ref="GQU22:GRF22"/>
    <mergeCell ref="GRG22:GRR22"/>
    <mergeCell ref="GME22:GMP22"/>
    <mergeCell ref="GMQ22:GNB22"/>
    <mergeCell ref="GNC22:GNN22"/>
    <mergeCell ref="GNO22:GNZ22"/>
    <mergeCell ref="GOA22:GOL22"/>
    <mergeCell ref="GOM22:GOX22"/>
    <mergeCell ref="GJK22:GJV22"/>
    <mergeCell ref="GJW22:GKH22"/>
    <mergeCell ref="GKI22:GKT22"/>
    <mergeCell ref="GKU22:GLF22"/>
    <mergeCell ref="GLG22:GLR22"/>
    <mergeCell ref="GLS22:GMD22"/>
    <mergeCell ref="GXG22:GXR22"/>
    <mergeCell ref="GXS22:GYD22"/>
    <mergeCell ref="GYE22:GYP22"/>
    <mergeCell ref="GYQ22:GZB22"/>
    <mergeCell ref="GZC22:GZN22"/>
    <mergeCell ref="GZO22:GZZ22"/>
    <mergeCell ref="GUM22:GUX22"/>
    <mergeCell ref="GUY22:GVJ22"/>
    <mergeCell ref="GVK22:GVV22"/>
    <mergeCell ref="GVW22:GWH22"/>
    <mergeCell ref="GWI22:GWT22"/>
    <mergeCell ref="GWU22:GXF22"/>
    <mergeCell ref="GRS22:GSD22"/>
    <mergeCell ref="GSE22:GSP22"/>
    <mergeCell ref="GSQ22:GTB22"/>
    <mergeCell ref="GTC22:GTN22"/>
    <mergeCell ref="GTO22:GTZ22"/>
    <mergeCell ref="GUA22:GUL22"/>
    <mergeCell ref="HFO22:HFZ22"/>
    <mergeCell ref="HGA22:HGL22"/>
    <mergeCell ref="HGM22:HGX22"/>
    <mergeCell ref="HGY22:HHJ22"/>
    <mergeCell ref="HHK22:HHV22"/>
    <mergeCell ref="HHW22:HIH22"/>
    <mergeCell ref="HCU22:HDF22"/>
    <mergeCell ref="HDG22:HDR22"/>
    <mergeCell ref="HDS22:HED22"/>
    <mergeCell ref="HEE22:HEP22"/>
    <mergeCell ref="HEQ22:HFB22"/>
    <mergeCell ref="HFC22:HFN22"/>
    <mergeCell ref="HAA22:HAL22"/>
    <mergeCell ref="HAM22:HAX22"/>
    <mergeCell ref="HAY22:HBJ22"/>
    <mergeCell ref="HBK22:HBV22"/>
    <mergeCell ref="HBW22:HCH22"/>
    <mergeCell ref="HCI22:HCT22"/>
    <mergeCell ref="HNW22:HOH22"/>
    <mergeCell ref="HOI22:HOT22"/>
    <mergeCell ref="HOU22:HPF22"/>
    <mergeCell ref="HPG22:HPR22"/>
    <mergeCell ref="HPS22:HQD22"/>
    <mergeCell ref="HQE22:HQP22"/>
    <mergeCell ref="HLC22:HLN22"/>
    <mergeCell ref="HLO22:HLZ22"/>
    <mergeCell ref="HMA22:HML22"/>
    <mergeCell ref="HMM22:HMX22"/>
    <mergeCell ref="HMY22:HNJ22"/>
    <mergeCell ref="HNK22:HNV22"/>
    <mergeCell ref="HII22:HIT22"/>
    <mergeCell ref="HIU22:HJF22"/>
    <mergeCell ref="HJG22:HJR22"/>
    <mergeCell ref="HJS22:HKD22"/>
    <mergeCell ref="HKE22:HKP22"/>
    <mergeCell ref="HKQ22:HLB22"/>
    <mergeCell ref="HWE22:HWP22"/>
    <mergeCell ref="HWQ22:HXB22"/>
    <mergeCell ref="HXC22:HXN22"/>
    <mergeCell ref="HXO22:HXZ22"/>
    <mergeCell ref="HYA22:HYL22"/>
    <mergeCell ref="HYM22:HYX22"/>
    <mergeCell ref="HTK22:HTV22"/>
    <mergeCell ref="HTW22:HUH22"/>
    <mergeCell ref="HUI22:HUT22"/>
    <mergeCell ref="HUU22:HVF22"/>
    <mergeCell ref="HVG22:HVR22"/>
    <mergeCell ref="HVS22:HWD22"/>
    <mergeCell ref="HQQ22:HRB22"/>
    <mergeCell ref="HRC22:HRN22"/>
    <mergeCell ref="HRO22:HRZ22"/>
    <mergeCell ref="HSA22:HSL22"/>
    <mergeCell ref="HSM22:HSX22"/>
    <mergeCell ref="HSY22:HTJ22"/>
    <mergeCell ref="IEM22:IEX22"/>
    <mergeCell ref="IEY22:IFJ22"/>
    <mergeCell ref="IFK22:IFV22"/>
    <mergeCell ref="IFW22:IGH22"/>
    <mergeCell ref="IGI22:IGT22"/>
    <mergeCell ref="IGU22:IHF22"/>
    <mergeCell ref="IBS22:ICD22"/>
    <mergeCell ref="ICE22:ICP22"/>
    <mergeCell ref="ICQ22:IDB22"/>
    <mergeCell ref="IDC22:IDN22"/>
    <mergeCell ref="IDO22:IDZ22"/>
    <mergeCell ref="IEA22:IEL22"/>
    <mergeCell ref="HYY22:HZJ22"/>
    <mergeCell ref="HZK22:HZV22"/>
    <mergeCell ref="HZW22:IAH22"/>
    <mergeCell ref="IAI22:IAT22"/>
    <mergeCell ref="IAU22:IBF22"/>
    <mergeCell ref="IBG22:IBR22"/>
    <mergeCell ref="IMU22:INF22"/>
    <mergeCell ref="ING22:INR22"/>
    <mergeCell ref="INS22:IOD22"/>
    <mergeCell ref="IOE22:IOP22"/>
    <mergeCell ref="IOQ22:IPB22"/>
    <mergeCell ref="IPC22:IPN22"/>
    <mergeCell ref="IKA22:IKL22"/>
    <mergeCell ref="IKM22:IKX22"/>
    <mergeCell ref="IKY22:ILJ22"/>
    <mergeCell ref="ILK22:ILV22"/>
    <mergeCell ref="ILW22:IMH22"/>
    <mergeCell ref="IMI22:IMT22"/>
    <mergeCell ref="IHG22:IHR22"/>
    <mergeCell ref="IHS22:IID22"/>
    <mergeCell ref="IIE22:IIP22"/>
    <mergeCell ref="IIQ22:IJB22"/>
    <mergeCell ref="IJC22:IJN22"/>
    <mergeCell ref="IJO22:IJZ22"/>
    <mergeCell ref="IVC22:IVN22"/>
    <mergeCell ref="IVO22:IVZ22"/>
    <mergeCell ref="IWA22:IWL22"/>
    <mergeCell ref="IWM22:IWX22"/>
    <mergeCell ref="IWY22:IXJ22"/>
    <mergeCell ref="IXK22:IXV22"/>
    <mergeCell ref="ISI22:IST22"/>
    <mergeCell ref="ISU22:ITF22"/>
    <mergeCell ref="ITG22:ITR22"/>
    <mergeCell ref="ITS22:IUD22"/>
    <mergeCell ref="IUE22:IUP22"/>
    <mergeCell ref="IUQ22:IVB22"/>
    <mergeCell ref="IPO22:IPZ22"/>
    <mergeCell ref="IQA22:IQL22"/>
    <mergeCell ref="IQM22:IQX22"/>
    <mergeCell ref="IQY22:IRJ22"/>
    <mergeCell ref="IRK22:IRV22"/>
    <mergeCell ref="IRW22:ISH22"/>
    <mergeCell ref="JDK22:JDV22"/>
    <mergeCell ref="JDW22:JEH22"/>
    <mergeCell ref="JEI22:JET22"/>
    <mergeCell ref="JEU22:JFF22"/>
    <mergeCell ref="JFG22:JFR22"/>
    <mergeCell ref="JFS22:JGD22"/>
    <mergeCell ref="JAQ22:JBB22"/>
    <mergeCell ref="JBC22:JBN22"/>
    <mergeCell ref="JBO22:JBZ22"/>
    <mergeCell ref="JCA22:JCL22"/>
    <mergeCell ref="JCM22:JCX22"/>
    <mergeCell ref="JCY22:JDJ22"/>
    <mergeCell ref="IXW22:IYH22"/>
    <mergeCell ref="IYI22:IYT22"/>
    <mergeCell ref="IYU22:IZF22"/>
    <mergeCell ref="IZG22:IZR22"/>
    <mergeCell ref="IZS22:JAD22"/>
    <mergeCell ref="JAE22:JAP22"/>
    <mergeCell ref="JLS22:JMD22"/>
    <mergeCell ref="JME22:JMP22"/>
    <mergeCell ref="JMQ22:JNB22"/>
    <mergeCell ref="JNC22:JNN22"/>
    <mergeCell ref="JNO22:JNZ22"/>
    <mergeCell ref="JOA22:JOL22"/>
    <mergeCell ref="JIY22:JJJ22"/>
    <mergeCell ref="JJK22:JJV22"/>
    <mergeCell ref="JJW22:JKH22"/>
    <mergeCell ref="JKI22:JKT22"/>
    <mergeCell ref="JKU22:JLF22"/>
    <mergeCell ref="JLG22:JLR22"/>
    <mergeCell ref="JGE22:JGP22"/>
    <mergeCell ref="JGQ22:JHB22"/>
    <mergeCell ref="JHC22:JHN22"/>
    <mergeCell ref="JHO22:JHZ22"/>
    <mergeCell ref="JIA22:JIL22"/>
    <mergeCell ref="JIM22:JIX22"/>
    <mergeCell ref="JUA22:JUL22"/>
    <mergeCell ref="JUM22:JUX22"/>
    <mergeCell ref="JUY22:JVJ22"/>
    <mergeCell ref="JVK22:JVV22"/>
    <mergeCell ref="JVW22:JWH22"/>
    <mergeCell ref="JWI22:JWT22"/>
    <mergeCell ref="JRG22:JRR22"/>
    <mergeCell ref="JRS22:JSD22"/>
    <mergeCell ref="JSE22:JSP22"/>
    <mergeCell ref="JSQ22:JTB22"/>
    <mergeCell ref="JTC22:JTN22"/>
    <mergeCell ref="JTO22:JTZ22"/>
    <mergeCell ref="JOM22:JOX22"/>
    <mergeCell ref="JOY22:JPJ22"/>
    <mergeCell ref="JPK22:JPV22"/>
    <mergeCell ref="JPW22:JQH22"/>
    <mergeCell ref="JQI22:JQT22"/>
    <mergeCell ref="JQU22:JRF22"/>
    <mergeCell ref="KCI22:KCT22"/>
    <mergeCell ref="KCU22:KDF22"/>
    <mergeCell ref="KDG22:KDR22"/>
    <mergeCell ref="KDS22:KED22"/>
    <mergeCell ref="KEE22:KEP22"/>
    <mergeCell ref="KEQ22:KFB22"/>
    <mergeCell ref="JZO22:JZZ22"/>
    <mergeCell ref="KAA22:KAL22"/>
    <mergeCell ref="KAM22:KAX22"/>
    <mergeCell ref="KAY22:KBJ22"/>
    <mergeCell ref="KBK22:KBV22"/>
    <mergeCell ref="KBW22:KCH22"/>
    <mergeCell ref="JWU22:JXF22"/>
    <mergeCell ref="JXG22:JXR22"/>
    <mergeCell ref="JXS22:JYD22"/>
    <mergeCell ref="JYE22:JYP22"/>
    <mergeCell ref="JYQ22:JZB22"/>
    <mergeCell ref="JZC22:JZN22"/>
    <mergeCell ref="KKQ22:KLB22"/>
    <mergeCell ref="KLC22:KLN22"/>
    <mergeCell ref="KLO22:KLZ22"/>
    <mergeCell ref="KMA22:KML22"/>
    <mergeCell ref="KMM22:KMX22"/>
    <mergeCell ref="KMY22:KNJ22"/>
    <mergeCell ref="KHW22:KIH22"/>
    <mergeCell ref="KII22:KIT22"/>
    <mergeCell ref="KIU22:KJF22"/>
    <mergeCell ref="KJG22:KJR22"/>
    <mergeCell ref="KJS22:KKD22"/>
    <mergeCell ref="KKE22:KKP22"/>
    <mergeCell ref="KFC22:KFN22"/>
    <mergeCell ref="KFO22:KFZ22"/>
    <mergeCell ref="KGA22:KGL22"/>
    <mergeCell ref="KGM22:KGX22"/>
    <mergeCell ref="KGY22:KHJ22"/>
    <mergeCell ref="KHK22:KHV22"/>
    <mergeCell ref="KSY22:KTJ22"/>
    <mergeCell ref="KTK22:KTV22"/>
    <mergeCell ref="KTW22:KUH22"/>
    <mergeCell ref="KUI22:KUT22"/>
    <mergeCell ref="KUU22:KVF22"/>
    <mergeCell ref="KVG22:KVR22"/>
    <mergeCell ref="KQE22:KQP22"/>
    <mergeCell ref="KQQ22:KRB22"/>
    <mergeCell ref="KRC22:KRN22"/>
    <mergeCell ref="KRO22:KRZ22"/>
    <mergeCell ref="KSA22:KSL22"/>
    <mergeCell ref="KSM22:KSX22"/>
    <mergeCell ref="KNK22:KNV22"/>
    <mergeCell ref="KNW22:KOH22"/>
    <mergeCell ref="KOI22:KOT22"/>
    <mergeCell ref="KOU22:KPF22"/>
    <mergeCell ref="KPG22:KPR22"/>
    <mergeCell ref="KPS22:KQD22"/>
    <mergeCell ref="LBG22:LBR22"/>
    <mergeCell ref="LBS22:LCD22"/>
    <mergeCell ref="LCE22:LCP22"/>
    <mergeCell ref="LCQ22:LDB22"/>
    <mergeCell ref="LDC22:LDN22"/>
    <mergeCell ref="LDO22:LDZ22"/>
    <mergeCell ref="KYM22:KYX22"/>
    <mergeCell ref="KYY22:KZJ22"/>
    <mergeCell ref="KZK22:KZV22"/>
    <mergeCell ref="KZW22:LAH22"/>
    <mergeCell ref="LAI22:LAT22"/>
    <mergeCell ref="LAU22:LBF22"/>
    <mergeCell ref="KVS22:KWD22"/>
    <mergeCell ref="KWE22:KWP22"/>
    <mergeCell ref="KWQ22:KXB22"/>
    <mergeCell ref="KXC22:KXN22"/>
    <mergeCell ref="KXO22:KXZ22"/>
    <mergeCell ref="KYA22:KYL22"/>
    <mergeCell ref="LJO22:LJZ22"/>
    <mergeCell ref="LKA22:LKL22"/>
    <mergeCell ref="LKM22:LKX22"/>
    <mergeCell ref="LKY22:LLJ22"/>
    <mergeCell ref="LLK22:LLV22"/>
    <mergeCell ref="LLW22:LMH22"/>
    <mergeCell ref="LGU22:LHF22"/>
    <mergeCell ref="LHG22:LHR22"/>
    <mergeCell ref="LHS22:LID22"/>
    <mergeCell ref="LIE22:LIP22"/>
    <mergeCell ref="LIQ22:LJB22"/>
    <mergeCell ref="LJC22:LJN22"/>
    <mergeCell ref="LEA22:LEL22"/>
    <mergeCell ref="LEM22:LEX22"/>
    <mergeCell ref="LEY22:LFJ22"/>
    <mergeCell ref="LFK22:LFV22"/>
    <mergeCell ref="LFW22:LGH22"/>
    <mergeCell ref="LGI22:LGT22"/>
    <mergeCell ref="LRW22:LSH22"/>
    <mergeCell ref="LSI22:LST22"/>
    <mergeCell ref="LSU22:LTF22"/>
    <mergeCell ref="LTG22:LTR22"/>
    <mergeCell ref="LTS22:LUD22"/>
    <mergeCell ref="LUE22:LUP22"/>
    <mergeCell ref="LPC22:LPN22"/>
    <mergeCell ref="LPO22:LPZ22"/>
    <mergeCell ref="LQA22:LQL22"/>
    <mergeCell ref="LQM22:LQX22"/>
    <mergeCell ref="LQY22:LRJ22"/>
    <mergeCell ref="LRK22:LRV22"/>
    <mergeCell ref="LMI22:LMT22"/>
    <mergeCell ref="LMU22:LNF22"/>
    <mergeCell ref="LNG22:LNR22"/>
    <mergeCell ref="LNS22:LOD22"/>
    <mergeCell ref="LOE22:LOP22"/>
    <mergeCell ref="LOQ22:LPB22"/>
    <mergeCell ref="MAE22:MAP22"/>
    <mergeCell ref="MAQ22:MBB22"/>
    <mergeCell ref="MBC22:MBN22"/>
    <mergeCell ref="MBO22:MBZ22"/>
    <mergeCell ref="MCA22:MCL22"/>
    <mergeCell ref="MCM22:MCX22"/>
    <mergeCell ref="LXK22:LXV22"/>
    <mergeCell ref="LXW22:LYH22"/>
    <mergeCell ref="LYI22:LYT22"/>
    <mergeCell ref="LYU22:LZF22"/>
    <mergeCell ref="LZG22:LZR22"/>
    <mergeCell ref="LZS22:MAD22"/>
    <mergeCell ref="LUQ22:LVB22"/>
    <mergeCell ref="LVC22:LVN22"/>
    <mergeCell ref="LVO22:LVZ22"/>
    <mergeCell ref="LWA22:LWL22"/>
    <mergeCell ref="LWM22:LWX22"/>
    <mergeCell ref="LWY22:LXJ22"/>
    <mergeCell ref="MIM22:MIX22"/>
    <mergeCell ref="MIY22:MJJ22"/>
    <mergeCell ref="MJK22:MJV22"/>
    <mergeCell ref="MJW22:MKH22"/>
    <mergeCell ref="MKI22:MKT22"/>
    <mergeCell ref="MKU22:MLF22"/>
    <mergeCell ref="MFS22:MGD22"/>
    <mergeCell ref="MGE22:MGP22"/>
    <mergeCell ref="MGQ22:MHB22"/>
    <mergeCell ref="MHC22:MHN22"/>
    <mergeCell ref="MHO22:MHZ22"/>
    <mergeCell ref="MIA22:MIL22"/>
    <mergeCell ref="MCY22:MDJ22"/>
    <mergeCell ref="MDK22:MDV22"/>
    <mergeCell ref="MDW22:MEH22"/>
    <mergeCell ref="MEI22:MET22"/>
    <mergeCell ref="MEU22:MFF22"/>
    <mergeCell ref="MFG22:MFR22"/>
    <mergeCell ref="MQU22:MRF22"/>
    <mergeCell ref="MRG22:MRR22"/>
    <mergeCell ref="MRS22:MSD22"/>
    <mergeCell ref="MSE22:MSP22"/>
    <mergeCell ref="MSQ22:MTB22"/>
    <mergeCell ref="MTC22:MTN22"/>
    <mergeCell ref="MOA22:MOL22"/>
    <mergeCell ref="MOM22:MOX22"/>
    <mergeCell ref="MOY22:MPJ22"/>
    <mergeCell ref="MPK22:MPV22"/>
    <mergeCell ref="MPW22:MQH22"/>
    <mergeCell ref="MQI22:MQT22"/>
    <mergeCell ref="MLG22:MLR22"/>
    <mergeCell ref="MLS22:MMD22"/>
    <mergeCell ref="MME22:MMP22"/>
    <mergeCell ref="MMQ22:MNB22"/>
    <mergeCell ref="MNC22:MNN22"/>
    <mergeCell ref="MNO22:MNZ22"/>
    <mergeCell ref="MZC22:MZN22"/>
    <mergeCell ref="MZO22:MZZ22"/>
    <mergeCell ref="NAA22:NAL22"/>
    <mergeCell ref="NAM22:NAX22"/>
    <mergeCell ref="NAY22:NBJ22"/>
    <mergeCell ref="NBK22:NBV22"/>
    <mergeCell ref="MWI22:MWT22"/>
    <mergeCell ref="MWU22:MXF22"/>
    <mergeCell ref="MXG22:MXR22"/>
    <mergeCell ref="MXS22:MYD22"/>
    <mergeCell ref="MYE22:MYP22"/>
    <mergeCell ref="MYQ22:MZB22"/>
    <mergeCell ref="MTO22:MTZ22"/>
    <mergeCell ref="MUA22:MUL22"/>
    <mergeCell ref="MUM22:MUX22"/>
    <mergeCell ref="MUY22:MVJ22"/>
    <mergeCell ref="MVK22:MVV22"/>
    <mergeCell ref="MVW22:MWH22"/>
    <mergeCell ref="NHK22:NHV22"/>
    <mergeCell ref="NHW22:NIH22"/>
    <mergeCell ref="NII22:NIT22"/>
    <mergeCell ref="NIU22:NJF22"/>
    <mergeCell ref="NJG22:NJR22"/>
    <mergeCell ref="NJS22:NKD22"/>
    <mergeCell ref="NEQ22:NFB22"/>
    <mergeCell ref="NFC22:NFN22"/>
    <mergeCell ref="NFO22:NFZ22"/>
    <mergeCell ref="NGA22:NGL22"/>
    <mergeCell ref="NGM22:NGX22"/>
    <mergeCell ref="NGY22:NHJ22"/>
    <mergeCell ref="NBW22:NCH22"/>
    <mergeCell ref="NCI22:NCT22"/>
    <mergeCell ref="NCU22:NDF22"/>
    <mergeCell ref="NDG22:NDR22"/>
    <mergeCell ref="NDS22:NED22"/>
    <mergeCell ref="NEE22:NEP22"/>
    <mergeCell ref="NPS22:NQD22"/>
    <mergeCell ref="NQE22:NQP22"/>
    <mergeCell ref="NQQ22:NRB22"/>
    <mergeCell ref="NRC22:NRN22"/>
    <mergeCell ref="NRO22:NRZ22"/>
    <mergeCell ref="NSA22:NSL22"/>
    <mergeCell ref="NMY22:NNJ22"/>
    <mergeCell ref="NNK22:NNV22"/>
    <mergeCell ref="NNW22:NOH22"/>
    <mergeCell ref="NOI22:NOT22"/>
    <mergeCell ref="NOU22:NPF22"/>
    <mergeCell ref="NPG22:NPR22"/>
    <mergeCell ref="NKE22:NKP22"/>
    <mergeCell ref="NKQ22:NLB22"/>
    <mergeCell ref="NLC22:NLN22"/>
    <mergeCell ref="NLO22:NLZ22"/>
    <mergeCell ref="NMA22:NML22"/>
    <mergeCell ref="NMM22:NMX22"/>
    <mergeCell ref="NYA22:NYL22"/>
    <mergeCell ref="NYM22:NYX22"/>
    <mergeCell ref="NYY22:NZJ22"/>
    <mergeCell ref="NZK22:NZV22"/>
    <mergeCell ref="NZW22:OAH22"/>
    <mergeCell ref="OAI22:OAT22"/>
    <mergeCell ref="NVG22:NVR22"/>
    <mergeCell ref="NVS22:NWD22"/>
    <mergeCell ref="NWE22:NWP22"/>
    <mergeCell ref="NWQ22:NXB22"/>
    <mergeCell ref="NXC22:NXN22"/>
    <mergeCell ref="NXO22:NXZ22"/>
    <mergeCell ref="NSM22:NSX22"/>
    <mergeCell ref="NSY22:NTJ22"/>
    <mergeCell ref="NTK22:NTV22"/>
    <mergeCell ref="NTW22:NUH22"/>
    <mergeCell ref="NUI22:NUT22"/>
    <mergeCell ref="NUU22:NVF22"/>
    <mergeCell ref="OGI22:OGT22"/>
    <mergeCell ref="OGU22:OHF22"/>
    <mergeCell ref="OHG22:OHR22"/>
    <mergeCell ref="OHS22:OID22"/>
    <mergeCell ref="OIE22:OIP22"/>
    <mergeCell ref="OIQ22:OJB22"/>
    <mergeCell ref="ODO22:ODZ22"/>
    <mergeCell ref="OEA22:OEL22"/>
    <mergeCell ref="OEM22:OEX22"/>
    <mergeCell ref="OEY22:OFJ22"/>
    <mergeCell ref="OFK22:OFV22"/>
    <mergeCell ref="OFW22:OGH22"/>
    <mergeCell ref="OAU22:OBF22"/>
    <mergeCell ref="OBG22:OBR22"/>
    <mergeCell ref="OBS22:OCD22"/>
    <mergeCell ref="OCE22:OCP22"/>
    <mergeCell ref="OCQ22:ODB22"/>
    <mergeCell ref="ODC22:ODN22"/>
    <mergeCell ref="OOQ22:OPB22"/>
    <mergeCell ref="OPC22:OPN22"/>
    <mergeCell ref="OPO22:OPZ22"/>
    <mergeCell ref="OQA22:OQL22"/>
    <mergeCell ref="OQM22:OQX22"/>
    <mergeCell ref="OQY22:ORJ22"/>
    <mergeCell ref="OLW22:OMH22"/>
    <mergeCell ref="OMI22:OMT22"/>
    <mergeCell ref="OMU22:ONF22"/>
    <mergeCell ref="ONG22:ONR22"/>
    <mergeCell ref="ONS22:OOD22"/>
    <mergeCell ref="OOE22:OOP22"/>
    <mergeCell ref="OJC22:OJN22"/>
    <mergeCell ref="OJO22:OJZ22"/>
    <mergeCell ref="OKA22:OKL22"/>
    <mergeCell ref="OKM22:OKX22"/>
    <mergeCell ref="OKY22:OLJ22"/>
    <mergeCell ref="OLK22:OLV22"/>
    <mergeCell ref="OWY22:OXJ22"/>
    <mergeCell ref="OXK22:OXV22"/>
    <mergeCell ref="OXW22:OYH22"/>
    <mergeCell ref="OYI22:OYT22"/>
    <mergeCell ref="OYU22:OZF22"/>
    <mergeCell ref="OZG22:OZR22"/>
    <mergeCell ref="OUE22:OUP22"/>
    <mergeCell ref="OUQ22:OVB22"/>
    <mergeCell ref="OVC22:OVN22"/>
    <mergeCell ref="OVO22:OVZ22"/>
    <mergeCell ref="OWA22:OWL22"/>
    <mergeCell ref="OWM22:OWX22"/>
    <mergeCell ref="ORK22:ORV22"/>
    <mergeCell ref="ORW22:OSH22"/>
    <mergeCell ref="OSI22:OST22"/>
    <mergeCell ref="OSU22:OTF22"/>
    <mergeCell ref="OTG22:OTR22"/>
    <mergeCell ref="OTS22:OUD22"/>
    <mergeCell ref="PFG22:PFR22"/>
    <mergeCell ref="PFS22:PGD22"/>
    <mergeCell ref="PGE22:PGP22"/>
    <mergeCell ref="PGQ22:PHB22"/>
    <mergeCell ref="PHC22:PHN22"/>
    <mergeCell ref="PHO22:PHZ22"/>
    <mergeCell ref="PCM22:PCX22"/>
    <mergeCell ref="PCY22:PDJ22"/>
    <mergeCell ref="PDK22:PDV22"/>
    <mergeCell ref="PDW22:PEH22"/>
    <mergeCell ref="PEI22:PET22"/>
    <mergeCell ref="PEU22:PFF22"/>
    <mergeCell ref="OZS22:PAD22"/>
    <mergeCell ref="PAE22:PAP22"/>
    <mergeCell ref="PAQ22:PBB22"/>
    <mergeCell ref="PBC22:PBN22"/>
    <mergeCell ref="PBO22:PBZ22"/>
    <mergeCell ref="PCA22:PCL22"/>
    <mergeCell ref="PNO22:PNZ22"/>
    <mergeCell ref="POA22:POL22"/>
    <mergeCell ref="POM22:POX22"/>
    <mergeCell ref="POY22:PPJ22"/>
    <mergeCell ref="PPK22:PPV22"/>
    <mergeCell ref="PPW22:PQH22"/>
    <mergeCell ref="PKU22:PLF22"/>
    <mergeCell ref="PLG22:PLR22"/>
    <mergeCell ref="PLS22:PMD22"/>
    <mergeCell ref="PME22:PMP22"/>
    <mergeCell ref="PMQ22:PNB22"/>
    <mergeCell ref="PNC22:PNN22"/>
    <mergeCell ref="PIA22:PIL22"/>
    <mergeCell ref="PIM22:PIX22"/>
    <mergeCell ref="PIY22:PJJ22"/>
    <mergeCell ref="PJK22:PJV22"/>
    <mergeCell ref="PJW22:PKH22"/>
    <mergeCell ref="PKI22:PKT22"/>
    <mergeCell ref="PVW22:PWH22"/>
    <mergeCell ref="PWI22:PWT22"/>
    <mergeCell ref="PWU22:PXF22"/>
    <mergeCell ref="PXG22:PXR22"/>
    <mergeCell ref="PXS22:PYD22"/>
    <mergeCell ref="PYE22:PYP22"/>
    <mergeCell ref="PTC22:PTN22"/>
    <mergeCell ref="PTO22:PTZ22"/>
    <mergeCell ref="PUA22:PUL22"/>
    <mergeCell ref="PUM22:PUX22"/>
    <mergeCell ref="PUY22:PVJ22"/>
    <mergeCell ref="PVK22:PVV22"/>
    <mergeCell ref="PQI22:PQT22"/>
    <mergeCell ref="PQU22:PRF22"/>
    <mergeCell ref="PRG22:PRR22"/>
    <mergeCell ref="PRS22:PSD22"/>
    <mergeCell ref="PSE22:PSP22"/>
    <mergeCell ref="PSQ22:PTB22"/>
    <mergeCell ref="QEE22:QEP22"/>
    <mergeCell ref="QEQ22:QFB22"/>
    <mergeCell ref="QFC22:QFN22"/>
    <mergeCell ref="QFO22:QFZ22"/>
    <mergeCell ref="QGA22:QGL22"/>
    <mergeCell ref="QGM22:QGX22"/>
    <mergeCell ref="QBK22:QBV22"/>
    <mergeCell ref="QBW22:QCH22"/>
    <mergeCell ref="QCI22:QCT22"/>
    <mergeCell ref="QCU22:QDF22"/>
    <mergeCell ref="QDG22:QDR22"/>
    <mergeCell ref="QDS22:QED22"/>
    <mergeCell ref="PYQ22:PZB22"/>
    <mergeCell ref="PZC22:PZN22"/>
    <mergeCell ref="PZO22:PZZ22"/>
    <mergeCell ref="QAA22:QAL22"/>
    <mergeCell ref="QAM22:QAX22"/>
    <mergeCell ref="QAY22:QBJ22"/>
    <mergeCell ref="QMM22:QMX22"/>
    <mergeCell ref="QMY22:QNJ22"/>
    <mergeCell ref="QNK22:QNV22"/>
    <mergeCell ref="QNW22:QOH22"/>
    <mergeCell ref="QOI22:QOT22"/>
    <mergeCell ref="QOU22:QPF22"/>
    <mergeCell ref="QJS22:QKD22"/>
    <mergeCell ref="QKE22:QKP22"/>
    <mergeCell ref="QKQ22:QLB22"/>
    <mergeCell ref="QLC22:QLN22"/>
    <mergeCell ref="QLO22:QLZ22"/>
    <mergeCell ref="QMA22:QML22"/>
    <mergeCell ref="QGY22:QHJ22"/>
    <mergeCell ref="QHK22:QHV22"/>
    <mergeCell ref="QHW22:QIH22"/>
    <mergeCell ref="QII22:QIT22"/>
    <mergeCell ref="QIU22:QJF22"/>
    <mergeCell ref="QJG22:QJR22"/>
    <mergeCell ref="QUU22:QVF22"/>
    <mergeCell ref="QVG22:QVR22"/>
    <mergeCell ref="QVS22:QWD22"/>
    <mergeCell ref="QWE22:QWP22"/>
    <mergeCell ref="QWQ22:QXB22"/>
    <mergeCell ref="QXC22:QXN22"/>
    <mergeCell ref="QSA22:QSL22"/>
    <mergeCell ref="QSM22:QSX22"/>
    <mergeCell ref="QSY22:QTJ22"/>
    <mergeCell ref="QTK22:QTV22"/>
    <mergeCell ref="QTW22:QUH22"/>
    <mergeCell ref="QUI22:QUT22"/>
    <mergeCell ref="QPG22:QPR22"/>
    <mergeCell ref="QPS22:QQD22"/>
    <mergeCell ref="QQE22:QQP22"/>
    <mergeCell ref="QQQ22:QRB22"/>
    <mergeCell ref="QRC22:QRN22"/>
    <mergeCell ref="QRO22:QRZ22"/>
    <mergeCell ref="RDC22:RDN22"/>
    <mergeCell ref="RDO22:RDZ22"/>
    <mergeCell ref="REA22:REL22"/>
    <mergeCell ref="REM22:REX22"/>
    <mergeCell ref="REY22:RFJ22"/>
    <mergeCell ref="RFK22:RFV22"/>
    <mergeCell ref="RAI22:RAT22"/>
    <mergeCell ref="RAU22:RBF22"/>
    <mergeCell ref="RBG22:RBR22"/>
    <mergeCell ref="RBS22:RCD22"/>
    <mergeCell ref="RCE22:RCP22"/>
    <mergeCell ref="RCQ22:RDB22"/>
    <mergeCell ref="QXO22:QXZ22"/>
    <mergeCell ref="QYA22:QYL22"/>
    <mergeCell ref="QYM22:QYX22"/>
    <mergeCell ref="QYY22:QZJ22"/>
    <mergeCell ref="QZK22:QZV22"/>
    <mergeCell ref="QZW22:RAH22"/>
    <mergeCell ref="RLK22:RLV22"/>
    <mergeCell ref="RLW22:RMH22"/>
    <mergeCell ref="RMI22:RMT22"/>
    <mergeCell ref="RMU22:RNF22"/>
    <mergeCell ref="RNG22:RNR22"/>
    <mergeCell ref="RNS22:ROD22"/>
    <mergeCell ref="RIQ22:RJB22"/>
    <mergeCell ref="RJC22:RJN22"/>
    <mergeCell ref="RJO22:RJZ22"/>
    <mergeCell ref="RKA22:RKL22"/>
    <mergeCell ref="RKM22:RKX22"/>
    <mergeCell ref="RKY22:RLJ22"/>
    <mergeCell ref="RFW22:RGH22"/>
    <mergeCell ref="RGI22:RGT22"/>
    <mergeCell ref="RGU22:RHF22"/>
    <mergeCell ref="RHG22:RHR22"/>
    <mergeCell ref="RHS22:RID22"/>
    <mergeCell ref="RIE22:RIP22"/>
    <mergeCell ref="RTS22:RUD22"/>
    <mergeCell ref="RUE22:RUP22"/>
    <mergeCell ref="RUQ22:RVB22"/>
    <mergeCell ref="RVC22:RVN22"/>
    <mergeCell ref="RVO22:RVZ22"/>
    <mergeCell ref="RWA22:RWL22"/>
    <mergeCell ref="RQY22:RRJ22"/>
    <mergeCell ref="RRK22:RRV22"/>
    <mergeCell ref="RRW22:RSH22"/>
    <mergeCell ref="RSI22:RST22"/>
    <mergeCell ref="RSU22:RTF22"/>
    <mergeCell ref="RTG22:RTR22"/>
    <mergeCell ref="ROE22:ROP22"/>
    <mergeCell ref="ROQ22:RPB22"/>
    <mergeCell ref="RPC22:RPN22"/>
    <mergeCell ref="RPO22:RPZ22"/>
    <mergeCell ref="RQA22:RQL22"/>
    <mergeCell ref="RQM22:RQX22"/>
    <mergeCell ref="SCA22:SCL22"/>
    <mergeCell ref="SCM22:SCX22"/>
    <mergeCell ref="SCY22:SDJ22"/>
    <mergeCell ref="SDK22:SDV22"/>
    <mergeCell ref="SDW22:SEH22"/>
    <mergeCell ref="SEI22:SET22"/>
    <mergeCell ref="RZG22:RZR22"/>
    <mergeCell ref="RZS22:SAD22"/>
    <mergeCell ref="SAE22:SAP22"/>
    <mergeCell ref="SAQ22:SBB22"/>
    <mergeCell ref="SBC22:SBN22"/>
    <mergeCell ref="SBO22:SBZ22"/>
    <mergeCell ref="RWM22:RWX22"/>
    <mergeCell ref="RWY22:RXJ22"/>
    <mergeCell ref="RXK22:RXV22"/>
    <mergeCell ref="RXW22:RYH22"/>
    <mergeCell ref="RYI22:RYT22"/>
    <mergeCell ref="RYU22:RZF22"/>
    <mergeCell ref="SKI22:SKT22"/>
    <mergeCell ref="SKU22:SLF22"/>
    <mergeCell ref="SLG22:SLR22"/>
    <mergeCell ref="SLS22:SMD22"/>
    <mergeCell ref="SME22:SMP22"/>
    <mergeCell ref="SMQ22:SNB22"/>
    <mergeCell ref="SHO22:SHZ22"/>
    <mergeCell ref="SIA22:SIL22"/>
    <mergeCell ref="SIM22:SIX22"/>
    <mergeCell ref="SIY22:SJJ22"/>
    <mergeCell ref="SJK22:SJV22"/>
    <mergeCell ref="SJW22:SKH22"/>
    <mergeCell ref="SEU22:SFF22"/>
    <mergeCell ref="SFG22:SFR22"/>
    <mergeCell ref="SFS22:SGD22"/>
    <mergeCell ref="SGE22:SGP22"/>
    <mergeCell ref="SGQ22:SHB22"/>
    <mergeCell ref="SHC22:SHN22"/>
    <mergeCell ref="SSQ22:STB22"/>
    <mergeCell ref="STC22:STN22"/>
    <mergeCell ref="STO22:STZ22"/>
    <mergeCell ref="SUA22:SUL22"/>
    <mergeCell ref="SUM22:SUX22"/>
    <mergeCell ref="SUY22:SVJ22"/>
    <mergeCell ref="SPW22:SQH22"/>
    <mergeCell ref="SQI22:SQT22"/>
    <mergeCell ref="SQU22:SRF22"/>
    <mergeCell ref="SRG22:SRR22"/>
    <mergeCell ref="SRS22:SSD22"/>
    <mergeCell ref="SSE22:SSP22"/>
    <mergeCell ref="SNC22:SNN22"/>
    <mergeCell ref="SNO22:SNZ22"/>
    <mergeCell ref="SOA22:SOL22"/>
    <mergeCell ref="SOM22:SOX22"/>
    <mergeCell ref="SOY22:SPJ22"/>
    <mergeCell ref="SPK22:SPV22"/>
    <mergeCell ref="TAY22:TBJ22"/>
    <mergeCell ref="TBK22:TBV22"/>
    <mergeCell ref="TBW22:TCH22"/>
    <mergeCell ref="TCI22:TCT22"/>
    <mergeCell ref="TCU22:TDF22"/>
    <mergeCell ref="TDG22:TDR22"/>
    <mergeCell ref="SYE22:SYP22"/>
    <mergeCell ref="SYQ22:SZB22"/>
    <mergeCell ref="SZC22:SZN22"/>
    <mergeCell ref="SZO22:SZZ22"/>
    <mergeCell ref="TAA22:TAL22"/>
    <mergeCell ref="TAM22:TAX22"/>
    <mergeCell ref="SVK22:SVV22"/>
    <mergeCell ref="SVW22:SWH22"/>
    <mergeCell ref="SWI22:SWT22"/>
    <mergeCell ref="SWU22:SXF22"/>
    <mergeCell ref="SXG22:SXR22"/>
    <mergeCell ref="SXS22:SYD22"/>
    <mergeCell ref="TJG22:TJR22"/>
    <mergeCell ref="TJS22:TKD22"/>
    <mergeCell ref="TKE22:TKP22"/>
    <mergeCell ref="TKQ22:TLB22"/>
    <mergeCell ref="TLC22:TLN22"/>
    <mergeCell ref="TLO22:TLZ22"/>
    <mergeCell ref="TGM22:TGX22"/>
    <mergeCell ref="TGY22:THJ22"/>
    <mergeCell ref="THK22:THV22"/>
    <mergeCell ref="THW22:TIH22"/>
    <mergeCell ref="TII22:TIT22"/>
    <mergeCell ref="TIU22:TJF22"/>
    <mergeCell ref="TDS22:TED22"/>
    <mergeCell ref="TEE22:TEP22"/>
    <mergeCell ref="TEQ22:TFB22"/>
    <mergeCell ref="TFC22:TFN22"/>
    <mergeCell ref="TFO22:TFZ22"/>
    <mergeCell ref="TGA22:TGL22"/>
    <mergeCell ref="TRO22:TRZ22"/>
    <mergeCell ref="TSA22:TSL22"/>
    <mergeCell ref="TSM22:TSX22"/>
    <mergeCell ref="TSY22:TTJ22"/>
    <mergeCell ref="TTK22:TTV22"/>
    <mergeCell ref="TTW22:TUH22"/>
    <mergeCell ref="TOU22:TPF22"/>
    <mergeCell ref="TPG22:TPR22"/>
    <mergeCell ref="TPS22:TQD22"/>
    <mergeCell ref="TQE22:TQP22"/>
    <mergeCell ref="TQQ22:TRB22"/>
    <mergeCell ref="TRC22:TRN22"/>
    <mergeCell ref="TMA22:TML22"/>
    <mergeCell ref="TMM22:TMX22"/>
    <mergeCell ref="TMY22:TNJ22"/>
    <mergeCell ref="TNK22:TNV22"/>
    <mergeCell ref="TNW22:TOH22"/>
    <mergeCell ref="TOI22:TOT22"/>
    <mergeCell ref="TZW22:UAH22"/>
    <mergeCell ref="UAI22:UAT22"/>
    <mergeCell ref="UAU22:UBF22"/>
    <mergeCell ref="UBG22:UBR22"/>
    <mergeCell ref="UBS22:UCD22"/>
    <mergeCell ref="UCE22:UCP22"/>
    <mergeCell ref="TXC22:TXN22"/>
    <mergeCell ref="TXO22:TXZ22"/>
    <mergeCell ref="TYA22:TYL22"/>
    <mergeCell ref="TYM22:TYX22"/>
    <mergeCell ref="TYY22:TZJ22"/>
    <mergeCell ref="TZK22:TZV22"/>
    <mergeCell ref="TUI22:TUT22"/>
    <mergeCell ref="TUU22:TVF22"/>
    <mergeCell ref="TVG22:TVR22"/>
    <mergeCell ref="TVS22:TWD22"/>
    <mergeCell ref="TWE22:TWP22"/>
    <mergeCell ref="TWQ22:TXB22"/>
    <mergeCell ref="UIE22:UIP22"/>
    <mergeCell ref="UIQ22:UJB22"/>
    <mergeCell ref="UJC22:UJN22"/>
    <mergeCell ref="UJO22:UJZ22"/>
    <mergeCell ref="UKA22:UKL22"/>
    <mergeCell ref="UKM22:UKX22"/>
    <mergeCell ref="UFK22:UFV22"/>
    <mergeCell ref="UFW22:UGH22"/>
    <mergeCell ref="UGI22:UGT22"/>
    <mergeCell ref="UGU22:UHF22"/>
    <mergeCell ref="UHG22:UHR22"/>
    <mergeCell ref="UHS22:UID22"/>
    <mergeCell ref="UCQ22:UDB22"/>
    <mergeCell ref="UDC22:UDN22"/>
    <mergeCell ref="UDO22:UDZ22"/>
    <mergeCell ref="UEA22:UEL22"/>
    <mergeCell ref="UEM22:UEX22"/>
    <mergeCell ref="UEY22:UFJ22"/>
    <mergeCell ref="UQM22:UQX22"/>
    <mergeCell ref="UQY22:URJ22"/>
    <mergeCell ref="URK22:URV22"/>
    <mergeCell ref="URW22:USH22"/>
    <mergeCell ref="USI22:UST22"/>
    <mergeCell ref="USU22:UTF22"/>
    <mergeCell ref="UNS22:UOD22"/>
    <mergeCell ref="UOE22:UOP22"/>
    <mergeCell ref="UOQ22:UPB22"/>
    <mergeCell ref="UPC22:UPN22"/>
    <mergeCell ref="UPO22:UPZ22"/>
    <mergeCell ref="UQA22:UQL22"/>
    <mergeCell ref="UKY22:ULJ22"/>
    <mergeCell ref="ULK22:ULV22"/>
    <mergeCell ref="ULW22:UMH22"/>
    <mergeCell ref="UMI22:UMT22"/>
    <mergeCell ref="UMU22:UNF22"/>
    <mergeCell ref="UNG22:UNR22"/>
    <mergeCell ref="UYU22:UZF22"/>
    <mergeCell ref="UZG22:UZR22"/>
    <mergeCell ref="UZS22:VAD22"/>
    <mergeCell ref="VAE22:VAP22"/>
    <mergeCell ref="VAQ22:VBB22"/>
    <mergeCell ref="VBC22:VBN22"/>
    <mergeCell ref="UWA22:UWL22"/>
    <mergeCell ref="UWM22:UWX22"/>
    <mergeCell ref="UWY22:UXJ22"/>
    <mergeCell ref="UXK22:UXV22"/>
    <mergeCell ref="UXW22:UYH22"/>
    <mergeCell ref="UYI22:UYT22"/>
    <mergeCell ref="UTG22:UTR22"/>
    <mergeCell ref="UTS22:UUD22"/>
    <mergeCell ref="UUE22:UUP22"/>
    <mergeCell ref="UUQ22:UVB22"/>
    <mergeCell ref="UVC22:UVN22"/>
    <mergeCell ref="UVO22:UVZ22"/>
    <mergeCell ref="VHC22:VHN22"/>
    <mergeCell ref="VHO22:VHZ22"/>
    <mergeCell ref="VIA22:VIL22"/>
    <mergeCell ref="VIM22:VIX22"/>
    <mergeCell ref="VIY22:VJJ22"/>
    <mergeCell ref="VJK22:VJV22"/>
    <mergeCell ref="VEI22:VET22"/>
    <mergeCell ref="VEU22:VFF22"/>
    <mergeCell ref="VFG22:VFR22"/>
    <mergeCell ref="VFS22:VGD22"/>
    <mergeCell ref="VGE22:VGP22"/>
    <mergeCell ref="VGQ22:VHB22"/>
    <mergeCell ref="VBO22:VBZ22"/>
    <mergeCell ref="VCA22:VCL22"/>
    <mergeCell ref="VCM22:VCX22"/>
    <mergeCell ref="VCY22:VDJ22"/>
    <mergeCell ref="VDK22:VDV22"/>
    <mergeCell ref="VDW22:VEH22"/>
    <mergeCell ref="VPK22:VPV22"/>
    <mergeCell ref="VPW22:VQH22"/>
    <mergeCell ref="VQI22:VQT22"/>
    <mergeCell ref="VQU22:VRF22"/>
    <mergeCell ref="VRG22:VRR22"/>
    <mergeCell ref="VRS22:VSD22"/>
    <mergeCell ref="VMQ22:VNB22"/>
    <mergeCell ref="VNC22:VNN22"/>
    <mergeCell ref="VNO22:VNZ22"/>
    <mergeCell ref="VOA22:VOL22"/>
    <mergeCell ref="VOM22:VOX22"/>
    <mergeCell ref="VOY22:VPJ22"/>
    <mergeCell ref="VJW22:VKH22"/>
    <mergeCell ref="VKI22:VKT22"/>
    <mergeCell ref="VKU22:VLF22"/>
    <mergeCell ref="VLG22:VLR22"/>
    <mergeCell ref="VLS22:VMD22"/>
    <mergeCell ref="VME22:VMP22"/>
    <mergeCell ref="VXS22:VYD22"/>
    <mergeCell ref="VYE22:VYP22"/>
    <mergeCell ref="VYQ22:VZB22"/>
    <mergeCell ref="VZC22:VZN22"/>
    <mergeCell ref="VZO22:VZZ22"/>
    <mergeCell ref="WAA22:WAL22"/>
    <mergeCell ref="VUY22:VVJ22"/>
    <mergeCell ref="VVK22:VVV22"/>
    <mergeCell ref="VVW22:VWH22"/>
    <mergeCell ref="VWI22:VWT22"/>
    <mergeCell ref="VWU22:VXF22"/>
    <mergeCell ref="VXG22:VXR22"/>
    <mergeCell ref="VSE22:VSP22"/>
    <mergeCell ref="VSQ22:VTB22"/>
    <mergeCell ref="VTC22:VTN22"/>
    <mergeCell ref="VTO22:VTZ22"/>
    <mergeCell ref="VUA22:VUL22"/>
    <mergeCell ref="VUM22:VUX22"/>
    <mergeCell ref="WGA22:WGL22"/>
    <mergeCell ref="WGM22:WGX22"/>
    <mergeCell ref="WGY22:WHJ22"/>
    <mergeCell ref="WHK22:WHV22"/>
    <mergeCell ref="WHW22:WIH22"/>
    <mergeCell ref="WII22:WIT22"/>
    <mergeCell ref="WDG22:WDR22"/>
    <mergeCell ref="WDS22:WED22"/>
    <mergeCell ref="WEE22:WEP22"/>
    <mergeCell ref="WEQ22:WFB22"/>
    <mergeCell ref="WFC22:WFN22"/>
    <mergeCell ref="WFO22:WFZ22"/>
    <mergeCell ref="WAM22:WAX22"/>
    <mergeCell ref="WAY22:WBJ22"/>
    <mergeCell ref="WBK22:WBV22"/>
    <mergeCell ref="WBW22:WCH22"/>
    <mergeCell ref="WCI22:WCT22"/>
    <mergeCell ref="WCU22:WDF22"/>
    <mergeCell ref="WSA22:WSL22"/>
    <mergeCell ref="WSM22:WSX22"/>
    <mergeCell ref="WSY22:WTJ22"/>
    <mergeCell ref="WTK22:WTV22"/>
    <mergeCell ref="WOI22:WOT22"/>
    <mergeCell ref="WOU22:WPF22"/>
    <mergeCell ref="WPG22:WPR22"/>
    <mergeCell ref="WPS22:WQD22"/>
    <mergeCell ref="WQE22:WQP22"/>
    <mergeCell ref="WQQ22:WRB22"/>
    <mergeCell ref="WLO22:WLZ22"/>
    <mergeCell ref="WMA22:WML22"/>
    <mergeCell ref="WMM22:WMX22"/>
    <mergeCell ref="WMY22:WNJ22"/>
    <mergeCell ref="WNK22:WNV22"/>
    <mergeCell ref="WNW22:WOH22"/>
    <mergeCell ref="WIU22:WJF22"/>
    <mergeCell ref="WJG22:WJR22"/>
    <mergeCell ref="WJS22:WKD22"/>
    <mergeCell ref="WKE22:WKP22"/>
    <mergeCell ref="WKQ22:WLB22"/>
    <mergeCell ref="WLC22:WLN22"/>
    <mergeCell ref="A23:D23"/>
    <mergeCell ref="A25:E25"/>
    <mergeCell ref="A43:D43"/>
    <mergeCell ref="A44:D44"/>
    <mergeCell ref="K44:V44"/>
    <mergeCell ref="W44:AH44"/>
    <mergeCell ref="XCE22:XCP22"/>
    <mergeCell ref="XCQ22:XDB22"/>
    <mergeCell ref="XDC22:XDN22"/>
    <mergeCell ref="XDO22:XDZ22"/>
    <mergeCell ref="XEA22:XEL22"/>
    <mergeCell ref="XEM22:XEP22"/>
    <mergeCell ref="WZK22:WZV22"/>
    <mergeCell ref="WZW22:XAH22"/>
    <mergeCell ref="XAI22:XAT22"/>
    <mergeCell ref="XAU22:XBF22"/>
    <mergeCell ref="XBG22:XBR22"/>
    <mergeCell ref="XBS22:XCD22"/>
    <mergeCell ref="WWQ22:WXB22"/>
    <mergeCell ref="WXC22:WXN22"/>
    <mergeCell ref="WXO22:WXZ22"/>
    <mergeCell ref="WYA22:WYL22"/>
    <mergeCell ref="WYM22:WYX22"/>
    <mergeCell ref="WYY22:WZJ22"/>
    <mergeCell ref="WTW22:WUH22"/>
    <mergeCell ref="WUI22:WUT22"/>
    <mergeCell ref="WUU22:WVF22"/>
    <mergeCell ref="WVG22:WVR22"/>
    <mergeCell ref="WVS22:WWD22"/>
    <mergeCell ref="WWE22:WWP22"/>
    <mergeCell ref="WRC22:WRN22"/>
    <mergeCell ref="WRO22:WRZ22"/>
    <mergeCell ref="FW44:GH44"/>
    <mergeCell ref="GI44:GT44"/>
    <mergeCell ref="GU44:HF44"/>
    <mergeCell ref="HG44:HR44"/>
    <mergeCell ref="HS44:ID44"/>
    <mergeCell ref="IE44:IP44"/>
    <mergeCell ref="DC44:DN44"/>
    <mergeCell ref="DO44:DZ44"/>
    <mergeCell ref="EA44:EL44"/>
    <mergeCell ref="EM44:EX44"/>
    <mergeCell ref="EY44:FJ44"/>
    <mergeCell ref="FK44:FV44"/>
    <mergeCell ref="AI44:AT44"/>
    <mergeCell ref="AU44:BF44"/>
    <mergeCell ref="BG44:BR44"/>
    <mergeCell ref="BS44:CD44"/>
    <mergeCell ref="CE44:CP44"/>
    <mergeCell ref="CQ44:DB44"/>
    <mergeCell ref="OE44:OP44"/>
    <mergeCell ref="OQ44:PB44"/>
    <mergeCell ref="PC44:PN44"/>
    <mergeCell ref="PO44:PZ44"/>
    <mergeCell ref="QA44:QL44"/>
    <mergeCell ref="QM44:QX44"/>
    <mergeCell ref="LK44:LV44"/>
    <mergeCell ref="LW44:MH44"/>
    <mergeCell ref="MI44:MT44"/>
    <mergeCell ref="MU44:NF44"/>
    <mergeCell ref="NG44:NR44"/>
    <mergeCell ref="NS44:OD44"/>
    <mergeCell ref="IQ44:JB44"/>
    <mergeCell ref="JC44:JN44"/>
    <mergeCell ref="JO44:JZ44"/>
    <mergeCell ref="KA44:KL44"/>
    <mergeCell ref="KM44:KX44"/>
    <mergeCell ref="KY44:LJ44"/>
    <mergeCell ref="WM44:WX44"/>
    <mergeCell ref="WY44:XJ44"/>
    <mergeCell ref="XK44:XV44"/>
    <mergeCell ref="XW44:YH44"/>
    <mergeCell ref="YI44:YT44"/>
    <mergeCell ref="YU44:ZF44"/>
    <mergeCell ref="TS44:UD44"/>
    <mergeCell ref="UE44:UP44"/>
    <mergeCell ref="UQ44:VB44"/>
    <mergeCell ref="VC44:VN44"/>
    <mergeCell ref="VO44:VZ44"/>
    <mergeCell ref="WA44:WL44"/>
    <mergeCell ref="QY44:RJ44"/>
    <mergeCell ref="RK44:RV44"/>
    <mergeCell ref="RW44:SH44"/>
    <mergeCell ref="SI44:ST44"/>
    <mergeCell ref="SU44:TF44"/>
    <mergeCell ref="TG44:TR44"/>
    <mergeCell ref="AEU44:AFF44"/>
    <mergeCell ref="AFG44:AFR44"/>
    <mergeCell ref="AFS44:AGD44"/>
    <mergeCell ref="AGE44:AGP44"/>
    <mergeCell ref="AGQ44:AHB44"/>
    <mergeCell ref="AHC44:AHN44"/>
    <mergeCell ref="ACA44:ACL44"/>
    <mergeCell ref="ACM44:ACX44"/>
    <mergeCell ref="ACY44:ADJ44"/>
    <mergeCell ref="ADK44:ADV44"/>
    <mergeCell ref="ADW44:AEH44"/>
    <mergeCell ref="AEI44:AET44"/>
    <mergeCell ref="ZG44:ZR44"/>
    <mergeCell ref="ZS44:AAD44"/>
    <mergeCell ref="AAE44:AAP44"/>
    <mergeCell ref="AAQ44:ABB44"/>
    <mergeCell ref="ABC44:ABN44"/>
    <mergeCell ref="ABO44:ABZ44"/>
    <mergeCell ref="ANC44:ANN44"/>
    <mergeCell ref="ANO44:ANZ44"/>
    <mergeCell ref="AOA44:AOL44"/>
    <mergeCell ref="AOM44:AOX44"/>
    <mergeCell ref="AOY44:APJ44"/>
    <mergeCell ref="APK44:APV44"/>
    <mergeCell ref="AKI44:AKT44"/>
    <mergeCell ref="AKU44:ALF44"/>
    <mergeCell ref="ALG44:ALR44"/>
    <mergeCell ref="ALS44:AMD44"/>
    <mergeCell ref="AME44:AMP44"/>
    <mergeCell ref="AMQ44:ANB44"/>
    <mergeCell ref="AHO44:AHZ44"/>
    <mergeCell ref="AIA44:AIL44"/>
    <mergeCell ref="AIM44:AIX44"/>
    <mergeCell ref="AIY44:AJJ44"/>
    <mergeCell ref="AJK44:AJV44"/>
    <mergeCell ref="AJW44:AKH44"/>
    <mergeCell ref="AVK44:AVV44"/>
    <mergeCell ref="AVW44:AWH44"/>
    <mergeCell ref="AWI44:AWT44"/>
    <mergeCell ref="AWU44:AXF44"/>
    <mergeCell ref="AXG44:AXR44"/>
    <mergeCell ref="AXS44:AYD44"/>
    <mergeCell ref="ASQ44:ATB44"/>
    <mergeCell ref="ATC44:ATN44"/>
    <mergeCell ref="ATO44:ATZ44"/>
    <mergeCell ref="AUA44:AUL44"/>
    <mergeCell ref="AUM44:AUX44"/>
    <mergeCell ref="AUY44:AVJ44"/>
    <mergeCell ref="APW44:AQH44"/>
    <mergeCell ref="AQI44:AQT44"/>
    <mergeCell ref="AQU44:ARF44"/>
    <mergeCell ref="ARG44:ARR44"/>
    <mergeCell ref="ARS44:ASD44"/>
    <mergeCell ref="ASE44:ASP44"/>
    <mergeCell ref="BDS44:BED44"/>
    <mergeCell ref="BEE44:BEP44"/>
    <mergeCell ref="BEQ44:BFB44"/>
    <mergeCell ref="BFC44:BFN44"/>
    <mergeCell ref="BFO44:BFZ44"/>
    <mergeCell ref="BGA44:BGL44"/>
    <mergeCell ref="BAY44:BBJ44"/>
    <mergeCell ref="BBK44:BBV44"/>
    <mergeCell ref="BBW44:BCH44"/>
    <mergeCell ref="BCI44:BCT44"/>
    <mergeCell ref="BCU44:BDF44"/>
    <mergeCell ref="BDG44:BDR44"/>
    <mergeCell ref="AYE44:AYP44"/>
    <mergeCell ref="AYQ44:AZB44"/>
    <mergeCell ref="AZC44:AZN44"/>
    <mergeCell ref="AZO44:AZZ44"/>
    <mergeCell ref="BAA44:BAL44"/>
    <mergeCell ref="BAM44:BAX44"/>
    <mergeCell ref="BMA44:BML44"/>
    <mergeCell ref="BMM44:BMX44"/>
    <mergeCell ref="BMY44:BNJ44"/>
    <mergeCell ref="BNK44:BNV44"/>
    <mergeCell ref="BNW44:BOH44"/>
    <mergeCell ref="BOI44:BOT44"/>
    <mergeCell ref="BJG44:BJR44"/>
    <mergeCell ref="BJS44:BKD44"/>
    <mergeCell ref="BKE44:BKP44"/>
    <mergeCell ref="BKQ44:BLB44"/>
    <mergeCell ref="BLC44:BLN44"/>
    <mergeCell ref="BLO44:BLZ44"/>
    <mergeCell ref="BGM44:BGX44"/>
    <mergeCell ref="BGY44:BHJ44"/>
    <mergeCell ref="BHK44:BHV44"/>
    <mergeCell ref="BHW44:BIH44"/>
    <mergeCell ref="BII44:BIT44"/>
    <mergeCell ref="BIU44:BJF44"/>
    <mergeCell ref="BUI44:BUT44"/>
    <mergeCell ref="BUU44:BVF44"/>
    <mergeCell ref="BVG44:BVR44"/>
    <mergeCell ref="BVS44:BWD44"/>
    <mergeCell ref="BWE44:BWP44"/>
    <mergeCell ref="BWQ44:BXB44"/>
    <mergeCell ref="BRO44:BRZ44"/>
    <mergeCell ref="BSA44:BSL44"/>
    <mergeCell ref="BSM44:BSX44"/>
    <mergeCell ref="BSY44:BTJ44"/>
    <mergeCell ref="BTK44:BTV44"/>
    <mergeCell ref="BTW44:BUH44"/>
    <mergeCell ref="BOU44:BPF44"/>
    <mergeCell ref="BPG44:BPR44"/>
    <mergeCell ref="BPS44:BQD44"/>
    <mergeCell ref="BQE44:BQP44"/>
    <mergeCell ref="BQQ44:BRB44"/>
    <mergeCell ref="BRC44:BRN44"/>
    <mergeCell ref="CCQ44:CDB44"/>
    <mergeCell ref="CDC44:CDN44"/>
    <mergeCell ref="CDO44:CDZ44"/>
    <mergeCell ref="CEA44:CEL44"/>
    <mergeCell ref="CEM44:CEX44"/>
    <mergeCell ref="CEY44:CFJ44"/>
    <mergeCell ref="BZW44:CAH44"/>
    <mergeCell ref="CAI44:CAT44"/>
    <mergeCell ref="CAU44:CBF44"/>
    <mergeCell ref="CBG44:CBR44"/>
    <mergeCell ref="CBS44:CCD44"/>
    <mergeCell ref="CCE44:CCP44"/>
    <mergeCell ref="BXC44:BXN44"/>
    <mergeCell ref="BXO44:BXZ44"/>
    <mergeCell ref="BYA44:BYL44"/>
    <mergeCell ref="BYM44:BYX44"/>
    <mergeCell ref="BYY44:BZJ44"/>
    <mergeCell ref="BZK44:BZV44"/>
    <mergeCell ref="CKY44:CLJ44"/>
    <mergeCell ref="CLK44:CLV44"/>
    <mergeCell ref="CLW44:CMH44"/>
    <mergeCell ref="CMI44:CMT44"/>
    <mergeCell ref="CMU44:CNF44"/>
    <mergeCell ref="CNG44:CNR44"/>
    <mergeCell ref="CIE44:CIP44"/>
    <mergeCell ref="CIQ44:CJB44"/>
    <mergeCell ref="CJC44:CJN44"/>
    <mergeCell ref="CJO44:CJZ44"/>
    <mergeCell ref="CKA44:CKL44"/>
    <mergeCell ref="CKM44:CKX44"/>
    <mergeCell ref="CFK44:CFV44"/>
    <mergeCell ref="CFW44:CGH44"/>
    <mergeCell ref="CGI44:CGT44"/>
    <mergeCell ref="CGU44:CHF44"/>
    <mergeCell ref="CHG44:CHR44"/>
    <mergeCell ref="CHS44:CID44"/>
    <mergeCell ref="CTG44:CTR44"/>
    <mergeCell ref="CTS44:CUD44"/>
    <mergeCell ref="CUE44:CUP44"/>
    <mergeCell ref="CUQ44:CVB44"/>
    <mergeCell ref="CVC44:CVN44"/>
    <mergeCell ref="CVO44:CVZ44"/>
    <mergeCell ref="CQM44:CQX44"/>
    <mergeCell ref="CQY44:CRJ44"/>
    <mergeCell ref="CRK44:CRV44"/>
    <mergeCell ref="CRW44:CSH44"/>
    <mergeCell ref="CSI44:CST44"/>
    <mergeCell ref="CSU44:CTF44"/>
    <mergeCell ref="CNS44:COD44"/>
    <mergeCell ref="COE44:COP44"/>
    <mergeCell ref="COQ44:CPB44"/>
    <mergeCell ref="CPC44:CPN44"/>
    <mergeCell ref="CPO44:CPZ44"/>
    <mergeCell ref="CQA44:CQL44"/>
    <mergeCell ref="DBO44:DBZ44"/>
    <mergeCell ref="DCA44:DCL44"/>
    <mergeCell ref="DCM44:DCX44"/>
    <mergeCell ref="DCY44:DDJ44"/>
    <mergeCell ref="DDK44:DDV44"/>
    <mergeCell ref="DDW44:DEH44"/>
    <mergeCell ref="CYU44:CZF44"/>
    <mergeCell ref="CZG44:CZR44"/>
    <mergeCell ref="CZS44:DAD44"/>
    <mergeCell ref="DAE44:DAP44"/>
    <mergeCell ref="DAQ44:DBB44"/>
    <mergeCell ref="DBC44:DBN44"/>
    <mergeCell ref="CWA44:CWL44"/>
    <mergeCell ref="CWM44:CWX44"/>
    <mergeCell ref="CWY44:CXJ44"/>
    <mergeCell ref="CXK44:CXV44"/>
    <mergeCell ref="CXW44:CYH44"/>
    <mergeCell ref="CYI44:CYT44"/>
    <mergeCell ref="DJW44:DKH44"/>
    <mergeCell ref="DKI44:DKT44"/>
    <mergeCell ref="DKU44:DLF44"/>
    <mergeCell ref="DLG44:DLR44"/>
    <mergeCell ref="DLS44:DMD44"/>
    <mergeCell ref="DME44:DMP44"/>
    <mergeCell ref="DHC44:DHN44"/>
    <mergeCell ref="DHO44:DHZ44"/>
    <mergeCell ref="DIA44:DIL44"/>
    <mergeCell ref="DIM44:DIX44"/>
    <mergeCell ref="DIY44:DJJ44"/>
    <mergeCell ref="DJK44:DJV44"/>
    <mergeCell ref="DEI44:DET44"/>
    <mergeCell ref="DEU44:DFF44"/>
    <mergeCell ref="DFG44:DFR44"/>
    <mergeCell ref="DFS44:DGD44"/>
    <mergeCell ref="DGE44:DGP44"/>
    <mergeCell ref="DGQ44:DHB44"/>
    <mergeCell ref="DSE44:DSP44"/>
    <mergeCell ref="DSQ44:DTB44"/>
    <mergeCell ref="DTC44:DTN44"/>
    <mergeCell ref="DTO44:DTZ44"/>
    <mergeCell ref="DUA44:DUL44"/>
    <mergeCell ref="DUM44:DUX44"/>
    <mergeCell ref="DPK44:DPV44"/>
    <mergeCell ref="DPW44:DQH44"/>
    <mergeCell ref="DQI44:DQT44"/>
    <mergeCell ref="DQU44:DRF44"/>
    <mergeCell ref="DRG44:DRR44"/>
    <mergeCell ref="DRS44:DSD44"/>
    <mergeCell ref="DMQ44:DNB44"/>
    <mergeCell ref="DNC44:DNN44"/>
    <mergeCell ref="DNO44:DNZ44"/>
    <mergeCell ref="DOA44:DOL44"/>
    <mergeCell ref="DOM44:DOX44"/>
    <mergeCell ref="DOY44:DPJ44"/>
    <mergeCell ref="EAM44:EAX44"/>
    <mergeCell ref="EAY44:EBJ44"/>
    <mergeCell ref="EBK44:EBV44"/>
    <mergeCell ref="EBW44:ECH44"/>
    <mergeCell ref="ECI44:ECT44"/>
    <mergeCell ref="ECU44:EDF44"/>
    <mergeCell ref="DXS44:DYD44"/>
    <mergeCell ref="DYE44:DYP44"/>
    <mergeCell ref="DYQ44:DZB44"/>
    <mergeCell ref="DZC44:DZN44"/>
    <mergeCell ref="DZO44:DZZ44"/>
    <mergeCell ref="EAA44:EAL44"/>
    <mergeCell ref="DUY44:DVJ44"/>
    <mergeCell ref="DVK44:DVV44"/>
    <mergeCell ref="DVW44:DWH44"/>
    <mergeCell ref="DWI44:DWT44"/>
    <mergeCell ref="DWU44:DXF44"/>
    <mergeCell ref="DXG44:DXR44"/>
    <mergeCell ref="EIU44:EJF44"/>
    <mergeCell ref="EJG44:EJR44"/>
    <mergeCell ref="EJS44:EKD44"/>
    <mergeCell ref="EKE44:EKP44"/>
    <mergeCell ref="EKQ44:ELB44"/>
    <mergeCell ref="ELC44:ELN44"/>
    <mergeCell ref="EGA44:EGL44"/>
    <mergeCell ref="EGM44:EGX44"/>
    <mergeCell ref="EGY44:EHJ44"/>
    <mergeCell ref="EHK44:EHV44"/>
    <mergeCell ref="EHW44:EIH44"/>
    <mergeCell ref="EII44:EIT44"/>
    <mergeCell ref="EDG44:EDR44"/>
    <mergeCell ref="EDS44:EED44"/>
    <mergeCell ref="EEE44:EEP44"/>
    <mergeCell ref="EEQ44:EFB44"/>
    <mergeCell ref="EFC44:EFN44"/>
    <mergeCell ref="EFO44:EFZ44"/>
    <mergeCell ref="ERC44:ERN44"/>
    <mergeCell ref="ERO44:ERZ44"/>
    <mergeCell ref="ESA44:ESL44"/>
    <mergeCell ref="ESM44:ESX44"/>
    <mergeCell ref="ESY44:ETJ44"/>
    <mergeCell ref="ETK44:ETV44"/>
    <mergeCell ref="EOI44:EOT44"/>
    <mergeCell ref="EOU44:EPF44"/>
    <mergeCell ref="EPG44:EPR44"/>
    <mergeCell ref="EPS44:EQD44"/>
    <mergeCell ref="EQE44:EQP44"/>
    <mergeCell ref="EQQ44:ERB44"/>
    <mergeCell ref="ELO44:ELZ44"/>
    <mergeCell ref="EMA44:EML44"/>
    <mergeCell ref="EMM44:EMX44"/>
    <mergeCell ref="EMY44:ENJ44"/>
    <mergeCell ref="ENK44:ENV44"/>
    <mergeCell ref="ENW44:EOH44"/>
    <mergeCell ref="EZK44:EZV44"/>
    <mergeCell ref="EZW44:FAH44"/>
    <mergeCell ref="FAI44:FAT44"/>
    <mergeCell ref="FAU44:FBF44"/>
    <mergeCell ref="FBG44:FBR44"/>
    <mergeCell ref="FBS44:FCD44"/>
    <mergeCell ref="EWQ44:EXB44"/>
    <mergeCell ref="EXC44:EXN44"/>
    <mergeCell ref="EXO44:EXZ44"/>
    <mergeCell ref="EYA44:EYL44"/>
    <mergeCell ref="EYM44:EYX44"/>
    <mergeCell ref="EYY44:EZJ44"/>
    <mergeCell ref="ETW44:EUH44"/>
    <mergeCell ref="EUI44:EUT44"/>
    <mergeCell ref="EUU44:EVF44"/>
    <mergeCell ref="EVG44:EVR44"/>
    <mergeCell ref="EVS44:EWD44"/>
    <mergeCell ref="EWE44:EWP44"/>
    <mergeCell ref="FHS44:FID44"/>
    <mergeCell ref="FIE44:FIP44"/>
    <mergeCell ref="FIQ44:FJB44"/>
    <mergeCell ref="FJC44:FJN44"/>
    <mergeCell ref="FJO44:FJZ44"/>
    <mergeCell ref="FKA44:FKL44"/>
    <mergeCell ref="FEY44:FFJ44"/>
    <mergeCell ref="FFK44:FFV44"/>
    <mergeCell ref="FFW44:FGH44"/>
    <mergeCell ref="FGI44:FGT44"/>
    <mergeCell ref="FGU44:FHF44"/>
    <mergeCell ref="FHG44:FHR44"/>
    <mergeCell ref="FCE44:FCP44"/>
    <mergeCell ref="FCQ44:FDB44"/>
    <mergeCell ref="FDC44:FDN44"/>
    <mergeCell ref="FDO44:FDZ44"/>
    <mergeCell ref="FEA44:FEL44"/>
    <mergeCell ref="FEM44:FEX44"/>
    <mergeCell ref="FQA44:FQL44"/>
    <mergeCell ref="FQM44:FQX44"/>
    <mergeCell ref="FQY44:FRJ44"/>
    <mergeCell ref="FRK44:FRV44"/>
    <mergeCell ref="FRW44:FSH44"/>
    <mergeCell ref="FSI44:FST44"/>
    <mergeCell ref="FNG44:FNR44"/>
    <mergeCell ref="FNS44:FOD44"/>
    <mergeCell ref="FOE44:FOP44"/>
    <mergeCell ref="FOQ44:FPB44"/>
    <mergeCell ref="FPC44:FPN44"/>
    <mergeCell ref="FPO44:FPZ44"/>
    <mergeCell ref="FKM44:FKX44"/>
    <mergeCell ref="FKY44:FLJ44"/>
    <mergeCell ref="FLK44:FLV44"/>
    <mergeCell ref="FLW44:FMH44"/>
    <mergeCell ref="FMI44:FMT44"/>
    <mergeCell ref="FMU44:FNF44"/>
    <mergeCell ref="FYI44:FYT44"/>
    <mergeCell ref="FYU44:FZF44"/>
    <mergeCell ref="FZG44:FZR44"/>
    <mergeCell ref="FZS44:GAD44"/>
    <mergeCell ref="GAE44:GAP44"/>
    <mergeCell ref="GAQ44:GBB44"/>
    <mergeCell ref="FVO44:FVZ44"/>
    <mergeCell ref="FWA44:FWL44"/>
    <mergeCell ref="FWM44:FWX44"/>
    <mergeCell ref="FWY44:FXJ44"/>
    <mergeCell ref="FXK44:FXV44"/>
    <mergeCell ref="FXW44:FYH44"/>
    <mergeCell ref="FSU44:FTF44"/>
    <mergeCell ref="FTG44:FTR44"/>
    <mergeCell ref="FTS44:FUD44"/>
    <mergeCell ref="FUE44:FUP44"/>
    <mergeCell ref="FUQ44:FVB44"/>
    <mergeCell ref="FVC44:FVN44"/>
    <mergeCell ref="GGQ44:GHB44"/>
    <mergeCell ref="GHC44:GHN44"/>
    <mergeCell ref="GHO44:GHZ44"/>
    <mergeCell ref="GIA44:GIL44"/>
    <mergeCell ref="GIM44:GIX44"/>
    <mergeCell ref="GIY44:GJJ44"/>
    <mergeCell ref="GDW44:GEH44"/>
    <mergeCell ref="GEI44:GET44"/>
    <mergeCell ref="GEU44:GFF44"/>
    <mergeCell ref="GFG44:GFR44"/>
    <mergeCell ref="GFS44:GGD44"/>
    <mergeCell ref="GGE44:GGP44"/>
    <mergeCell ref="GBC44:GBN44"/>
    <mergeCell ref="GBO44:GBZ44"/>
    <mergeCell ref="GCA44:GCL44"/>
    <mergeCell ref="GCM44:GCX44"/>
    <mergeCell ref="GCY44:GDJ44"/>
    <mergeCell ref="GDK44:GDV44"/>
    <mergeCell ref="GOY44:GPJ44"/>
    <mergeCell ref="GPK44:GPV44"/>
    <mergeCell ref="GPW44:GQH44"/>
    <mergeCell ref="GQI44:GQT44"/>
    <mergeCell ref="GQU44:GRF44"/>
    <mergeCell ref="GRG44:GRR44"/>
    <mergeCell ref="GME44:GMP44"/>
    <mergeCell ref="GMQ44:GNB44"/>
    <mergeCell ref="GNC44:GNN44"/>
    <mergeCell ref="GNO44:GNZ44"/>
    <mergeCell ref="GOA44:GOL44"/>
    <mergeCell ref="GOM44:GOX44"/>
    <mergeCell ref="GJK44:GJV44"/>
    <mergeCell ref="GJW44:GKH44"/>
    <mergeCell ref="GKI44:GKT44"/>
    <mergeCell ref="GKU44:GLF44"/>
    <mergeCell ref="GLG44:GLR44"/>
    <mergeCell ref="GLS44:GMD44"/>
    <mergeCell ref="GXG44:GXR44"/>
    <mergeCell ref="GXS44:GYD44"/>
    <mergeCell ref="GYE44:GYP44"/>
    <mergeCell ref="GYQ44:GZB44"/>
    <mergeCell ref="GZC44:GZN44"/>
    <mergeCell ref="GZO44:GZZ44"/>
    <mergeCell ref="GUM44:GUX44"/>
    <mergeCell ref="GUY44:GVJ44"/>
    <mergeCell ref="GVK44:GVV44"/>
    <mergeCell ref="GVW44:GWH44"/>
    <mergeCell ref="GWI44:GWT44"/>
    <mergeCell ref="GWU44:GXF44"/>
    <mergeCell ref="GRS44:GSD44"/>
    <mergeCell ref="GSE44:GSP44"/>
    <mergeCell ref="GSQ44:GTB44"/>
    <mergeCell ref="GTC44:GTN44"/>
    <mergeCell ref="GTO44:GTZ44"/>
    <mergeCell ref="GUA44:GUL44"/>
    <mergeCell ref="HFO44:HFZ44"/>
    <mergeCell ref="HGA44:HGL44"/>
    <mergeCell ref="HGM44:HGX44"/>
    <mergeCell ref="HGY44:HHJ44"/>
    <mergeCell ref="HHK44:HHV44"/>
    <mergeCell ref="HHW44:HIH44"/>
    <mergeCell ref="HCU44:HDF44"/>
    <mergeCell ref="HDG44:HDR44"/>
    <mergeCell ref="HDS44:HED44"/>
    <mergeCell ref="HEE44:HEP44"/>
    <mergeCell ref="HEQ44:HFB44"/>
    <mergeCell ref="HFC44:HFN44"/>
    <mergeCell ref="HAA44:HAL44"/>
    <mergeCell ref="HAM44:HAX44"/>
    <mergeCell ref="HAY44:HBJ44"/>
    <mergeCell ref="HBK44:HBV44"/>
    <mergeCell ref="HBW44:HCH44"/>
    <mergeCell ref="HCI44:HCT44"/>
    <mergeCell ref="HNW44:HOH44"/>
    <mergeCell ref="HOI44:HOT44"/>
    <mergeCell ref="HOU44:HPF44"/>
    <mergeCell ref="HPG44:HPR44"/>
    <mergeCell ref="HPS44:HQD44"/>
    <mergeCell ref="HQE44:HQP44"/>
    <mergeCell ref="HLC44:HLN44"/>
    <mergeCell ref="HLO44:HLZ44"/>
    <mergeCell ref="HMA44:HML44"/>
    <mergeCell ref="HMM44:HMX44"/>
    <mergeCell ref="HMY44:HNJ44"/>
    <mergeCell ref="HNK44:HNV44"/>
    <mergeCell ref="HII44:HIT44"/>
    <mergeCell ref="HIU44:HJF44"/>
    <mergeCell ref="HJG44:HJR44"/>
    <mergeCell ref="HJS44:HKD44"/>
    <mergeCell ref="HKE44:HKP44"/>
    <mergeCell ref="HKQ44:HLB44"/>
    <mergeCell ref="HWE44:HWP44"/>
    <mergeCell ref="HWQ44:HXB44"/>
    <mergeCell ref="HXC44:HXN44"/>
    <mergeCell ref="HXO44:HXZ44"/>
    <mergeCell ref="HYA44:HYL44"/>
    <mergeCell ref="HYM44:HYX44"/>
    <mergeCell ref="HTK44:HTV44"/>
    <mergeCell ref="HTW44:HUH44"/>
    <mergeCell ref="HUI44:HUT44"/>
    <mergeCell ref="HUU44:HVF44"/>
    <mergeCell ref="HVG44:HVR44"/>
    <mergeCell ref="HVS44:HWD44"/>
    <mergeCell ref="HQQ44:HRB44"/>
    <mergeCell ref="HRC44:HRN44"/>
    <mergeCell ref="HRO44:HRZ44"/>
    <mergeCell ref="HSA44:HSL44"/>
    <mergeCell ref="HSM44:HSX44"/>
    <mergeCell ref="HSY44:HTJ44"/>
    <mergeCell ref="IEM44:IEX44"/>
    <mergeCell ref="IEY44:IFJ44"/>
    <mergeCell ref="IFK44:IFV44"/>
    <mergeCell ref="IFW44:IGH44"/>
    <mergeCell ref="IGI44:IGT44"/>
    <mergeCell ref="IGU44:IHF44"/>
    <mergeCell ref="IBS44:ICD44"/>
    <mergeCell ref="ICE44:ICP44"/>
    <mergeCell ref="ICQ44:IDB44"/>
    <mergeCell ref="IDC44:IDN44"/>
    <mergeCell ref="IDO44:IDZ44"/>
    <mergeCell ref="IEA44:IEL44"/>
    <mergeCell ref="HYY44:HZJ44"/>
    <mergeCell ref="HZK44:HZV44"/>
    <mergeCell ref="HZW44:IAH44"/>
    <mergeCell ref="IAI44:IAT44"/>
    <mergeCell ref="IAU44:IBF44"/>
    <mergeCell ref="IBG44:IBR44"/>
    <mergeCell ref="IMU44:INF44"/>
    <mergeCell ref="ING44:INR44"/>
    <mergeCell ref="INS44:IOD44"/>
    <mergeCell ref="IOE44:IOP44"/>
    <mergeCell ref="IOQ44:IPB44"/>
    <mergeCell ref="IPC44:IPN44"/>
    <mergeCell ref="IKA44:IKL44"/>
    <mergeCell ref="IKM44:IKX44"/>
    <mergeCell ref="IKY44:ILJ44"/>
    <mergeCell ref="ILK44:ILV44"/>
    <mergeCell ref="ILW44:IMH44"/>
    <mergeCell ref="IMI44:IMT44"/>
    <mergeCell ref="IHG44:IHR44"/>
    <mergeCell ref="IHS44:IID44"/>
    <mergeCell ref="IIE44:IIP44"/>
    <mergeCell ref="IIQ44:IJB44"/>
    <mergeCell ref="IJC44:IJN44"/>
    <mergeCell ref="IJO44:IJZ44"/>
    <mergeCell ref="IVC44:IVN44"/>
    <mergeCell ref="IVO44:IVZ44"/>
    <mergeCell ref="IWA44:IWL44"/>
    <mergeCell ref="IWM44:IWX44"/>
    <mergeCell ref="IWY44:IXJ44"/>
    <mergeCell ref="IXK44:IXV44"/>
    <mergeCell ref="ISI44:IST44"/>
    <mergeCell ref="ISU44:ITF44"/>
    <mergeCell ref="ITG44:ITR44"/>
    <mergeCell ref="ITS44:IUD44"/>
    <mergeCell ref="IUE44:IUP44"/>
    <mergeCell ref="IUQ44:IVB44"/>
    <mergeCell ref="IPO44:IPZ44"/>
    <mergeCell ref="IQA44:IQL44"/>
    <mergeCell ref="IQM44:IQX44"/>
    <mergeCell ref="IQY44:IRJ44"/>
    <mergeCell ref="IRK44:IRV44"/>
    <mergeCell ref="IRW44:ISH44"/>
    <mergeCell ref="JDK44:JDV44"/>
    <mergeCell ref="JDW44:JEH44"/>
    <mergeCell ref="JEI44:JET44"/>
    <mergeCell ref="JEU44:JFF44"/>
    <mergeCell ref="JFG44:JFR44"/>
    <mergeCell ref="JFS44:JGD44"/>
    <mergeCell ref="JAQ44:JBB44"/>
    <mergeCell ref="JBC44:JBN44"/>
    <mergeCell ref="JBO44:JBZ44"/>
    <mergeCell ref="JCA44:JCL44"/>
    <mergeCell ref="JCM44:JCX44"/>
    <mergeCell ref="JCY44:JDJ44"/>
    <mergeCell ref="IXW44:IYH44"/>
    <mergeCell ref="IYI44:IYT44"/>
    <mergeCell ref="IYU44:IZF44"/>
    <mergeCell ref="IZG44:IZR44"/>
    <mergeCell ref="IZS44:JAD44"/>
    <mergeCell ref="JAE44:JAP44"/>
    <mergeCell ref="JLS44:JMD44"/>
    <mergeCell ref="JME44:JMP44"/>
    <mergeCell ref="JMQ44:JNB44"/>
    <mergeCell ref="JNC44:JNN44"/>
    <mergeCell ref="JNO44:JNZ44"/>
    <mergeCell ref="JOA44:JOL44"/>
    <mergeCell ref="JIY44:JJJ44"/>
    <mergeCell ref="JJK44:JJV44"/>
    <mergeCell ref="JJW44:JKH44"/>
    <mergeCell ref="JKI44:JKT44"/>
    <mergeCell ref="JKU44:JLF44"/>
    <mergeCell ref="JLG44:JLR44"/>
    <mergeCell ref="JGE44:JGP44"/>
    <mergeCell ref="JGQ44:JHB44"/>
    <mergeCell ref="JHC44:JHN44"/>
    <mergeCell ref="JHO44:JHZ44"/>
    <mergeCell ref="JIA44:JIL44"/>
    <mergeCell ref="JIM44:JIX44"/>
    <mergeCell ref="JUA44:JUL44"/>
    <mergeCell ref="JUM44:JUX44"/>
    <mergeCell ref="JUY44:JVJ44"/>
    <mergeCell ref="JVK44:JVV44"/>
    <mergeCell ref="JVW44:JWH44"/>
    <mergeCell ref="JWI44:JWT44"/>
    <mergeCell ref="JRG44:JRR44"/>
    <mergeCell ref="JRS44:JSD44"/>
    <mergeCell ref="JSE44:JSP44"/>
    <mergeCell ref="JSQ44:JTB44"/>
    <mergeCell ref="JTC44:JTN44"/>
    <mergeCell ref="JTO44:JTZ44"/>
    <mergeCell ref="JOM44:JOX44"/>
    <mergeCell ref="JOY44:JPJ44"/>
    <mergeCell ref="JPK44:JPV44"/>
    <mergeCell ref="JPW44:JQH44"/>
    <mergeCell ref="JQI44:JQT44"/>
    <mergeCell ref="JQU44:JRF44"/>
    <mergeCell ref="KCI44:KCT44"/>
    <mergeCell ref="KCU44:KDF44"/>
    <mergeCell ref="KDG44:KDR44"/>
    <mergeCell ref="KDS44:KED44"/>
    <mergeCell ref="KEE44:KEP44"/>
    <mergeCell ref="KEQ44:KFB44"/>
    <mergeCell ref="JZO44:JZZ44"/>
    <mergeCell ref="KAA44:KAL44"/>
    <mergeCell ref="KAM44:KAX44"/>
    <mergeCell ref="KAY44:KBJ44"/>
    <mergeCell ref="KBK44:KBV44"/>
    <mergeCell ref="KBW44:KCH44"/>
    <mergeCell ref="JWU44:JXF44"/>
    <mergeCell ref="JXG44:JXR44"/>
    <mergeCell ref="JXS44:JYD44"/>
    <mergeCell ref="JYE44:JYP44"/>
    <mergeCell ref="JYQ44:JZB44"/>
    <mergeCell ref="JZC44:JZN44"/>
    <mergeCell ref="KKQ44:KLB44"/>
    <mergeCell ref="KLC44:KLN44"/>
    <mergeCell ref="KLO44:KLZ44"/>
    <mergeCell ref="KMA44:KML44"/>
    <mergeCell ref="KMM44:KMX44"/>
    <mergeCell ref="KMY44:KNJ44"/>
    <mergeCell ref="KHW44:KIH44"/>
    <mergeCell ref="KII44:KIT44"/>
    <mergeCell ref="KIU44:KJF44"/>
    <mergeCell ref="KJG44:KJR44"/>
    <mergeCell ref="KJS44:KKD44"/>
    <mergeCell ref="KKE44:KKP44"/>
    <mergeCell ref="KFC44:KFN44"/>
    <mergeCell ref="KFO44:KFZ44"/>
    <mergeCell ref="KGA44:KGL44"/>
    <mergeCell ref="KGM44:KGX44"/>
    <mergeCell ref="KGY44:KHJ44"/>
    <mergeCell ref="KHK44:KHV44"/>
    <mergeCell ref="KSY44:KTJ44"/>
    <mergeCell ref="KTK44:KTV44"/>
    <mergeCell ref="KTW44:KUH44"/>
    <mergeCell ref="KUI44:KUT44"/>
    <mergeCell ref="KUU44:KVF44"/>
    <mergeCell ref="KVG44:KVR44"/>
    <mergeCell ref="KQE44:KQP44"/>
    <mergeCell ref="KQQ44:KRB44"/>
    <mergeCell ref="KRC44:KRN44"/>
    <mergeCell ref="KRO44:KRZ44"/>
    <mergeCell ref="KSA44:KSL44"/>
    <mergeCell ref="KSM44:KSX44"/>
    <mergeCell ref="KNK44:KNV44"/>
    <mergeCell ref="KNW44:KOH44"/>
    <mergeCell ref="KOI44:KOT44"/>
    <mergeCell ref="KOU44:KPF44"/>
    <mergeCell ref="KPG44:KPR44"/>
    <mergeCell ref="KPS44:KQD44"/>
    <mergeCell ref="LBG44:LBR44"/>
    <mergeCell ref="LBS44:LCD44"/>
    <mergeCell ref="LCE44:LCP44"/>
    <mergeCell ref="LCQ44:LDB44"/>
    <mergeCell ref="LDC44:LDN44"/>
    <mergeCell ref="LDO44:LDZ44"/>
    <mergeCell ref="KYM44:KYX44"/>
    <mergeCell ref="KYY44:KZJ44"/>
    <mergeCell ref="KZK44:KZV44"/>
    <mergeCell ref="KZW44:LAH44"/>
    <mergeCell ref="LAI44:LAT44"/>
    <mergeCell ref="LAU44:LBF44"/>
    <mergeCell ref="KVS44:KWD44"/>
    <mergeCell ref="KWE44:KWP44"/>
    <mergeCell ref="KWQ44:KXB44"/>
    <mergeCell ref="KXC44:KXN44"/>
    <mergeCell ref="KXO44:KXZ44"/>
    <mergeCell ref="KYA44:KYL44"/>
    <mergeCell ref="LJO44:LJZ44"/>
    <mergeCell ref="LKA44:LKL44"/>
    <mergeCell ref="LKM44:LKX44"/>
    <mergeCell ref="LKY44:LLJ44"/>
    <mergeCell ref="LLK44:LLV44"/>
    <mergeCell ref="LLW44:LMH44"/>
    <mergeCell ref="LGU44:LHF44"/>
    <mergeCell ref="LHG44:LHR44"/>
    <mergeCell ref="LHS44:LID44"/>
    <mergeCell ref="LIE44:LIP44"/>
    <mergeCell ref="LIQ44:LJB44"/>
    <mergeCell ref="LJC44:LJN44"/>
    <mergeCell ref="LEA44:LEL44"/>
    <mergeCell ref="LEM44:LEX44"/>
    <mergeCell ref="LEY44:LFJ44"/>
    <mergeCell ref="LFK44:LFV44"/>
    <mergeCell ref="LFW44:LGH44"/>
    <mergeCell ref="LGI44:LGT44"/>
    <mergeCell ref="LRW44:LSH44"/>
    <mergeCell ref="LSI44:LST44"/>
    <mergeCell ref="LSU44:LTF44"/>
    <mergeCell ref="LTG44:LTR44"/>
    <mergeCell ref="LTS44:LUD44"/>
    <mergeCell ref="LUE44:LUP44"/>
    <mergeCell ref="LPC44:LPN44"/>
    <mergeCell ref="LPO44:LPZ44"/>
    <mergeCell ref="LQA44:LQL44"/>
    <mergeCell ref="LQM44:LQX44"/>
    <mergeCell ref="LQY44:LRJ44"/>
    <mergeCell ref="LRK44:LRV44"/>
    <mergeCell ref="LMI44:LMT44"/>
    <mergeCell ref="LMU44:LNF44"/>
    <mergeCell ref="LNG44:LNR44"/>
    <mergeCell ref="LNS44:LOD44"/>
    <mergeCell ref="LOE44:LOP44"/>
    <mergeCell ref="LOQ44:LPB44"/>
    <mergeCell ref="MAE44:MAP44"/>
    <mergeCell ref="MAQ44:MBB44"/>
    <mergeCell ref="MBC44:MBN44"/>
    <mergeCell ref="MBO44:MBZ44"/>
    <mergeCell ref="MCA44:MCL44"/>
    <mergeCell ref="MCM44:MCX44"/>
    <mergeCell ref="LXK44:LXV44"/>
    <mergeCell ref="LXW44:LYH44"/>
    <mergeCell ref="LYI44:LYT44"/>
    <mergeCell ref="LYU44:LZF44"/>
    <mergeCell ref="LZG44:LZR44"/>
    <mergeCell ref="LZS44:MAD44"/>
    <mergeCell ref="LUQ44:LVB44"/>
    <mergeCell ref="LVC44:LVN44"/>
    <mergeCell ref="LVO44:LVZ44"/>
    <mergeCell ref="LWA44:LWL44"/>
    <mergeCell ref="LWM44:LWX44"/>
    <mergeCell ref="LWY44:LXJ44"/>
    <mergeCell ref="MIM44:MIX44"/>
    <mergeCell ref="MIY44:MJJ44"/>
    <mergeCell ref="MJK44:MJV44"/>
    <mergeCell ref="MJW44:MKH44"/>
    <mergeCell ref="MKI44:MKT44"/>
    <mergeCell ref="MKU44:MLF44"/>
    <mergeCell ref="MFS44:MGD44"/>
    <mergeCell ref="MGE44:MGP44"/>
    <mergeCell ref="MGQ44:MHB44"/>
    <mergeCell ref="MHC44:MHN44"/>
    <mergeCell ref="MHO44:MHZ44"/>
    <mergeCell ref="MIA44:MIL44"/>
    <mergeCell ref="MCY44:MDJ44"/>
    <mergeCell ref="MDK44:MDV44"/>
    <mergeCell ref="MDW44:MEH44"/>
    <mergeCell ref="MEI44:MET44"/>
    <mergeCell ref="MEU44:MFF44"/>
    <mergeCell ref="MFG44:MFR44"/>
    <mergeCell ref="MQU44:MRF44"/>
    <mergeCell ref="MRG44:MRR44"/>
    <mergeCell ref="MRS44:MSD44"/>
    <mergeCell ref="MSE44:MSP44"/>
    <mergeCell ref="MSQ44:MTB44"/>
    <mergeCell ref="MTC44:MTN44"/>
    <mergeCell ref="MOA44:MOL44"/>
    <mergeCell ref="MOM44:MOX44"/>
    <mergeCell ref="MOY44:MPJ44"/>
    <mergeCell ref="MPK44:MPV44"/>
    <mergeCell ref="MPW44:MQH44"/>
    <mergeCell ref="MQI44:MQT44"/>
    <mergeCell ref="MLG44:MLR44"/>
    <mergeCell ref="MLS44:MMD44"/>
    <mergeCell ref="MME44:MMP44"/>
    <mergeCell ref="MMQ44:MNB44"/>
    <mergeCell ref="MNC44:MNN44"/>
    <mergeCell ref="MNO44:MNZ44"/>
    <mergeCell ref="MZC44:MZN44"/>
    <mergeCell ref="MZO44:MZZ44"/>
    <mergeCell ref="NAA44:NAL44"/>
    <mergeCell ref="NAM44:NAX44"/>
    <mergeCell ref="NAY44:NBJ44"/>
    <mergeCell ref="NBK44:NBV44"/>
    <mergeCell ref="MWI44:MWT44"/>
    <mergeCell ref="MWU44:MXF44"/>
    <mergeCell ref="MXG44:MXR44"/>
    <mergeCell ref="MXS44:MYD44"/>
    <mergeCell ref="MYE44:MYP44"/>
    <mergeCell ref="MYQ44:MZB44"/>
    <mergeCell ref="MTO44:MTZ44"/>
    <mergeCell ref="MUA44:MUL44"/>
    <mergeCell ref="MUM44:MUX44"/>
    <mergeCell ref="MUY44:MVJ44"/>
    <mergeCell ref="MVK44:MVV44"/>
    <mergeCell ref="MVW44:MWH44"/>
    <mergeCell ref="NHK44:NHV44"/>
    <mergeCell ref="NHW44:NIH44"/>
    <mergeCell ref="NII44:NIT44"/>
    <mergeCell ref="NIU44:NJF44"/>
    <mergeCell ref="NJG44:NJR44"/>
    <mergeCell ref="NJS44:NKD44"/>
    <mergeCell ref="NEQ44:NFB44"/>
    <mergeCell ref="NFC44:NFN44"/>
    <mergeCell ref="NFO44:NFZ44"/>
    <mergeCell ref="NGA44:NGL44"/>
    <mergeCell ref="NGM44:NGX44"/>
    <mergeCell ref="NGY44:NHJ44"/>
    <mergeCell ref="NBW44:NCH44"/>
    <mergeCell ref="NCI44:NCT44"/>
    <mergeCell ref="NCU44:NDF44"/>
    <mergeCell ref="NDG44:NDR44"/>
    <mergeCell ref="NDS44:NED44"/>
    <mergeCell ref="NEE44:NEP44"/>
    <mergeCell ref="NPS44:NQD44"/>
    <mergeCell ref="NQE44:NQP44"/>
    <mergeCell ref="NQQ44:NRB44"/>
    <mergeCell ref="NRC44:NRN44"/>
    <mergeCell ref="NRO44:NRZ44"/>
    <mergeCell ref="NSA44:NSL44"/>
    <mergeCell ref="NMY44:NNJ44"/>
    <mergeCell ref="NNK44:NNV44"/>
    <mergeCell ref="NNW44:NOH44"/>
    <mergeCell ref="NOI44:NOT44"/>
    <mergeCell ref="NOU44:NPF44"/>
    <mergeCell ref="NPG44:NPR44"/>
    <mergeCell ref="NKE44:NKP44"/>
    <mergeCell ref="NKQ44:NLB44"/>
    <mergeCell ref="NLC44:NLN44"/>
    <mergeCell ref="NLO44:NLZ44"/>
    <mergeCell ref="NMA44:NML44"/>
    <mergeCell ref="NMM44:NMX44"/>
    <mergeCell ref="NYA44:NYL44"/>
    <mergeCell ref="NYM44:NYX44"/>
    <mergeCell ref="NYY44:NZJ44"/>
    <mergeCell ref="NZK44:NZV44"/>
    <mergeCell ref="NZW44:OAH44"/>
    <mergeCell ref="OAI44:OAT44"/>
    <mergeCell ref="NVG44:NVR44"/>
    <mergeCell ref="NVS44:NWD44"/>
    <mergeCell ref="NWE44:NWP44"/>
    <mergeCell ref="NWQ44:NXB44"/>
    <mergeCell ref="NXC44:NXN44"/>
    <mergeCell ref="NXO44:NXZ44"/>
    <mergeCell ref="NSM44:NSX44"/>
    <mergeCell ref="NSY44:NTJ44"/>
    <mergeCell ref="NTK44:NTV44"/>
    <mergeCell ref="NTW44:NUH44"/>
    <mergeCell ref="NUI44:NUT44"/>
    <mergeCell ref="NUU44:NVF44"/>
    <mergeCell ref="OGI44:OGT44"/>
    <mergeCell ref="OGU44:OHF44"/>
    <mergeCell ref="OHG44:OHR44"/>
    <mergeCell ref="OHS44:OID44"/>
    <mergeCell ref="OIE44:OIP44"/>
    <mergeCell ref="OIQ44:OJB44"/>
    <mergeCell ref="ODO44:ODZ44"/>
    <mergeCell ref="OEA44:OEL44"/>
    <mergeCell ref="OEM44:OEX44"/>
    <mergeCell ref="OEY44:OFJ44"/>
    <mergeCell ref="OFK44:OFV44"/>
    <mergeCell ref="OFW44:OGH44"/>
    <mergeCell ref="OAU44:OBF44"/>
    <mergeCell ref="OBG44:OBR44"/>
    <mergeCell ref="OBS44:OCD44"/>
    <mergeCell ref="OCE44:OCP44"/>
    <mergeCell ref="OCQ44:ODB44"/>
    <mergeCell ref="ODC44:ODN44"/>
    <mergeCell ref="OOQ44:OPB44"/>
    <mergeCell ref="OPC44:OPN44"/>
    <mergeCell ref="OPO44:OPZ44"/>
    <mergeCell ref="OQA44:OQL44"/>
    <mergeCell ref="OQM44:OQX44"/>
    <mergeCell ref="OQY44:ORJ44"/>
    <mergeCell ref="OLW44:OMH44"/>
    <mergeCell ref="OMI44:OMT44"/>
    <mergeCell ref="OMU44:ONF44"/>
    <mergeCell ref="ONG44:ONR44"/>
    <mergeCell ref="ONS44:OOD44"/>
    <mergeCell ref="OOE44:OOP44"/>
    <mergeCell ref="OJC44:OJN44"/>
    <mergeCell ref="OJO44:OJZ44"/>
    <mergeCell ref="OKA44:OKL44"/>
    <mergeCell ref="OKM44:OKX44"/>
    <mergeCell ref="OKY44:OLJ44"/>
    <mergeCell ref="OLK44:OLV44"/>
    <mergeCell ref="OWY44:OXJ44"/>
    <mergeCell ref="OXK44:OXV44"/>
    <mergeCell ref="OXW44:OYH44"/>
    <mergeCell ref="OYI44:OYT44"/>
    <mergeCell ref="OYU44:OZF44"/>
    <mergeCell ref="OZG44:OZR44"/>
    <mergeCell ref="OUE44:OUP44"/>
    <mergeCell ref="OUQ44:OVB44"/>
    <mergeCell ref="OVC44:OVN44"/>
    <mergeCell ref="OVO44:OVZ44"/>
    <mergeCell ref="OWA44:OWL44"/>
    <mergeCell ref="OWM44:OWX44"/>
    <mergeCell ref="ORK44:ORV44"/>
    <mergeCell ref="ORW44:OSH44"/>
    <mergeCell ref="OSI44:OST44"/>
    <mergeCell ref="OSU44:OTF44"/>
    <mergeCell ref="OTG44:OTR44"/>
    <mergeCell ref="OTS44:OUD44"/>
    <mergeCell ref="PFG44:PFR44"/>
    <mergeCell ref="PFS44:PGD44"/>
    <mergeCell ref="PGE44:PGP44"/>
    <mergeCell ref="PGQ44:PHB44"/>
    <mergeCell ref="PHC44:PHN44"/>
    <mergeCell ref="PHO44:PHZ44"/>
    <mergeCell ref="PCM44:PCX44"/>
    <mergeCell ref="PCY44:PDJ44"/>
    <mergeCell ref="PDK44:PDV44"/>
    <mergeCell ref="PDW44:PEH44"/>
    <mergeCell ref="PEI44:PET44"/>
    <mergeCell ref="PEU44:PFF44"/>
    <mergeCell ref="OZS44:PAD44"/>
    <mergeCell ref="PAE44:PAP44"/>
    <mergeCell ref="PAQ44:PBB44"/>
    <mergeCell ref="PBC44:PBN44"/>
    <mergeCell ref="PBO44:PBZ44"/>
    <mergeCell ref="PCA44:PCL44"/>
    <mergeCell ref="PNO44:PNZ44"/>
    <mergeCell ref="POA44:POL44"/>
    <mergeCell ref="POM44:POX44"/>
    <mergeCell ref="POY44:PPJ44"/>
    <mergeCell ref="PPK44:PPV44"/>
    <mergeCell ref="PPW44:PQH44"/>
    <mergeCell ref="PKU44:PLF44"/>
    <mergeCell ref="PLG44:PLR44"/>
    <mergeCell ref="PLS44:PMD44"/>
    <mergeCell ref="PME44:PMP44"/>
    <mergeCell ref="PMQ44:PNB44"/>
    <mergeCell ref="PNC44:PNN44"/>
    <mergeCell ref="PIA44:PIL44"/>
    <mergeCell ref="PIM44:PIX44"/>
    <mergeCell ref="PIY44:PJJ44"/>
    <mergeCell ref="PJK44:PJV44"/>
    <mergeCell ref="PJW44:PKH44"/>
    <mergeCell ref="PKI44:PKT44"/>
    <mergeCell ref="PVW44:PWH44"/>
    <mergeCell ref="PWI44:PWT44"/>
    <mergeCell ref="PWU44:PXF44"/>
    <mergeCell ref="PXG44:PXR44"/>
    <mergeCell ref="PXS44:PYD44"/>
    <mergeCell ref="PYE44:PYP44"/>
    <mergeCell ref="PTC44:PTN44"/>
    <mergeCell ref="PTO44:PTZ44"/>
    <mergeCell ref="PUA44:PUL44"/>
    <mergeCell ref="PUM44:PUX44"/>
    <mergeCell ref="PUY44:PVJ44"/>
    <mergeCell ref="PVK44:PVV44"/>
    <mergeCell ref="PQI44:PQT44"/>
    <mergeCell ref="PQU44:PRF44"/>
    <mergeCell ref="PRG44:PRR44"/>
    <mergeCell ref="PRS44:PSD44"/>
    <mergeCell ref="PSE44:PSP44"/>
    <mergeCell ref="PSQ44:PTB44"/>
    <mergeCell ref="QEE44:QEP44"/>
    <mergeCell ref="QEQ44:QFB44"/>
    <mergeCell ref="QFC44:QFN44"/>
    <mergeCell ref="QFO44:QFZ44"/>
    <mergeCell ref="QGA44:QGL44"/>
    <mergeCell ref="QGM44:QGX44"/>
    <mergeCell ref="QBK44:QBV44"/>
    <mergeCell ref="QBW44:QCH44"/>
    <mergeCell ref="QCI44:QCT44"/>
    <mergeCell ref="QCU44:QDF44"/>
    <mergeCell ref="QDG44:QDR44"/>
    <mergeCell ref="QDS44:QED44"/>
    <mergeCell ref="PYQ44:PZB44"/>
    <mergeCell ref="PZC44:PZN44"/>
    <mergeCell ref="PZO44:PZZ44"/>
    <mergeCell ref="QAA44:QAL44"/>
    <mergeCell ref="QAM44:QAX44"/>
    <mergeCell ref="QAY44:QBJ44"/>
    <mergeCell ref="QMM44:QMX44"/>
    <mergeCell ref="QMY44:QNJ44"/>
    <mergeCell ref="QNK44:QNV44"/>
    <mergeCell ref="QNW44:QOH44"/>
    <mergeCell ref="QOI44:QOT44"/>
    <mergeCell ref="QOU44:QPF44"/>
    <mergeCell ref="QJS44:QKD44"/>
    <mergeCell ref="QKE44:QKP44"/>
    <mergeCell ref="QKQ44:QLB44"/>
    <mergeCell ref="QLC44:QLN44"/>
    <mergeCell ref="QLO44:QLZ44"/>
    <mergeCell ref="QMA44:QML44"/>
    <mergeCell ref="QGY44:QHJ44"/>
    <mergeCell ref="QHK44:QHV44"/>
    <mergeCell ref="QHW44:QIH44"/>
    <mergeCell ref="QII44:QIT44"/>
    <mergeCell ref="QIU44:QJF44"/>
    <mergeCell ref="QJG44:QJR44"/>
    <mergeCell ref="QUU44:QVF44"/>
    <mergeCell ref="QVG44:QVR44"/>
    <mergeCell ref="QVS44:QWD44"/>
    <mergeCell ref="QWE44:QWP44"/>
    <mergeCell ref="QWQ44:QXB44"/>
    <mergeCell ref="QXC44:QXN44"/>
    <mergeCell ref="QSA44:QSL44"/>
    <mergeCell ref="QSM44:QSX44"/>
    <mergeCell ref="QSY44:QTJ44"/>
    <mergeCell ref="QTK44:QTV44"/>
    <mergeCell ref="QTW44:QUH44"/>
    <mergeCell ref="QUI44:QUT44"/>
    <mergeCell ref="QPG44:QPR44"/>
    <mergeCell ref="QPS44:QQD44"/>
    <mergeCell ref="QQE44:QQP44"/>
    <mergeCell ref="QQQ44:QRB44"/>
    <mergeCell ref="QRC44:QRN44"/>
    <mergeCell ref="QRO44:QRZ44"/>
    <mergeCell ref="RDC44:RDN44"/>
    <mergeCell ref="RDO44:RDZ44"/>
    <mergeCell ref="REA44:REL44"/>
    <mergeCell ref="REM44:REX44"/>
    <mergeCell ref="REY44:RFJ44"/>
    <mergeCell ref="RFK44:RFV44"/>
    <mergeCell ref="RAI44:RAT44"/>
    <mergeCell ref="RAU44:RBF44"/>
    <mergeCell ref="RBG44:RBR44"/>
    <mergeCell ref="RBS44:RCD44"/>
    <mergeCell ref="RCE44:RCP44"/>
    <mergeCell ref="RCQ44:RDB44"/>
    <mergeCell ref="QXO44:QXZ44"/>
    <mergeCell ref="QYA44:QYL44"/>
    <mergeCell ref="QYM44:QYX44"/>
    <mergeCell ref="QYY44:QZJ44"/>
    <mergeCell ref="QZK44:QZV44"/>
    <mergeCell ref="QZW44:RAH44"/>
    <mergeCell ref="RLK44:RLV44"/>
    <mergeCell ref="RLW44:RMH44"/>
    <mergeCell ref="RMI44:RMT44"/>
    <mergeCell ref="RMU44:RNF44"/>
    <mergeCell ref="RNG44:RNR44"/>
    <mergeCell ref="RNS44:ROD44"/>
    <mergeCell ref="RIQ44:RJB44"/>
    <mergeCell ref="RJC44:RJN44"/>
    <mergeCell ref="RJO44:RJZ44"/>
    <mergeCell ref="RKA44:RKL44"/>
    <mergeCell ref="RKM44:RKX44"/>
    <mergeCell ref="RKY44:RLJ44"/>
    <mergeCell ref="RFW44:RGH44"/>
    <mergeCell ref="RGI44:RGT44"/>
    <mergeCell ref="RGU44:RHF44"/>
    <mergeCell ref="RHG44:RHR44"/>
    <mergeCell ref="RHS44:RID44"/>
    <mergeCell ref="RIE44:RIP44"/>
    <mergeCell ref="RTS44:RUD44"/>
    <mergeCell ref="RUE44:RUP44"/>
    <mergeCell ref="RUQ44:RVB44"/>
    <mergeCell ref="RVC44:RVN44"/>
    <mergeCell ref="RVO44:RVZ44"/>
    <mergeCell ref="RWA44:RWL44"/>
    <mergeCell ref="RQY44:RRJ44"/>
    <mergeCell ref="RRK44:RRV44"/>
    <mergeCell ref="RRW44:RSH44"/>
    <mergeCell ref="RSI44:RST44"/>
    <mergeCell ref="RSU44:RTF44"/>
    <mergeCell ref="RTG44:RTR44"/>
    <mergeCell ref="ROE44:ROP44"/>
    <mergeCell ref="ROQ44:RPB44"/>
    <mergeCell ref="RPC44:RPN44"/>
    <mergeCell ref="RPO44:RPZ44"/>
    <mergeCell ref="RQA44:RQL44"/>
    <mergeCell ref="RQM44:RQX44"/>
    <mergeCell ref="SCA44:SCL44"/>
    <mergeCell ref="SCM44:SCX44"/>
    <mergeCell ref="SCY44:SDJ44"/>
    <mergeCell ref="SDK44:SDV44"/>
    <mergeCell ref="SDW44:SEH44"/>
    <mergeCell ref="SEI44:SET44"/>
    <mergeCell ref="RZG44:RZR44"/>
    <mergeCell ref="RZS44:SAD44"/>
    <mergeCell ref="SAE44:SAP44"/>
    <mergeCell ref="SAQ44:SBB44"/>
    <mergeCell ref="SBC44:SBN44"/>
    <mergeCell ref="SBO44:SBZ44"/>
    <mergeCell ref="RWM44:RWX44"/>
    <mergeCell ref="RWY44:RXJ44"/>
    <mergeCell ref="RXK44:RXV44"/>
    <mergeCell ref="RXW44:RYH44"/>
    <mergeCell ref="RYI44:RYT44"/>
    <mergeCell ref="RYU44:RZF44"/>
    <mergeCell ref="SKI44:SKT44"/>
    <mergeCell ref="SKU44:SLF44"/>
    <mergeCell ref="SLG44:SLR44"/>
    <mergeCell ref="SLS44:SMD44"/>
    <mergeCell ref="SME44:SMP44"/>
    <mergeCell ref="SMQ44:SNB44"/>
    <mergeCell ref="SHO44:SHZ44"/>
    <mergeCell ref="SIA44:SIL44"/>
    <mergeCell ref="SIM44:SIX44"/>
    <mergeCell ref="SIY44:SJJ44"/>
    <mergeCell ref="SJK44:SJV44"/>
    <mergeCell ref="SJW44:SKH44"/>
    <mergeCell ref="SEU44:SFF44"/>
    <mergeCell ref="SFG44:SFR44"/>
    <mergeCell ref="SFS44:SGD44"/>
    <mergeCell ref="SGE44:SGP44"/>
    <mergeCell ref="SGQ44:SHB44"/>
    <mergeCell ref="SHC44:SHN44"/>
    <mergeCell ref="SSQ44:STB44"/>
    <mergeCell ref="STC44:STN44"/>
    <mergeCell ref="STO44:STZ44"/>
    <mergeCell ref="SUA44:SUL44"/>
    <mergeCell ref="SUM44:SUX44"/>
    <mergeCell ref="SUY44:SVJ44"/>
    <mergeCell ref="SPW44:SQH44"/>
    <mergeCell ref="SQI44:SQT44"/>
    <mergeCell ref="SQU44:SRF44"/>
    <mergeCell ref="SRG44:SRR44"/>
    <mergeCell ref="SRS44:SSD44"/>
    <mergeCell ref="SSE44:SSP44"/>
    <mergeCell ref="SNC44:SNN44"/>
    <mergeCell ref="SNO44:SNZ44"/>
    <mergeCell ref="SOA44:SOL44"/>
    <mergeCell ref="SOM44:SOX44"/>
    <mergeCell ref="SOY44:SPJ44"/>
    <mergeCell ref="SPK44:SPV44"/>
    <mergeCell ref="TAY44:TBJ44"/>
    <mergeCell ref="TBK44:TBV44"/>
    <mergeCell ref="TBW44:TCH44"/>
    <mergeCell ref="TCI44:TCT44"/>
    <mergeCell ref="TCU44:TDF44"/>
    <mergeCell ref="TDG44:TDR44"/>
    <mergeCell ref="SYE44:SYP44"/>
    <mergeCell ref="SYQ44:SZB44"/>
    <mergeCell ref="SZC44:SZN44"/>
    <mergeCell ref="SZO44:SZZ44"/>
    <mergeCell ref="TAA44:TAL44"/>
    <mergeCell ref="TAM44:TAX44"/>
    <mergeCell ref="SVK44:SVV44"/>
    <mergeCell ref="SVW44:SWH44"/>
    <mergeCell ref="SWI44:SWT44"/>
    <mergeCell ref="SWU44:SXF44"/>
    <mergeCell ref="SXG44:SXR44"/>
    <mergeCell ref="SXS44:SYD44"/>
    <mergeCell ref="TJG44:TJR44"/>
    <mergeCell ref="TJS44:TKD44"/>
    <mergeCell ref="TKE44:TKP44"/>
    <mergeCell ref="TKQ44:TLB44"/>
    <mergeCell ref="TLC44:TLN44"/>
    <mergeCell ref="TLO44:TLZ44"/>
    <mergeCell ref="TGM44:TGX44"/>
    <mergeCell ref="TGY44:THJ44"/>
    <mergeCell ref="THK44:THV44"/>
    <mergeCell ref="THW44:TIH44"/>
    <mergeCell ref="TII44:TIT44"/>
    <mergeCell ref="TIU44:TJF44"/>
    <mergeCell ref="TDS44:TED44"/>
    <mergeCell ref="TEE44:TEP44"/>
    <mergeCell ref="TEQ44:TFB44"/>
    <mergeCell ref="TFC44:TFN44"/>
    <mergeCell ref="TFO44:TFZ44"/>
    <mergeCell ref="TGA44:TGL44"/>
    <mergeCell ref="TRO44:TRZ44"/>
    <mergeCell ref="TSA44:TSL44"/>
    <mergeCell ref="TSM44:TSX44"/>
    <mergeCell ref="TSY44:TTJ44"/>
    <mergeCell ref="TTK44:TTV44"/>
    <mergeCell ref="TTW44:TUH44"/>
    <mergeCell ref="TOU44:TPF44"/>
    <mergeCell ref="TPG44:TPR44"/>
    <mergeCell ref="TPS44:TQD44"/>
    <mergeCell ref="TQE44:TQP44"/>
    <mergeCell ref="TQQ44:TRB44"/>
    <mergeCell ref="TRC44:TRN44"/>
    <mergeCell ref="TMA44:TML44"/>
    <mergeCell ref="TMM44:TMX44"/>
    <mergeCell ref="TMY44:TNJ44"/>
    <mergeCell ref="TNK44:TNV44"/>
    <mergeCell ref="TNW44:TOH44"/>
    <mergeCell ref="TOI44:TOT44"/>
    <mergeCell ref="TZW44:UAH44"/>
    <mergeCell ref="UAI44:UAT44"/>
    <mergeCell ref="UAU44:UBF44"/>
    <mergeCell ref="UBG44:UBR44"/>
    <mergeCell ref="UBS44:UCD44"/>
    <mergeCell ref="UCE44:UCP44"/>
    <mergeCell ref="TXC44:TXN44"/>
    <mergeCell ref="TXO44:TXZ44"/>
    <mergeCell ref="TYA44:TYL44"/>
    <mergeCell ref="TYM44:TYX44"/>
    <mergeCell ref="TYY44:TZJ44"/>
    <mergeCell ref="TZK44:TZV44"/>
    <mergeCell ref="TUI44:TUT44"/>
    <mergeCell ref="TUU44:TVF44"/>
    <mergeCell ref="TVG44:TVR44"/>
    <mergeCell ref="TVS44:TWD44"/>
    <mergeCell ref="TWE44:TWP44"/>
    <mergeCell ref="TWQ44:TXB44"/>
    <mergeCell ref="UIE44:UIP44"/>
    <mergeCell ref="UIQ44:UJB44"/>
    <mergeCell ref="UJC44:UJN44"/>
    <mergeCell ref="UJO44:UJZ44"/>
    <mergeCell ref="UKA44:UKL44"/>
    <mergeCell ref="UKM44:UKX44"/>
    <mergeCell ref="UFK44:UFV44"/>
    <mergeCell ref="UFW44:UGH44"/>
    <mergeCell ref="UGI44:UGT44"/>
    <mergeCell ref="UGU44:UHF44"/>
    <mergeCell ref="UHG44:UHR44"/>
    <mergeCell ref="UHS44:UID44"/>
    <mergeCell ref="UCQ44:UDB44"/>
    <mergeCell ref="UDC44:UDN44"/>
    <mergeCell ref="UDO44:UDZ44"/>
    <mergeCell ref="UEA44:UEL44"/>
    <mergeCell ref="UEM44:UEX44"/>
    <mergeCell ref="UEY44:UFJ44"/>
    <mergeCell ref="UQM44:UQX44"/>
    <mergeCell ref="UQY44:URJ44"/>
    <mergeCell ref="URK44:URV44"/>
    <mergeCell ref="URW44:USH44"/>
    <mergeCell ref="USI44:UST44"/>
    <mergeCell ref="USU44:UTF44"/>
    <mergeCell ref="UNS44:UOD44"/>
    <mergeCell ref="UOE44:UOP44"/>
    <mergeCell ref="UOQ44:UPB44"/>
    <mergeCell ref="UPC44:UPN44"/>
    <mergeCell ref="UPO44:UPZ44"/>
    <mergeCell ref="UQA44:UQL44"/>
    <mergeCell ref="UKY44:ULJ44"/>
    <mergeCell ref="ULK44:ULV44"/>
    <mergeCell ref="ULW44:UMH44"/>
    <mergeCell ref="UMI44:UMT44"/>
    <mergeCell ref="UMU44:UNF44"/>
    <mergeCell ref="UNG44:UNR44"/>
    <mergeCell ref="UYU44:UZF44"/>
    <mergeCell ref="UZG44:UZR44"/>
    <mergeCell ref="UZS44:VAD44"/>
    <mergeCell ref="VAE44:VAP44"/>
    <mergeCell ref="VAQ44:VBB44"/>
    <mergeCell ref="VBC44:VBN44"/>
    <mergeCell ref="UWA44:UWL44"/>
    <mergeCell ref="UWM44:UWX44"/>
    <mergeCell ref="UWY44:UXJ44"/>
    <mergeCell ref="UXK44:UXV44"/>
    <mergeCell ref="UXW44:UYH44"/>
    <mergeCell ref="UYI44:UYT44"/>
    <mergeCell ref="UTG44:UTR44"/>
    <mergeCell ref="UTS44:UUD44"/>
    <mergeCell ref="UUE44:UUP44"/>
    <mergeCell ref="UUQ44:UVB44"/>
    <mergeCell ref="UVC44:UVN44"/>
    <mergeCell ref="UVO44:UVZ44"/>
    <mergeCell ref="VHC44:VHN44"/>
    <mergeCell ref="VHO44:VHZ44"/>
    <mergeCell ref="VIA44:VIL44"/>
    <mergeCell ref="VIM44:VIX44"/>
    <mergeCell ref="VIY44:VJJ44"/>
    <mergeCell ref="VJK44:VJV44"/>
    <mergeCell ref="VEI44:VET44"/>
    <mergeCell ref="VEU44:VFF44"/>
    <mergeCell ref="VFG44:VFR44"/>
    <mergeCell ref="VFS44:VGD44"/>
    <mergeCell ref="VGE44:VGP44"/>
    <mergeCell ref="VGQ44:VHB44"/>
    <mergeCell ref="VBO44:VBZ44"/>
    <mergeCell ref="VCA44:VCL44"/>
    <mergeCell ref="VCM44:VCX44"/>
    <mergeCell ref="VCY44:VDJ44"/>
    <mergeCell ref="VDK44:VDV44"/>
    <mergeCell ref="VDW44:VEH44"/>
    <mergeCell ref="VPK44:VPV44"/>
    <mergeCell ref="VPW44:VQH44"/>
    <mergeCell ref="VQI44:VQT44"/>
    <mergeCell ref="VQU44:VRF44"/>
    <mergeCell ref="VRG44:VRR44"/>
    <mergeCell ref="VRS44:VSD44"/>
    <mergeCell ref="VMQ44:VNB44"/>
    <mergeCell ref="VNC44:VNN44"/>
    <mergeCell ref="VNO44:VNZ44"/>
    <mergeCell ref="VOA44:VOL44"/>
    <mergeCell ref="VOM44:VOX44"/>
    <mergeCell ref="VOY44:VPJ44"/>
    <mergeCell ref="VJW44:VKH44"/>
    <mergeCell ref="VKI44:VKT44"/>
    <mergeCell ref="VKU44:VLF44"/>
    <mergeCell ref="VLG44:VLR44"/>
    <mergeCell ref="VLS44:VMD44"/>
    <mergeCell ref="VME44:VMP44"/>
    <mergeCell ref="VXS44:VYD44"/>
    <mergeCell ref="VYE44:VYP44"/>
    <mergeCell ref="VYQ44:VZB44"/>
    <mergeCell ref="VZC44:VZN44"/>
    <mergeCell ref="VZO44:VZZ44"/>
    <mergeCell ref="WAA44:WAL44"/>
    <mergeCell ref="VUY44:VVJ44"/>
    <mergeCell ref="VVK44:VVV44"/>
    <mergeCell ref="VVW44:VWH44"/>
    <mergeCell ref="VWI44:VWT44"/>
    <mergeCell ref="VWU44:VXF44"/>
    <mergeCell ref="VXG44:VXR44"/>
    <mergeCell ref="VSE44:VSP44"/>
    <mergeCell ref="VSQ44:VTB44"/>
    <mergeCell ref="VTC44:VTN44"/>
    <mergeCell ref="VTO44:VTZ44"/>
    <mergeCell ref="VUA44:VUL44"/>
    <mergeCell ref="VUM44:VUX44"/>
    <mergeCell ref="WGA44:WGL44"/>
    <mergeCell ref="WGM44:WGX44"/>
    <mergeCell ref="WGY44:WHJ44"/>
    <mergeCell ref="WHK44:WHV44"/>
    <mergeCell ref="WHW44:WIH44"/>
    <mergeCell ref="WII44:WIT44"/>
    <mergeCell ref="WDG44:WDR44"/>
    <mergeCell ref="WDS44:WED44"/>
    <mergeCell ref="WEE44:WEP44"/>
    <mergeCell ref="WEQ44:WFB44"/>
    <mergeCell ref="WFC44:WFN44"/>
    <mergeCell ref="WFO44:WFZ44"/>
    <mergeCell ref="WAM44:WAX44"/>
    <mergeCell ref="WAY44:WBJ44"/>
    <mergeCell ref="WBK44:WBV44"/>
    <mergeCell ref="WBW44:WCH44"/>
    <mergeCell ref="WCI44:WCT44"/>
    <mergeCell ref="WCU44:WDF44"/>
    <mergeCell ref="WSA44:WSL44"/>
    <mergeCell ref="WSM44:WSX44"/>
    <mergeCell ref="WSY44:WTJ44"/>
    <mergeCell ref="WTK44:WTV44"/>
    <mergeCell ref="WOI44:WOT44"/>
    <mergeCell ref="WOU44:WPF44"/>
    <mergeCell ref="WPG44:WPR44"/>
    <mergeCell ref="WPS44:WQD44"/>
    <mergeCell ref="WQE44:WQP44"/>
    <mergeCell ref="WQQ44:WRB44"/>
    <mergeCell ref="WLO44:WLZ44"/>
    <mergeCell ref="WMA44:WML44"/>
    <mergeCell ref="WMM44:WMX44"/>
    <mergeCell ref="WMY44:WNJ44"/>
    <mergeCell ref="WNK44:WNV44"/>
    <mergeCell ref="WNW44:WOH44"/>
    <mergeCell ref="WIU44:WJF44"/>
    <mergeCell ref="WJG44:WJR44"/>
    <mergeCell ref="WJS44:WKD44"/>
    <mergeCell ref="WKE44:WKP44"/>
    <mergeCell ref="WKQ44:WLB44"/>
    <mergeCell ref="WLC44:WLN44"/>
    <mergeCell ref="A45:D45"/>
    <mergeCell ref="A47:E47"/>
    <mergeCell ref="A66:D66"/>
    <mergeCell ref="A67:D67"/>
    <mergeCell ref="K67:V67"/>
    <mergeCell ref="W67:AH67"/>
    <mergeCell ref="XCE44:XCP44"/>
    <mergeCell ref="XCQ44:XDB44"/>
    <mergeCell ref="XDC44:XDN44"/>
    <mergeCell ref="XDO44:XDZ44"/>
    <mergeCell ref="XEA44:XEL44"/>
    <mergeCell ref="XEM44:XEP44"/>
    <mergeCell ref="WZK44:WZV44"/>
    <mergeCell ref="WZW44:XAH44"/>
    <mergeCell ref="XAI44:XAT44"/>
    <mergeCell ref="XAU44:XBF44"/>
    <mergeCell ref="XBG44:XBR44"/>
    <mergeCell ref="XBS44:XCD44"/>
    <mergeCell ref="WWQ44:WXB44"/>
    <mergeCell ref="WXC44:WXN44"/>
    <mergeCell ref="WXO44:WXZ44"/>
    <mergeCell ref="WYA44:WYL44"/>
    <mergeCell ref="WYM44:WYX44"/>
    <mergeCell ref="WYY44:WZJ44"/>
    <mergeCell ref="WTW44:WUH44"/>
    <mergeCell ref="WUI44:WUT44"/>
    <mergeCell ref="WUU44:WVF44"/>
    <mergeCell ref="WVG44:WVR44"/>
    <mergeCell ref="WVS44:WWD44"/>
    <mergeCell ref="WWE44:WWP44"/>
    <mergeCell ref="WRC44:WRN44"/>
    <mergeCell ref="WRO44:WRZ44"/>
    <mergeCell ref="FW67:GH67"/>
    <mergeCell ref="GI67:GT67"/>
    <mergeCell ref="GU67:HF67"/>
    <mergeCell ref="HG67:HR67"/>
    <mergeCell ref="HS67:ID67"/>
    <mergeCell ref="IE67:IP67"/>
    <mergeCell ref="DC67:DN67"/>
    <mergeCell ref="DO67:DZ67"/>
    <mergeCell ref="EA67:EL67"/>
    <mergeCell ref="EM67:EX67"/>
    <mergeCell ref="EY67:FJ67"/>
    <mergeCell ref="FK67:FV67"/>
    <mergeCell ref="AI67:AT67"/>
    <mergeCell ref="AU67:BF67"/>
    <mergeCell ref="BG67:BR67"/>
    <mergeCell ref="BS67:CD67"/>
    <mergeCell ref="CE67:CP67"/>
    <mergeCell ref="CQ67:DB67"/>
    <mergeCell ref="OE67:OP67"/>
    <mergeCell ref="OQ67:PB67"/>
    <mergeCell ref="PC67:PN67"/>
    <mergeCell ref="PO67:PZ67"/>
    <mergeCell ref="QA67:QL67"/>
    <mergeCell ref="QM67:QX67"/>
    <mergeCell ref="LK67:LV67"/>
    <mergeCell ref="LW67:MH67"/>
    <mergeCell ref="MI67:MT67"/>
    <mergeCell ref="MU67:NF67"/>
    <mergeCell ref="NG67:NR67"/>
    <mergeCell ref="NS67:OD67"/>
    <mergeCell ref="IQ67:JB67"/>
    <mergeCell ref="JC67:JN67"/>
    <mergeCell ref="JO67:JZ67"/>
    <mergeCell ref="KA67:KL67"/>
    <mergeCell ref="KM67:KX67"/>
    <mergeCell ref="KY67:LJ67"/>
    <mergeCell ref="WM67:WX67"/>
    <mergeCell ref="WY67:XJ67"/>
    <mergeCell ref="XK67:XV67"/>
    <mergeCell ref="XW67:YH67"/>
    <mergeCell ref="YI67:YT67"/>
    <mergeCell ref="YU67:ZF67"/>
    <mergeCell ref="TS67:UD67"/>
    <mergeCell ref="UE67:UP67"/>
    <mergeCell ref="UQ67:VB67"/>
    <mergeCell ref="VC67:VN67"/>
    <mergeCell ref="VO67:VZ67"/>
    <mergeCell ref="WA67:WL67"/>
    <mergeCell ref="QY67:RJ67"/>
    <mergeCell ref="RK67:RV67"/>
    <mergeCell ref="RW67:SH67"/>
    <mergeCell ref="SI67:ST67"/>
    <mergeCell ref="SU67:TF67"/>
    <mergeCell ref="TG67:TR67"/>
    <mergeCell ref="AEU67:AFF67"/>
    <mergeCell ref="AFG67:AFR67"/>
    <mergeCell ref="AFS67:AGD67"/>
    <mergeCell ref="AGE67:AGP67"/>
    <mergeCell ref="AGQ67:AHB67"/>
    <mergeCell ref="AHC67:AHN67"/>
    <mergeCell ref="ACA67:ACL67"/>
    <mergeCell ref="ACM67:ACX67"/>
    <mergeCell ref="ACY67:ADJ67"/>
    <mergeCell ref="ADK67:ADV67"/>
    <mergeCell ref="ADW67:AEH67"/>
    <mergeCell ref="AEI67:AET67"/>
    <mergeCell ref="ZG67:ZR67"/>
    <mergeCell ref="ZS67:AAD67"/>
    <mergeCell ref="AAE67:AAP67"/>
    <mergeCell ref="AAQ67:ABB67"/>
    <mergeCell ref="ABC67:ABN67"/>
    <mergeCell ref="ABO67:ABZ67"/>
    <mergeCell ref="ANC67:ANN67"/>
    <mergeCell ref="ANO67:ANZ67"/>
    <mergeCell ref="AOA67:AOL67"/>
    <mergeCell ref="AOM67:AOX67"/>
    <mergeCell ref="AOY67:APJ67"/>
    <mergeCell ref="APK67:APV67"/>
    <mergeCell ref="AKI67:AKT67"/>
    <mergeCell ref="AKU67:ALF67"/>
    <mergeCell ref="ALG67:ALR67"/>
    <mergeCell ref="ALS67:AMD67"/>
    <mergeCell ref="AME67:AMP67"/>
    <mergeCell ref="AMQ67:ANB67"/>
    <mergeCell ref="AHO67:AHZ67"/>
    <mergeCell ref="AIA67:AIL67"/>
    <mergeCell ref="AIM67:AIX67"/>
    <mergeCell ref="AIY67:AJJ67"/>
    <mergeCell ref="AJK67:AJV67"/>
    <mergeCell ref="AJW67:AKH67"/>
    <mergeCell ref="AVK67:AVV67"/>
    <mergeCell ref="AVW67:AWH67"/>
    <mergeCell ref="AWI67:AWT67"/>
    <mergeCell ref="AWU67:AXF67"/>
    <mergeCell ref="AXG67:AXR67"/>
    <mergeCell ref="AXS67:AYD67"/>
    <mergeCell ref="ASQ67:ATB67"/>
    <mergeCell ref="ATC67:ATN67"/>
    <mergeCell ref="ATO67:ATZ67"/>
    <mergeCell ref="AUA67:AUL67"/>
    <mergeCell ref="AUM67:AUX67"/>
    <mergeCell ref="AUY67:AVJ67"/>
    <mergeCell ref="APW67:AQH67"/>
    <mergeCell ref="AQI67:AQT67"/>
    <mergeCell ref="AQU67:ARF67"/>
    <mergeCell ref="ARG67:ARR67"/>
    <mergeCell ref="ARS67:ASD67"/>
    <mergeCell ref="ASE67:ASP67"/>
    <mergeCell ref="BDS67:BED67"/>
    <mergeCell ref="BEE67:BEP67"/>
    <mergeCell ref="BEQ67:BFB67"/>
    <mergeCell ref="BFC67:BFN67"/>
    <mergeCell ref="BFO67:BFZ67"/>
    <mergeCell ref="BGA67:BGL67"/>
    <mergeCell ref="BAY67:BBJ67"/>
    <mergeCell ref="BBK67:BBV67"/>
    <mergeCell ref="BBW67:BCH67"/>
    <mergeCell ref="BCI67:BCT67"/>
    <mergeCell ref="BCU67:BDF67"/>
    <mergeCell ref="BDG67:BDR67"/>
    <mergeCell ref="AYE67:AYP67"/>
    <mergeCell ref="AYQ67:AZB67"/>
    <mergeCell ref="AZC67:AZN67"/>
    <mergeCell ref="AZO67:AZZ67"/>
    <mergeCell ref="BAA67:BAL67"/>
    <mergeCell ref="BAM67:BAX67"/>
    <mergeCell ref="BMA67:BML67"/>
    <mergeCell ref="BMM67:BMX67"/>
    <mergeCell ref="BMY67:BNJ67"/>
    <mergeCell ref="BNK67:BNV67"/>
    <mergeCell ref="BNW67:BOH67"/>
    <mergeCell ref="BOI67:BOT67"/>
    <mergeCell ref="BJG67:BJR67"/>
    <mergeCell ref="BJS67:BKD67"/>
    <mergeCell ref="BKE67:BKP67"/>
    <mergeCell ref="BKQ67:BLB67"/>
    <mergeCell ref="BLC67:BLN67"/>
    <mergeCell ref="BLO67:BLZ67"/>
    <mergeCell ref="BGM67:BGX67"/>
    <mergeCell ref="BGY67:BHJ67"/>
    <mergeCell ref="BHK67:BHV67"/>
    <mergeCell ref="BHW67:BIH67"/>
    <mergeCell ref="BII67:BIT67"/>
    <mergeCell ref="BIU67:BJF67"/>
    <mergeCell ref="BUI67:BUT67"/>
    <mergeCell ref="BUU67:BVF67"/>
    <mergeCell ref="BVG67:BVR67"/>
    <mergeCell ref="BVS67:BWD67"/>
    <mergeCell ref="BWE67:BWP67"/>
    <mergeCell ref="BWQ67:BXB67"/>
    <mergeCell ref="BRO67:BRZ67"/>
    <mergeCell ref="BSA67:BSL67"/>
    <mergeCell ref="BSM67:BSX67"/>
    <mergeCell ref="BSY67:BTJ67"/>
    <mergeCell ref="BTK67:BTV67"/>
    <mergeCell ref="BTW67:BUH67"/>
    <mergeCell ref="BOU67:BPF67"/>
    <mergeCell ref="BPG67:BPR67"/>
    <mergeCell ref="BPS67:BQD67"/>
    <mergeCell ref="BQE67:BQP67"/>
    <mergeCell ref="BQQ67:BRB67"/>
    <mergeCell ref="BRC67:BRN67"/>
    <mergeCell ref="CCQ67:CDB67"/>
    <mergeCell ref="CDC67:CDN67"/>
    <mergeCell ref="CDO67:CDZ67"/>
    <mergeCell ref="CEA67:CEL67"/>
    <mergeCell ref="CEM67:CEX67"/>
    <mergeCell ref="CEY67:CFJ67"/>
    <mergeCell ref="BZW67:CAH67"/>
    <mergeCell ref="CAI67:CAT67"/>
    <mergeCell ref="CAU67:CBF67"/>
    <mergeCell ref="CBG67:CBR67"/>
    <mergeCell ref="CBS67:CCD67"/>
    <mergeCell ref="CCE67:CCP67"/>
    <mergeCell ref="BXC67:BXN67"/>
    <mergeCell ref="BXO67:BXZ67"/>
    <mergeCell ref="BYA67:BYL67"/>
    <mergeCell ref="BYM67:BYX67"/>
    <mergeCell ref="BYY67:BZJ67"/>
    <mergeCell ref="BZK67:BZV67"/>
    <mergeCell ref="CKY67:CLJ67"/>
    <mergeCell ref="CLK67:CLV67"/>
    <mergeCell ref="CLW67:CMH67"/>
    <mergeCell ref="CMI67:CMT67"/>
    <mergeCell ref="CMU67:CNF67"/>
    <mergeCell ref="CNG67:CNR67"/>
    <mergeCell ref="CIE67:CIP67"/>
    <mergeCell ref="CIQ67:CJB67"/>
    <mergeCell ref="CJC67:CJN67"/>
    <mergeCell ref="CJO67:CJZ67"/>
    <mergeCell ref="CKA67:CKL67"/>
    <mergeCell ref="CKM67:CKX67"/>
    <mergeCell ref="CFK67:CFV67"/>
    <mergeCell ref="CFW67:CGH67"/>
    <mergeCell ref="CGI67:CGT67"/>
    <mergeCell ref="CGU67:CHF67"/>
    <mergeCell ref="CHG67:CHR67"/>
    <mergeCell ref="CHS67:CID67"/>
    <mergeCell ref="CTG67:CTR67"/>
    <mergeCell ref="CTS67:CUD67"/>
    <mergeCell ref="CUE67:CUP67"/>
    <mergeCell ref="CUQ67:CVB67"/>
    <mergeCell ref="CVC67:CVN67"/>
    <mergeCell ref="CVO67:CVZ67"/>
    <mergeCell ref="CQM67:CQX67"/>
    <mergeCell ref="CQY67:CRJ67"/>
    <mergeCell ref="CRK67:CRV67"/>
    <mergeCell ref="CRW67:CSH67"/>
    <mergeCell ref="CSI67:CST67"/>
    <mergeCell ref="CSU67:CTF67"/>
    <mergeCell ref="CNS67:COD67"/>
    <mergeCell ref="COE67:COP67"/>
    <mergeCell ref="COQ67:CPB67"/>
    <mergeCell ref="CPC67:CPN67"/>
    <mergeCell ref="CPO67:CPZ67"/>
    <mergeCell ref="CQA67:CQL67"/>
    <mergeCell ref="DBO67:DBZ67"/>
    <mergeCell ref="DCA67:DCL67"/>
    <mergeCell ref="DCM67:DCX67"/>
    <mergeCell ref="DCY67:DDJ67"/>
    <mergeCell ref="DDK67:DDV67"/>
    <mergeCell ref="DDW67:DEH67"/>
    <mergeCell ref="CYU67:CZF67"/>
    <mergeCell ref="CZG67:CZR67"/>
    <mergeCell ref="CZS67:DAD67"/>
    <mergeCell ref="DAE67:DAP67"/>
    <mergeCell ref="DAQ67:DBB67"/>
    <mergeCell ref="DBC67:DBN67"/>
    <mergeCell ref="CWA67:CWL67"/>
    <mergeCell ref="CWM67:CWX67"/>
    <mergeCell ref="CWY67:CXJ67"/>
    <mergeCell ref="CXK67:CXV67"/>
    <mergeCell ref="CXW67:CYH67"/>
    <mergeCell ref="CYI67:CYT67"/>
    <mergeCell ref="DJW67:DKH67"/>
    <mergeCell ref="DKI67:DKT67"/>
    <mergeCell ref="DKU67:DLF67"/>
    <mergeCell ref="DLG67:DLR67"/>
    <mergeCell ref="DLS67:DMD67"/>
    <mergeCell ref="DME67:DMP67"/>
    <mergeCell ref="DHC67:DHN67"/>
    <mergeCell ref="DHO67:DHZ67"/>
    <mergeCell ref="DIA67:DIL67"/>
    <mergeCell ref="DIM67:DIX67"/>
    <mergeCell ref="DIY67:DJJ67"/>
    <mergeCell ref="DJK67:DJV67"/>
    <mergeCell ref="DEI67:DET67"/>
    <mergeCell ref="DEU67:DFF67"/>
    <mergeCell ref="DFG67:DFR67"/>
    <mergeCell ref="DFS67:DGD67"/>
    <mergeCell ref="DGE67:DGP67"/>
    <mergeCell ref="DGQ67:DHB67"/>
    <mergeCell ref="DSE67:DSP67"/>
    <mergeCell ref="DSQ67:DTB67"/>
    <mergeCell ref="DTC67:DTN67"/>
    <mergeCell ref="DTO67:DTZ67"/>
    <mergeCell ref="DUA67:DUL67"/>
    <mergeCell ref="DUM67:DUX67"/>
    <mergeCell ref="DPK67:DPV67"/>
    <mergeCell ref="DPW67:DQH67"/>
    <mergeCell ref="DQI67:DQT67"/>
    <mergeCell ref="DQU67:DRF67"/>
    <mergeCell ref="DRG67:DRR67"/>
    <mergeCell ref="DRS67:DSD67"/>
    <mergeCell ref="DMQ67:DNB67"/>
    <mergeCell ref="DNC67:DNN67"/>
    <mergeCell ref="DNO67:DNZ67"/>
    <mergeCell ref="DOA67:DOL67"/>
    <mergeCell ref="DOM67:DOX67"/>
    <mergeCell ref="DOY67:DPJ67"/>
    <mergeCell ref="EAM67:EAX67"/>
    <mergeCell ref="EAY67:EBJ67"/>
    <mergeCell ref="EBK67:EBV67"/>
    <mergeCell ref="EBW67:ECH67"/>
    <mergeCell ref="ECI67:ECT67"/>
    <mergeCell ref="ECU67:EDF67"/>
    <mergeCell ref="DXS67:DYD67"/>
    <mergeCell ref="DYE67:DYP67"/>
    <mergeCell ref="DYQ67:DZB67"/>
    <mergeCell ref="DZC67:DZN67"/>
    <mergeCell ref="DZO67:DZZ67"/>
    <mergeCell ref="EAA67:EAL67"/>
    <mergeCell ref="DUY67:DVJ67"/>
    <mergeCell ref="DVK67:DVV67"/>
    <mergeCell ref="DVW67:DWH67"/>
    <mergeCell ref="DWI67:DWT67"/>
    <mergeCell ref="DWU67:DXF67"/>
    <mergeCell ref="DXG67:DXR67"/>
    <mergeCell ref="EIU67:EJF67"/>
    <mergeCell ref="EJG67:EJR67"/>
    <mergeCell ref="EJS67:EKD67"/>
    <mergeCell ref="EKE67:EKP67"/>
    <mergeCell ref="EKQ67:ELB67"/>
    <mergeCell ref="ELC67:ELN67"/>
    <mergeCell ref="EGA67:EGL67"/>
    <mergeCell ref="EGM67:EGX67"/>
    <mergeCell ref="EGY67:EHJ67"/>
    <mergeCell ref="EHK67:EHV67"/>
    <mergeCell ref="EHW67:EIH67"/>
    <mergeCell ref="EII67:EIT67"/>
    <mergeCell ref="EDG67:EDR67"/>
    <mergeCell ref="EDS67:EED67"/>
    <mergeCell ref="EEE67:EEP67"/>
    <mergeCell ref="EEQ67:EFB67"/>
    <mergeCell ref="EFC67:EFN67"/>
    <mergeCell ref="EFO67:EFZ67"/>
    <mergeCell ref="ERC67:ERN67"/>
    <mergeCell ref="ERO67:ERZ67"/>
    <mergeCell ref="ESA67:ESL67"/>
    <mergeCell ref="ESM67:ESX67"/>
    <mergeCell ref="ESY67:ETJ67"/>
    <mergeCell ref="ETK67:ETV67"/>
    <mergeCell ref="EOI67:EOT67"/>
    <mergeCell ref="EOU67:EPF67"/>
    <mergeCell ref="EPG67:EPR67"/>
    <mergeCell ref="EPS67:EQD67"/>
    <mergeCell ref="EQE67:EQP67"/>
    <mergeCell ref="EQQ67:ERB67"/>
    <mergeCell ref="ELO67:ELZ67"/>
    <mergeCell ref="EMA67:EML67"/>
    <mergeCell ref="EMM67:EMX67"/>
    <mergeCell ref="EMY67:ENJ67"/>
    <mergeCell ref="ENK67:ENV67"/>
    <mergeCell ref="ENW67:EOH67"/>
    <mergeCell ref="EZK67:EZV67"/>
    <mergeCell ref="EZW67:FAH67"/>
    <mergeCell ref="FAI67:FAT67"/>
    <mergeCell ref="FAU67:FBF67"/>
    <mergeCell ref="FBG67:FBR67"/>
    <mergeCell ref="FBS67:FCD67"/>
    <mergeCell ref="EWQ67:EXB67"/>
    <mergeCell ref="EXC67:EXN67"/>
    <mergeCell ref="EXO67:EXZ67"/>
    <mergeCell ref="EYA67:EYL67"/>
    <mergeCell ref="EYM67:EYX67"/>
    <mergeCell ref="EYY67:EZJ67"/>
    <mergeCell ref="ETW67:EUH67"/>
    <mergeCell ref="EUI67:EUT67"/>
    <mergeCell ref="EUU67:EVF67"/>
    <mergeCell ref="EVG67:EVR67"/>
    <mergeCell ref="EVS67:EWD67"/>
    <mergeCell ref="EWE67:EWP67"/>
    <mergeCell ref="FHS67:FID67"/>
    <mergeCell ref="FIE67:FIP67"/>
    <mergeCell ref="FIQ67:FJB67"/>
    <mergeCell ref="FJC67:FJN67"/>
    <mergeCell ref="FJO67:FJZ67"/>
    <mergeCell ref="FKA67:FKL67"/>
    <mergeCell ref="FEY67:FFJ67"/>
    <mergeCell ref="FFK67:FFV67"/>
    <mergeCell ref="FFW67:FGH67"/>
    <mergeCell ref="FGI67:FGT67"/>
    <mergeCell ref="FGU67:FHF67"/>
    <mergeCell ref="FHG67:FHR67"/>
    <mergeCell ref="FCE67:FCP67"/>
    <mergeCell ref="FCQ67:FDB67"/>
    <mergeCell ref="FDC67:FDN67"/>
    <mergeCell ref="FDO67:FDZ67"/>
    <mergeCell ref="FEA67:FEL67"/>
    <mergeCell ref="FEM67:FEX67"/>
    <mergeCell ref="FQA67:FQL67"/>
    <mergeCell ref="FQM67:FQX67"/>
    <mergeCell ref="FQY67:FRJ67"/>
    <mergeCell ref="FRK67:FRV67"/>
    <mergeCell ref="FRW67:FSH67"/>
    <mergeCell ref="FSI67:FST67"/>
    <mergeCell ref="FNG67:FNR67"/>
    <mergeCell ref="FNS67:FOD67"/>
    <mergeCell ref="FOE67:FOP67"/>
    <mergeCell ref="FOQ67:FPB67"/>
    <mergeCell ref="FPC67:FPN67"/>
    <mergeCell ref="FPO67:FPZ67"/>
    <mergeCell ref="FKM67:FKX67"/>
    <mergeCell ref="FKY67:FLJ67"/>
    <mergeCell ref="FLK67:FLV67"/>
    <mergeCell ref="FLW67:FMH67"/>
    <mergeCell ref="FMI67:FMT67"/>
    <mergeCell ref="FMU67:FNF67"/>
    <mergeCell ref="FYI67:FYT67"/>
    <mergeCell ref="FYU67:FZF67"/>
    <mergeCell ref="FZG67:FZR67"/>
    <mergeCell ref="FZS67:GAD67"/>
    <mergeCell ref="GAE67:GAP67"/>
    <mergeCell ref="GAQ67:GBB67"/>
    <mergeCell ref="FVO67:FVZ67"/>
    <mergeCell ref="FWA67:FWL67"/>
    <mergeCell ref="FWM67:FWX67"/>
    <mergeCell ref="FWY67:FXJ67"/>
    <mergeCell ref="FXK67:FXV67"/>
    <mergeCell ref="FXW67:FYH67"/>
    <mergeCell ref="FSU67:FTF67"/>
    <mergeCell ref="FTG67:FTR67"/>
    <mergeCell ref="FTS67:FUD67"/>
    <mergeCell ref="FUE67:FUP67"/>
    <mergeCell ref="FUQ67:FVB67"/>
    <mergeCell ref="FVC67:FVN67"/>
    <mergeCell ref="GGQ67:GHB67"/>
    <mergeCell ref="GHC67:GHN67"/>
    <mergeCell ref="GHO67:GHZ67"/>
    <mergeCell ref="GIA67:GIL67"/>
    <mergeCell ref="GIM67:GIX67"/>
    <mergeCell ref="GIY67:GJJ67"/>
    <mergeCell ref="GDW67:GEH67"/>
    <mergeCell ref="GEI67:GET67"/>
    <mergeCell ref="GEU67:GFF67"/>
    <mergeCell ref="GFG67:GFR67"/>
    <mergeCell ref="GFS67:GGD67"/>
    <mergeCell ref="GGE67:GGP67"/>
    <mergeCell ref="GBC67:GBN67"/>
    <mergeCell ref="GBO67:GBZ67"/>
    <mergeCell ref="GCA67:GCL67"/>
    <mergeCell ref="GCM67:GCX67"/>
    <mergeCell ref="GCY67:GDJ67"/>
    <mergeCell ref="GDK67:GDV67"/>
    <mergeCell ref="GOY67:GPJ67"/>
    <mergeCell ref="GPK67:GPV67"/>
    <mergeCell ref="GPW67:GQH67"/>
    <mergeCell ref="GQI67:GQT67"/>
    <mergeCell ref="GQU67:GRF67"/>
    <mergeCell ref="GRG67:GRR67"/>
    <mergeCell ref="GME67:GMP67"/>
    <mergeCell ref="GMQ67:GNB67"/>
    <mergeCell ref="GNC67:GNN67"/>
    <mergeCell ref="GNO67:GNZ67"/>
    <mergeCell ref="GOA67:GOL67"/>
    <mergeCell ref="GOM67:GOX67"/>
    <mergeCell ref="GJK67:GJV67"/>
    <mergeCell ref="GJW67:GKH67"/>
    <mergeCell ref="GKI67:GKT67"/>
    <mergeCell ref="GKU67:GLF67"/>
    <mergeCell ref="GLG67:GLR67"/>
    <mergeCell ref="GLS67:GMD67"/>
    <mergeCell ref="GXG67:GXR67"/>
    <mergeCell ref="GXS67:GYD67"/>
    <mergeCell ref="GYE67:GYP67"/>
    <mergeCell ref="GYQ67:GZB67"/>
    <mergeCell ref="GZC67:GZN67"/>
    <mergeCell ref="GZO67:GZZ67"/>
    <mergeCell ref="GUM67:GUX67"/>
    <mergeCell ref="GUY67:GVJ67"/>
    <mergeCell ref="GVK67:GVV67"/>
    <mergeCell ref="GVW67:GWH67"/>
    <mergeCell ref="GWI67:GWT67"/>
    <mergeCell ref="GWU67:GXF67"/>
    <mergeCell ref="GRS67:GSD67"/>
    <mergeCell ref="GSE67:GSP67"/>
    <mergeCell ref="GSQ67:GTB67"/>
    <mergeCell ref="GTC67:GTN67"/>
    <mergeCell ref="GTO67:GTZ67"/>
    <mergeCell ref="GUA67:GUL67"/>
    <mergeCell ref="HFO67:HFZ67"/>
    <mergeCell ref="HGA67:HGL67"/>
    <mergeCell ref="HGM67:HGX67"/>
    <mergeCell ref="HGY67:HHJ67"/>
    <mergeCell ref="HHK67:HHV67"/>
    <mergeCell ref="HHW67:HIH67"/>
    <mergeCell ref="HCU67:HDF67"/>
    <mergeCell ref="HDG67:HDR67"/>
    <mergeCell ref="HDS67:HED67"/>
    <mergeCell ref="HEE67:HEP67"/>
    <mergeCell ref="HEQ67:HFB67"/>
    <mergeCell ref="HFC67:HFN67"/>
    <mergeCell ref="HAA67:HAL67"/>
    <mergeCell ref="HAM67:HAX67"/>
    <mergeCell ref="HAY67:HBJ67"/>
    <mergeCell ref="HBK67:HBV67"/>
    <mergeCell ref="HBW67:HCH67"/>
    <mergeCell ref="HCI67:HCT67"/>
    <mergeCell ref="HNW67:HOH67"/>
    <mergeCell ref="HOI67:HOT67"/>
    <mergeCell ref="HOU67:HPF67"/>
    <mergeCell ref="HPG67:HPR67"/>
    <mergeCell ref="HPS67:HQD67"/>
    <mergeCell ref="HQE67:HQP67"/>
    <mergeCell ref="HLC67:HLN67"/>
    <mergeCell ref="HLO67:HLZ67"/>
    <mergeCell ref="HMA67:HML67"/>
    <mergeCell ref="HMM67:HMX67"/>
    <mergeCell ref="HMY67:HNJ67"/>
    <mergeCell ref="HNK67:HNV67"/>
    <mergeCell ref="HII67:HIT67"/>
    <mergeCell ref="HIU67:HJF67"/>
    <mergeCell ref="HJG67:HJR67"/>
    <mergeCell ref="HJS67:HKD67"/>
    <mergeCell ref="HKE67:HKP67"/>
    <mergeCell ref="HKQ67:HLB67"/>
    <mergeCell ref="HWE67:HWP67"/>
    <mergeCell ref="HWQ67:HXB67"/>
    <mergeCell ref="HXC67:HXN67"/>
    <mergeCell ref="HXO67:HXZ67"/>
    <mergeCell ref="HYA67:HYL67"/>
    <mergeCell ref="HYM67:HYX67"/>
    <mergeCell ref="HTK67:HTV67"/>
    <mergeCell ref="HTW67:HUH67"/>
    <mergeCell ref="HUI67:HUT67"/>
    <mergeCell ref="HUU67:HVF67"/>
    <mergeCell ref="HVG67:HVR67"/>
    <mergeCell ref="HVS67:HWD67"/>
    <mergeCell ref="HQQ67:HRB67"/>
    <mergeCell ref="HRC67:HRN67"/>
    <mergeCell ref="HRO67:HRZ67"/>
    <mergeCell ref="HSA67:HSL67"/>
    <mergeCell ref="HSM67:HSX67"/>
    <mergeCell ref="HSY67:HTJ67"/>
    <mergeCell ref="IEM67:IEX67"/>
    <mergeCell ref="IEY67:IFJ67"/>
    <mergeCell ref="IFK67:IFV67"/>
    <mergeCell ref="IFW67:IGH67"/>
    <mergeCell ref="IGI67:IGT67"/>
    <mergeCell ref="IGU67:IHF67"/>
    <mergeCell ref="IBS67:ICD67"/>
    <mergeCell ref="ICE67:ICP67"/>
    <mergeCell ref="ICQ67:IDB67"/>
    <mergeCell ref="IDC67:IDN67"/>
    <mergeCell ref="IDO67:IDZ67"/>
    <mergeCell ref="IEA67:IEL67"/>
    <mergeCell ref="HYY67:HZJ67"/>
    <mergeCell ref="HZK67:HZV67"/>
    <mergeCell ref="HZW67:IAH67"/>
    <mergeCell ref="IAI67:IAT67"/>
    <mergeCell ref="IAU67:IBF67"/>
    <mergeCell ref="IBG67:IBR67"/>
    <mergeCell ref="IMU67:INF67"/>
    <mergeCell ref="ING67:INR67"/>
    <mergeCell ref="INS67:IOD67"/>
    <mergeCell ref="IOE67:IOP67"/>
    <mergeCell ref="IOQ67:IPB67"/>
    <mergeCell ref="IPC67:IPN67"/>
    <mergeCell ref="IKA67:IKL67"/>
    <mergeCell ref="IKM67:IKX67"/>
    <mergeCell ref="IKY67:ILJ67"/>
    <mergeCell ref="ILK67:ILV67"/>
    <mergeCell ref="ILW67:IMH67"/>
    <mergeCell ref="IMI67:IMT67"/>
    <mergeCell ref="IHG67:IHR67"/>
    <mergeCell ref="IHS67:IID67"/>
    <mergeCell ref="IIE67:IIP67"/>
    <mergeCell ref="IIQ67:IJB67"/>
    <mergeCell ref="IJC67:IJN67"/>
    <mergeCell ref="IJO67:IJZ67"/>
    <mergeCell ref="IVC67:IVN67"/>
    <mergeCell ref="IVO67:IVZ67"/>
    <mergeCell ref="IWA67:IWL67"/>
    <mergeCell ref="IWM67:IWX67"/>
    <mergeCell ref="IWY67:IXJ67"/>
    <mergeCell ref="IXK67:IXV67"/>
    <mergeCell ref="ISI67:IST67"/>
    <mergeCell ref="ISU67:ITF67"/>
    <mergeCell ref="ITG67:ITR67"/>
    <mergeCell ref="ITS67:IUD67"/>
    <mergeCell ref="IUE67:IUP67"/>
    <mergeCell ref="IUQ67:IVB67"/>
    <mergeCell ref="IPO67:IPZ67"/>
    <mergeCell ref="IQA67:IQL67"/>
    <mergeCell ref="IQM67:IQX67"/>
    <mergeCell ref="IQY67:IRJ67"/>
    <mergeCell ref="IRK67:IRV67"/>
    <mergeCell ref="IRW67:ISH67"/>
    <mergeCell ref="JDK67:JDV67"/>
    <mergeCell ref="JDW67:JEH67"/>
    <mergeCell ref="JEI67:JET67"/>
    <mergeCell ref="JEU67:JFF67"/>
    <mergeCell ref="JFG67:JFR67"/>
    <mergeCell ref="JFS67:JGD67"/>
    <mergeCell ref="JAQ67:JBB67"/>
    <mergeCell ref="JBC67:JBN67"/>
    <mergeCell ref="JBO67:JBZ67"/>
    <mergeCell ref="JCA67:JCL67"/>
    <mergeCell ref="JCM67:JCX67"/>
    <mergeCell ref="JCY67:JDJ67"/>
    <mergeCell ref="IXW67:IYH67"/>
    <mergeCell ref="IYI67:IYT67"/>
    <mergeCell ref="IYU67:IZF67"/>
    <mergeCell ref="IZG67:IZR67"/>
    <mergeCell ref="IZS67:JAD67"/>
    <mergeCell ref="JAE67:JAP67"/>
    <mergeCell ref="JLS67:JMD67"/>
    <mergeCell ref="JME67:JMP67"/>
    <mergeCell ref="JMQ67:JNB67"/>
    <mergeCell ref="JNC67:JNN67"/>
    <mergeCell ref="JNO67:JNZ67"/>
    <mergeCell ref="JOA67:JOL67"/>
    <mergeCell ref="JIY67:JJJ67"/>
    <mergeCell ref="JJK67:JJV67"/>
    <mergeCell ref="JJW67:JKH67"/>
    <mergeCell ref="JKI67:JKT67"/>
    <mergeCell ref="JKU67:JLF67"/>
    <mergeCell ref="JLG67:JLR67"/>
    <mergeCell ref="JGE67:JGP67"/>
    <mergeCell ref="JGQ67:JHB67"/>
    <mergeCell ref="JHC67:JHN67"/>
    <mergeCell ref="JHO67:JHZ67"/>
    <mergeCell ref="JIA67:JIL67"/>
    <mergeCell ref="JIM67:JIX67"/>
    <mergeCell ref="JUA67:JUL67"/>
    <mergeCell ref="JUM67:JUX67"/>
    <mergeCell ref="JUY67:JVJ67"/>
    <mergeCell ref="JVK67:JVV67"/>
    <mergeCell ref="JVW67:JWH67"/>
    <mergeCell ref="JWI67:JWT67"/>
    <mergeCell ref="JRG67:JRR67"/>
    <mergeCell ref="JRS67:JSD67"/>
    <mergeCell ref="JSE67:JSP67"/>
    <mergeCell ref="JSQ67:JTB67"/>
    <mergeCell ref="JTC67:JTN67"/>
    <mergeCell ref="JTO67:JTZ67"/>
    <mergeCell ref="JOM67:JOX67"/>
    <mergeCell ref="JOY67:JPJ67"/>
    <mergeCell ref="JPK67:JPV67"/>
    <mergeCell ref="JPW67:JQH67"/>
    <mergeCell ref="JQI67:JQT67"/>
    <mergeCell ref="JQU67:JRF67"/>
    <mergeCell ref="KCI67:KCT67"/>
    <mergeCell ref="KCU67:KDF67"/>
    <mergeCell ref="KDG67:KDR67"/>
    <mergeCell ref="KDS67:KED67"/>
    <mergeCell ref="KEE67:KEP67"/>
    <mergeCell ref="KEQ67:KFB67"/>
    <mergeCell ref="JZO67:JZZ67"/>
    <mergeCell ref="KAA67:KAL67"/>
    <mergeCell ref="KAM67:KAX67"/>
    <mergeCell ref="KAY67:KBJ67"/>
    <mergeCell ref="KBK67:KBV67"/>
    <mergeCell ref="KBW67:KCH67"/>
    <mergeCell ref="JWU67:JXF67"/>
    <mergeCell ref="JXG67:JXR67"/>
    <mergeCell ref="JXS67:JYD67"/>
    <mergeCell ref="JYE67:JYP67"/>
    <mergeCell ref="JYQ67:JZB67"/>
    <mergeCell ref="JZC67:JZN67"/>
    <mergeCell ref="KKQ67:KLB67"/>
    <mergeCell ref="KLC67:KLN67"/>
    <mergeCell ref="KLO67:KLZ67"/>
    <mergeCell ref="KMA67:KML67"/>
    <mergeCell ref="KMM67:KMX67"/>
    <mergeCell ref="KMY67:KNJ67"/>
    <mergeCell ref="KHW67:KIH67"/>
    <mergeCell ref="KII67:KIT67"/>
    <mergeCell ref="KIU67:KJF67"/>
    <mergeCell ref="KJG67:KJR67"/>
    <mergeCell ref="KJS67:KKD67"/>
    <mergeCell ref="KKE67:KKP67"/>
    <mergeCell ref="KFC67:KFN67"/>
    <mergeCell ref="KFO67:KFZ67"/>
    <mergeCell ref="KGA67:KGL67"/>
    <mergeCell ref="KGM67:KGX67"/>
    <mergeCell ref="KGY67:KHJ67"/>
    <mergeCell ref="KHK67:KHV67"/>
    <mergeCell ref="KSY67:KTJ67"/>
    <mergeCell ref="KTK67:KTV67"/>
    <mergeCell ref="KTW67:KUH67"/>
    <mergeCell ref="KUI67:KUT67"/>
    <mergeCell ref="KUU67:KVF67"/>
    <mergeCell ref="KVG67:KVR67"/>
    <mergeCell ref="KQE67:KQP67"/>
    <mergeCell ref="KQQ67:KRB67"/>
    <mergeCell ref="KRC67:KRN67"/>
    <mergeCell ref="KRO67:KRZ67"/>
    <mergeCell ref="KSA67:KSL67"/>
    <mergeCell ref="KSM67:KSX67"/>
    <mergeCell ref="KNK67:KNV67"/>
    <mergeCell ref="KNW67:KOH67"/>
    <mergeCell ref="KOI67:KOT67"/>
    <mergeCell ref="KOU67:KPF67"/>
    <mergeCell ref="KPG67:KPR67"/>
    <mergeCell ref="KPS67:KQD67"/>
    <mergeCell ref="LBG67:LBR67"/>
    <mergeCell ref="LBS67:LCD67"/>
    <mergeCell ref="LCE67:LCP67"/>
    <mergeCell ref="LCQ67:LDB67"/>
    <mergeCell ref="LDC67:LDN67"/>
    <mergeCell ref="LDO67:LDZ67"/>
    <mergeCell ref="KYM67:KYX67"/>
    <mergeCell ref="KYY67:KZJ67"/>
    <mergeCell ref="KZK67:KZV67"/>
    <mergeCell ref="KZW67:LAH67"/>
    <mergeCell ref="LAI67:LAT67"/>
    <mergeCell ref="LAU67:LBF67"/>
    <mergeCell ref="KVS67:KWD67"/>
    <mergeCell ref="KWE67:KWP67"/>
    <mergeCell ref="KWQ67:KXB67"/>
    <mergeCell ref="KXC67:KXN67"/>
    <mergeCell ref="KXO67:KXZ67"/>
    <mergeCell ref="KYA67:KYL67"/>
    <mergeCell ref="LJO67:LJZ67"/>
    <mergeCell ref="LKA67:LKL67"/>
    <mergeCell ref="LKM67:LKX67"/>
    <mergeCell ref="LKY67:LLJ67"/>
    <mergeCell ref="LLK67:LLV67"/>
    <mergeCell ref="LLW67:LMH67"/>
    <mergeCell ref="LGU67:LHF67"/>
    <mergeCell ref="LHG67:LHR67"/>
    <mergeCell ref="LHS67:LID67"/>
    <mergeCell ref="LIE67:LIP67"/>
    <mergeCell ref="LIQ67:LJB67"/>
    <mergeCell ref="LJC67:LJN67"/>
    <mergeCell ref="LEA67:LEL67"/>
    <mergeCell ref="LEM67:LEX67"/>
    <mergeCell ref="LEY67:LFJ67"/>
    <mergeCell ref="LFK67:LFV67"/>
    <mergeCell ref="LFW67:LGH67"/>
    <mergeCell ref="LGI67:LGT67"/>
    <mergeCell ref="LRW67:LSH67"/>
    <mergeCell ref="LSI67:LST67"/>
    <mergeCell ref="LSU67:LTF67"/>
    <mergeCell ref="LTG67:LTR67"/>
    <mergeCell ref="LTS67:LUD67"/>
    <mergeCell ref="LUE67:LUP67"/>
    <mergeCell ref="LPC67:LPN67"/>
    <mergeCell ref="LPO67:LPZ67"/>
    <mergeCell ref="LQA67:LQL67"/>
    <mergeCell ref="LQM67:LQX67"/>
    <mergeCell ref="LQY67:LRJ67"/>
    <mergeCell ref="LRK67:LRV67"/>
    <mergeCell ref="LMI67:LMT67"/>
    <mergeCell ref="LMU67:LNF67"/>
    <mergeCell ref="LNG67:LNR67"/>
    <mergeCell ref="LNS67:LOD67"/>
    <mergeCell ref="LOE67:LOP67"/>
    <mergeCell ref="LOQ67:LPB67"/>
    <mergeCell ref="MAE67:MAP67"/>
    <mergeCell ref="MAQ67:MBB67"/>
    <mergeCell ref="MBC67:MBN67"/>
    <mergeCell ref="MBO67:MBZ67"/>
    <mergeCell ref="MCA67:MCL67"/>
    <mergeCell ref="MCM67:MCX67"/>
    <mergeCell ref="LXK67:LXV67"/>
    <mergeCell ref="LXW67:LYH67"/>
    <mergeCell ref="LYI67:LYT67"/>
    <mergeCell ref="LYU67:LZF67"/>
    <mergeCell ref="LZG67:LZR67"/>
    <mergeCell ref="LZS67:MAD67"/>
    <mergeCell ref="LUQ67:LVB67"/>
    <mergeCell ref="LVC67:LVN67"/>
    <mergeCell ref="LVO67:LVZ67"/>
    <mergeCell ref="LWA67:LWL67"/>
    <mergeCell ref="LWM67:LWX67"/>
    <mergeCell ref="LWY67:LXJ67"/>
    <mergeCell ref="MIM67:MIX67"/>
    <mergeCell ref="MIY67:MJJ67"/>
    <mergeCell ref="MJK67:MJV67"/>
    <mergeCell ref="MJW67:MKH67"/>
    <mergeCell ref="MKI67:MKT67"/>
    <mergeCell ref="MKU67:MLF67"/>
    <mergeCell ref="MFS67:MGD67"/>
    <mergeCell ref="MGE67:MGP67"/>
    <mergeCell ref="MGQ67:MHB67"/>
    <mergeCell ref="MHC67:MHN67"/>
    <mergeCell ref="MHO67:MHZ67"/>
    <mergeCell ref="MIA67:MIL67"/>
    <mergeCell ref="MCY67:MDJ67"/>
    <mergeCell ref="MDK67:MDV67"/>
    <mergeCell ref="MDW67:MEH67"/>
    <mergeCell ref="MEI67:MET67"/>
    <mergeCell ref="MEU67:MFF67"/>
    <mergeCell ref="MFG67:MFR67"/>
    <mergeCell ref="MQU67:MRF67"/>
    <mergeCell ref="MRG67:MRR67"/>
    <mergeCell ref="MRS67:MSD67"/>
    <mergeCell ref="MSE67:MSP67"/>
    <mergeCell ref="MSQ67:MTB67"/>
    <mergeCell ref="MTC67:MTN67"/>
    <mergeCell ref="MOA67:MOL67"/>
    <mergeCell ref="MOM67:MOX67"/>
    <mergeCell ref="MOY67:MPJ67"/>
    <mergeCell ref="MPK67:MPV67"/>
    <mergeCell ref="MPW67:MQH67"/>
    <mergeCell ref="MQI67:MQT67"/>
    <mergeCell ref="MLG67:MLR67"/>
    <mergeCell ref="MLS67:MMD67"/>
    <mergeCell ref="MME67:MMP67"/>
    <mergeCell ref="MMQ67:MNB67"/>
    <mergeCell ref="MNC67:MNN67"/>
    <mergeCell ref="MNO67:MNZ67"/>
    <mergeCell ref="MZC67:MZN67"/>
    <mergeCell ref="MZO67:MZZ67"/>
    <mergeCell ref="NAA67:NAL67"/>
    <mergeCell ref="NAM67:NAX67"/>
    <mergeCell ref="NAY67:NBJ67"/>
    <mergeCell ref="NBK67:NBV67"/>
    <mergeCell ref="MWI67:MWT67"/>
    <mergeCell ref="MWU67:MXF67"/>
    <mergeCell ref="MXG67:MXR67"/>
    <mergeCell ref="MXS67:MYD67"/>
    <mergeCell ref="MYE67:MYP67"/>
    <mergeCell ref="MYQ67:MZB67"/>
    <mergeCell ref="MTO67:MTZ67"/>
    <mergeCell ref="MUA67:MUL67"/>
    <mergeCell ref="MUM67:MUX67"/>
    <mergeCell ref="MUY67:MVJ67"/>
    <mergeCell ref="MVK67:MVV67"/>
    <mergeCell ref="MVW67:MWH67"/>
    <mergeCell ref="NHK67:NHV67"/>
    <mergeCell ref="NHW67:NIH67"/>
    <mergeCell ref="NII67:NIT67"/>
    <mergeCell ref="NIU67:NJF67"/>
    <mergeCell ref="NJG67:NJR67"/>
    <mergeCell ref="NJS67:NKD67"/>
    <mergeCell ref="NEQ67:NFB67"/>
    <mergeCell ref="NFC67:NFN67"/>
    <mergeCell ref="NFO67:NFZ67"/>
    <mergeCell ref="NGA67:NGL67"/>
    <mergeCell ref="NGM67:NGX67"/>
    <mergeCell ref="NGY67:NHJ67"/>
    <mergeCell ref="NBW67:NCH67"/>
    <mergeCell ref="NCI67:NCT67"/>
    <mergeCell ref="NCU67:NDF67"/>
    <mergeCell ref="NDG67:NDR67"/>
    <mergeCell ref="NDS67:NED67"/>
    <mergeCell ref="NEE67:NEP67"/>
    <mergeCell ref="NPS67:NQD67"/>
    <mergeCell ref="NQE67:NQP67"/>
    <mergeCell ref="NQQ67:NRB67"/>
    <mergeCell ref="NRC67:NRN67"/>
    <mergeCell ref="NRO67:NRZ67"/>
    <mergeCell ref="NSA67:NSL67"/>
    <mergeCell ref="NMY67:NNJ67"/>
    <mergeCell ref="NNK67:NNV67"/>
    <mergeCell ref="NNW67:NOH67"/>
    <mergeCell ref="NOI67:NOT67"/>
    <mergeCell ref="NOU67:NPF67"/>
    <mergeCell ref="NPG67:NPR67"/>
    <mergeCell ref="NKE67:NKP67"/>
    <mergeCell ref="NKQ67:NLB67"/>
    <mergeCell ref="NLC67:NLN67"/>
    <mergeCell ref="NLO67:NLZ67"/>
    <mergeCell ref="NMA67:NML67"/>
    <mergeCell ref="NMM67:NMX67"/>
    <mergeCell ref="NYA67:NYL67"/>
    <mergeCell ref="NYM67:NYX67"/>
    <mergeCell ref="NYY67:NZJ67"/>
    <mergeCell ref="NZK67:NZV67"/>
    <mergeCell ref="NZW67:OAH67"/>
    <mergeCell ref="OAI67:OAT67"/>
    <mergeCell ref="NVG67:NVR67"/>
    <mergeCell ref="NVS67:NWD67"/>
    <mergeCell ref="NWE67:NWP67"/>
    <mergeCell ref="NWQ67:NXB67"/>
    <mergeCell ref="NXC67:NXN67"/>
    <mergeCell ref="NXO67:NXZ67"/>
    <mergeCell ref="NSM67:NSX67"/>
    <mergeCell ref="NSY67:NTJ67"/>
    <mergeCell ref="NTK67:NTV67"/>
    <mergeCell ref="NTW67:NUH67"/>
    <mergeCell ref="NUI67:NUT67"/>
    <mergeCell ref="NUU67:NVF67"/>
    <mergeCell ref="OGI67:OGT67"/>
    <mergeCell ref="OGU67:OHF67"/>
    <mergeCell ref="OHG67:OHR67"/>
    <mergeCell ref="OHS67:OID67"/>
    <mergeCell ref="OIE67:OIP67"/>
    <mergeCell ref="OIQ67:OJB67"/>
    <mergeCell ref="ODO67:ODZ67"/>
    <mergeCell ref="OEA67:OEL67"/>
    <mergeCell ref="OEM67:OEX67"/>
    <mergeCell ref="OEY67:OFJ67"/>
    <mergeCell ref="OFK67:OFV67"/>
    <mergeCell ref="OFW67:OGH67"/>
    <mergeCell ref="OAU67:OBF67"/>
    <mergeCell ref="OBG67:OBR67"/>
    <mergeCell ref="OBS67:OCD67"/>
    <mergeCell ref="OCE67:OCP67"/>
    <mergeCell ref="OCQ67:ODB67"/>
    <mergeCell ref="ODC67:ODN67"/>
    <mergeCell ref="OOQ67:OPB67"/>
    <mergeCell ref="OPC67:OPN67"/>
    <mergeCell ref="OPO67:OPZ67"/>
    <mergeCell ref="OQA67:OQL67"/>
    <mergeCell ref="OQM67:OQX67"/>
    <mergeCell ref="OQY67:ORJ67"/>
    <mergeCell ref="OLW67:OMH67"/>
    <mergeCell ref="OMI67:OMT67"/>
    <mergeCell ref="OMU67:ONF67"/>
    <mergeCell ref="ONG67:ONR67"/>
    <mergeCell ref="ONS67:OOD67"/>
    <mergeCell ref="OOE67:OOP67"/>
    <mergeCell ref="OJC67:OJN67"/>
    <mergeCell ref="OJO67:OJZ67"/>
    <mergeCell ref="OKA67:OKL67"/>
    <mergeCell ref="OKM67:OKX67"/>
    <mergeCell ref="OKY67:OLJ67"/>
    <mergeCell ref="OLK67:OLV67"/>
    <mergeCell ref="OWY67:OXJ67"/>
    <mergeCell ref="OXK67:OXV67"/>
    <mergeCell ref="OXW67:OYH67"/>
    <mergeCell ref="OYI67:OYT67"/>
    <mergeCell ref="OYU67:OZF67"/>
    <mergeCell ref="OZG67:OZR67"/>
    <mergeCell ref="OUE67:OUP67"/>
    <mergeCell ref="OUQ67:OVB67"/>
    <mergeCell ref="OVC67:OVN67"/>
    <mergeCell ref="OVO67:OVZ67"/>
    <mergeCell ref="OWA67:OWL67"/>
    <mergeCell ref="OWM67:OWX67"/>
    <mergeCell ref="ORK67:ORV67"/>
    <mergeCell ref="ORW67:OSH67"/>
    <mergeCell ref="OSI67:OST67"/>
    <mergeCell ref="OSU67:OTF67"/>
    <mergeCell ref="OTG67:OTR67"/>
    <mergeCell ref="OTS67:OUD67"/>
    <mergeCell ref="PFG67:PFR67"/>
    <mergeCell ref="PFS67:PGD67"/>
    <mergeCell ref="PGE67:PGP67"/>
    <mergeCell ref="PGQ67:PHB67"/>
    <mergeCell ref="PHC67:PHN67"/>
    <mergeCell ref="PHO67:PHZ67"/>
    <mergeCell ref="PCM67:PCX67"/>
    <mergeCell ref="PCY67:PDJ67"/>
    <mergeCell ref="PDK67:PDV67"/>
    <mergeCell ref="PDW67:PEH67"/>
    <mergeCell ref="PEI67:PET67"/>
    <mergeCell ref="PEU67:PFF67"/>
    <mergeCell ref="OZS67:PAD67"/>
    <mergeCell ref="PAE67:PAP67"/>
    <mergeCell ref="PAQ67:PBB67"/>
    <mergeCell ref="PBC67:PBN67"/>
    <mergeCell ref="PBO67:PBZ67"/>
    <mergeCell ref="PCA67:PCL67"/>
    <mergeCell ref="PNO67:PNZ67"/>
    <mergeCell ref="POA67:POL67"/>
    <mergeCell ref="POM67:POX67"/>
    <mergeCell ref="POY67:PPJ67"/>
    <mergeCell ref="PPK67:PPV67"/>
    <mergeCell ref="PPW67:PQH67"/>
    <mergeCell ref="PKU67:PLF67"/>
    <mergeCell ref="PLG67:PLR67"/>
    <mergeCell ref="PLS67:PMD67"/>
    <mergeCell ref="PME67:PMP67"/>
    <mergeCell ref="PMQ67:PNB67"/>
    <mergeCell ref="PNC67:PNN67"/>
    <mergeCell ref="PIA67:PIL67"/>
    <mergeCell ref="PIM67:PIX67"/>
    <mergeCell ref="PIY67:PJJ67"/>
    <mergeCell ref="PJK67:PJV67"/>
    <mergeCell ref="PJW67:PKH67"/>
    <mergeCell ref="PKI67:PKT67"/>
    <mergeCell ref="PVW67:PWH67"/>
    <mergeCell ref="PWI67:PWT67"/>
    <mergeCell ref="PWU67:PXF67"/>
    <mergeCell ref="PXG67:PXR67"/>
    <mergeCell ref="PXS67:PYD67"/>
    <mergeCell ref="PYE67:PYP67"/>
    <mergeCell ref="PTC67:PTN67"/>
    <mergeCell ref="PTO67:PTZ67"/>
    <mergeCell ref="PUA67:PUL67"/>
    <mergeCell ref="PUM67:PUX67"/>
    <mergeCell ref="PUY67:PVJ67"/>
    <mergeCell ref="PVK67:PVV67"/>
    <mergeCell ref="PQI67:PQT67"/>
    <mergeCell ref="PQU67:PRF67"/>
    <mergeCell ref="PRG67:PRR67"/>
    <mergeCell ref="PRS67:PSD67"/>
    <mergeCell ref="PSE67:PSP67"/>
    <mergeCell ref="PSQ67:PTB67"/>
    <mergeCell ref="QEE67:QEP67"/>
    <mergeCell ref="QEQ67:QFB67"/>
    <mergeCell ref="QFC67:QFN67"/>
    <mergeCell ref="QFO67:QFZ67"/>
    <mergeCell ref="QGA67:QGL67"/>
    <mergeCell ref="QGM67:QGX67"/>
    <mergeCell ref="QBK67:QBV67"/>
    <mergeCell ref="QBW67:QCH67"/>
    <mergeCell ref="QCI67:QCT67"/>
    <mergeCell ref="QCU67:QDF67"/>
    <mergeCell ref="QDG67:QDR67"/>
    <mergeCell ref="QDS67:QED67"/>
    <mergeCell ref="PYQ67:PZB67"/>
    <mergeCell ref="PZC67:PZN67"/>
    <mergeCell ref="PZO67:PZZ67"/>
    <mergeCell ref="QAA67:QAL67"/>
    <mergeCell ref="QAM67:QAX67"/>
    <mergeCell ref="QAY67:QBJ67"/>
    <mergeCell ref="QMM67:QMX67"/>
    <mergeCell ref="QMY67:QNJ67"/>
    <mergeCell ref="QNK67:QNV67"/>
    <mergeCell ref="QNW67:QOH67"/>
    <mergeCell ref="QOI67:QOT67"/>
    <mergeCell ref="QOU67:QPF67"/>
    <mergeCell ref="QJS67:QKD67"/>
    <mergeCell ref="QKE67:QKP67"/>
    <mergeCell ref="QKQ67:QLB67"/>
    <mergeCell ref="QLC67:QLN67"/>
    <mergeCell ref="QLO67:QLZ67"/>
    <mergeCell ref="QMA67:QML67"/>
    <mergeCell ref="QGY67:QHJ67"/>
    <mergeCell ref="QHK67:QHV67"/>
    <mergeCell ref="QHW67:QIH67"/>
    <mergeCell ref="QII67:QIT67"/>
    <mergeCell ref="QIU67:QJF67"/>
    <mergeCell ref="QJG67:QJR67"/>
    <mergeCell ref="QUU67:QVF67"/>
    <mergeCell ref="QVG67:QVR67"/>
    <mergeCell ref="QVS67:QWD67"/>
    <mergeCell ref="QWE67:QWP67"/>
    <mergeCell ref="QWQ67:QXB67"/>
    <mergeCell ref="QXC67:QXN67"/>
    <mergeCell ref="QSA67:QSL67"/>
    <mergeCell ref="QSM67:QSX67"/>
    <mergeCell ref="QSY67:QTJ67"/>
    <mergeCell ref="QTK67:QTV67"/>
    <mergeCell ref="QTW67:QUH67"/>
    <mergeCell ref="QUI67:QUT67"/>
    <mergeCell ref="QPG67:QPR67"/>
    <mergeCell ref="QPS67:QQD67"/>
    <mergeCell ref="QQE67:QQP67"/>
    <mergeCell ref="QQQ67:QRB67"/>
    <mergeCell ref="QRC67:QRN67"/>
    <mergeCell ref="QRO67:QRZ67"/>
    <mergeCell ref="RDC67:RDN67"/>
    <mergeCell ref="RDO67:RDZ67"/>
    <mergeCell ref="REA67:REL67"/>
    <mergeCell ref="REM67:REX67"/>
    <mergeCell ref="REY67:RFJ67"/>
    <mergeCell ref="RFK67:RFV67"/>
    <mergeCell ref="RAI67:RAT67"/>
    <mergeCell ref="RAU67:RBF67"/>
    <mergeCell ref="RBG67:RBR67"/>
    <mergeCell ref="RBS67:RCD67"/>
    <mergeCell ref="RCE67:RCP67"/>
    <mergeCell ref="RCQ67:RDB67"/>
    <mergeCell ref="QXO67:QXZ67"/>
    <mergeCell ref="QYA67:QYL67"/>
    <mergeCell ref="QYM67:QYX67"/>
    <mergeCell ref="QYY67:QZJ67"/>
    <mergeCell ref="QZK67:QZV67"/>
    <mergeCell ref="QZW67:RAH67"/>
    <mergeCell ref="RLK67:RLV67"/>
    <mergeCell ref="RLW67:RMH67"/>
    <mergeCell ref="RMI67:RMT67"/>
    <mergeCell ref="RMU67:RNF67"/>
    <mergeCell ref="RNG67:RNR67"/>
    <mergeCell ref="RNS67:ROD67"/>
    <mergeCell ref="RIQ67:RJB67"/>
    <mergeCell ref="RJC67:RJN67"/>
    <mergeCell ref="RJO67:RJZ67"/>
    <mergeCell ref="RKA67:RKL67"/>
    <mergeCell ref="RKM67:RKX67"/>
    <mergeCell ref="RKY67:RLJ67"/>
    <mergeCell ref="RFW67:RGH67"/>
    <mergeCell ref="RGI67:RGT67"/>
    <mergeCell ref="RGU67:RHF67"/>
    <mergeCell ref="RHG67:RHR67"/>
    <mergeCell ref="RHS67:RID67"/>
    <mergeCell ref="RIE67:RIP67"/>
    <mergeCell ref="RTS67:RUD67"/>
    <mergeCell ref="RUE67:RUP67"/>
    <mergeCell ref="RUQ67:RVB67"/>
    <mergeCell ref="RVC67:RVN67"/>
    <mergeCell ref="RVO67:RVZ67"/>
    <mergeCell ref="RWA67:RWL67"/>
    <mergeCell ref="RQY67:RRJ67"/>
    <mergeCell ref="RRK67:RRV67"/>
    <mergeCell ref="RRW67:RSH67"/>
    <mergeCell ref="RSI67:RST67"/>
    <mergeCell ref="RSU67:RTF67"/>
    <mergeCell ref="RTG67:RTR67"/>
    <mergeCell ref="ROE67:ROP67"/>
    <mergeCell ref="ROQ67:RPB67"/>
    <mergeCell ref="RPC67:RPN67"/>
    <mergeCell ref="RPO67:RPZ67"/>
    <mergeCell ref="RQA67:RQL67"/>
    <mergeCell ref="RQM67:RQX67"/>
    <mergeCell ref="SCA67:SCL67"/>
    <mergeCell ref="SCM67:SCX67"/>
    <mergeCell ref="SCY67:SDJ67"/>
    <mergeCell ref="SDK67:SDV67"/>
    <mergeCell ref="SDW67:SEH67"/>
    <mergeCell ref="SEI67:SET67"/>
    <mergeCell ref="RZG67:RZR67"/>
    <mergeCell ref="RZS67:SAD67"/>
    <mergeCell ref="SAE67:SAP67"/>
    <mergeCell ref="SAQ67:SBB67"/>
    <mergeCell ref="SBC67:SBN67"/>
    <mergeCell ref="SBO67:SBZ67"/>
    <mergeCell ref="RWM67:RWX67"/>
    <mergeCell ref="RWY67:RXJ67"/>
    <mergeCell ref="RXK67:RXV67"/>
    <mergeCell ref="RXW67:RYH67"/>
    <mergeCell ref="RYI67:RYT67"/>
    <mergeCell ref="RYU67:RZF67"/>
    <mergeCell ref="SKI67:SKT67"/>
    <mergeCell ref="SKU67:SLF67"/>
    <mergeCell ref="SLG67:SLR67"/>
    <mergeCell ref="SLS67:SMD67"/>
    <mergeCell ref="SME67:SMP67"/>
    <mergeCell ref="SMQ67:SNB67"/>
    <mergeCell ref="SHO67:SHZ67"/>
    <mergeCell ref="SIA67:SIL67"/>
    <mergeCell ref="SIM67:SIX67"/>
    <mergeCell ref="SIY67:SJJ67"/>
    <mergeCell ref="SJK67:SJV67"/>
    <mergeCell ref="SJW67:SKH67"/>
    <mergeCell ref="SEU67:SFF67"/>
    <mergeCell ref="SFG67:SFR67"/>
    <mergeCell ref="SFS67:SGD67"/>
    <mergeCell ref="SGE67:SGP67"/>
    <mergeCell ref="SGQ67:SHB67"/>
    <mergeCell ref="SHC67:SHN67"/>
    <mergeCell ref="SSQ67:STB67"/>
    <mergeCell ref="STC67:STN67"/>
    <mergeCell ref="STO67:STZ67"/>
    <mergeCell ref="SUA67:SUL67"/>
    <mergeCell ref="SUM67:SUX67"/>
    <mergeCell ref="SUY67:SVJ67"/>
    <mergeCell ref="SPW67:SQH67"/>
    <mergeCell ref="SQI67:SQT67"/>
    <mergeCell ref="SQU67:SRF67"/>
    <mergeCell ref="SRG67:SRR67"/>
    <mergeCell ref="SRS67:SSD67"/>
    <mergeCell ref="SSE67:SSP67"/>
    <mergeCell ref="SNC67:SNN67"/>
    <mergeCell ref="SNO67:SNZ67"/>
    <mergeCell ref="SOA67:SOL67"/>
    <mergeCell ref="SOM67:SOX67"/>
    <mergeCell ref="SOY67:SPJ67"/>
    <mergeCell ref="SPK67:SPV67"/>
    <mergeCell ref="TAY67:TBJ67"/>
    <mergeCell ref="TBK67:TBV67"/>
    <mergeCell ref="TBW67:TCH67"/>
    <mergeCell ref="TCI67:TCT67"/>
    <mergeCell ref="TCU67:TDF67"/>
    <mergeCell ref="TDG67:TDR67"/>
    <mergeCell ref="SYE67:SYP67"/>
    <mergeCell ref="SYQ67:SZB67"/>
    <mergeCell ref="SZC67:SZN67"/>
    <mergeCell ref="SZO67:SZZ67"/>
    <mergeCell ref="TAA67:TAL67"/>
    <mergeCell ref="TAM67:TAX67"/>
    <mergeCell ref="SVK67:SVV67"/>
    <mergeCell ref="SVW67:SWH67"/>
    <mergeCell ref="SWI67:SWT67"/>
    <mergeCell ref="SWU67:SXF67"/>
    <mergeCell ref="SXG67:SXR67"/>
    <mergeCell ref="SXS67:SYD67"/>
    <mergeCell ref="TJG67:TJR67"/>
    <mergeCell ref="TJS67:TKD67"/>
    <mergeCell ref="TKE67:TKP67"/>
    <mergeCell ref="TKQ67:TLB67"/>
    <mergeCell ref="TLC67:TLN67"/>
    <mergeCell ref="TLO67:TLZ67"/>
    <mergeCell ref="TGM67:TGX67"/>
    <mergeCell ref="TGY67:THJ67"/>
    <mergeCell ref="THK67:THV67"/>
    <mergeCell ref="THW67:TIH67"/>
    <mergeCell ref="TII67:TIT67"/>
    <mergeCell ref="TIU67:TJF67"/>
    <mergeCell ref="TDS67:TED67"/>
    <mergeCell ref="TEE67:TEP67"/>
    <mergeCell ref="TEQ67:TFB67"/>
    <mergeCell ref="TFC67:TFN67"/>
    <mergeCell ref="TFO67:TFZ67"/>
    <mergeCell ref="TGA67:TGL67"/>
    <mergeCell ref="TRO67:TRZ67"/>
    <mergeCell ref="TSA67:TSL67"/>
    <mergeCell ref="TSM67:TSX67"/>
    <mergeCell ref="TSY67:TTJ67"/>
    <mergeCell ref="TTK67:TTV67"/>
    <mergeCell ref="TTW67:TUH67"/>
    <mergeCell ref="TOU67:TPF67"/>
    <mergeCell ref="TPG67:TPR67"/>
    <mergeCell ref="TPS67:TQD67"/>
    <mergeCell ref="TQE67:TQP67"/>
    <mergeCell ref="TQQ67:TRB67"/>
    <mergeCell ref="TRC67:TRN67"/>
    <mergeCell ref="TMA67:TML67"/>
    <mergeCell ref="TMM67:TMX67"/>
    <mergeCell ref="TMY67:TNJ67"/>
    <mergeCell ref="TNK67:TNV67"/>
    <mergeCell ref="TNW67:TOH67"/>
    <mergeCell ref="TOI67:TOT67"/>
    <mergeCell ref="TZW67:UAH67"/>
    <mergeCell ref="UAI67:UAT67"/>
    <mergeCell ref="UAU67:UBF67"/>
    <mergeCell ref="UBG67:UBR67"/>
    <mergeCell ref="UBS67:UCD67"/>
    <mergeCell ref="UCE67:UCP67"/>
    <mergeCell ref="TXC67:TXN67"/>
    <mergeCell ref="TXO67:TXZ67"/>
    <mergeCell ref="TYA67:TYL67"/>
    <mergeCell ref="TYM67:TYX67"/>
    <mergeCell ref="TYY67:TZJ67"/>
    <mergeCell ref="TZK67:TZV67"/>
    <mergeCell ref="TUI67:TUT67"/>
    <mergeCell ref="TUU67:TVF67"/>
    <mergeCell ref="TVG67:TVR67"/>
    <mergeCell ref="TVS67:TWD67"/>
    <mergeCell ref="TWE67:TWP67"/>
    <mergeCell ref="TWQ67:TXB67"/>
    <mergeCell ref="UIE67:UIP67"/>
    <mergeCell ref="UIQ67:UJB67"/>
    <mergeCell ref="UJC67:UJN67"/>
    <mergeCell ref="UJO67:UJZ67"/>
    <mergeCell ref="UKA67:UKL67"/>
    <mergeCell ref="UKM67:UKX67"/>
    <mergeCell ref="UFK67:UFV67"/>
    <mergeCell ref="UFW67:UGH67"/>
    <mergeCell ref="UGI67:UGT67"/>
    <mergeCell ref="UGU67:UHF67"/>
    <mergeCell ref="UHG67:UHR67"/>
    <mergeCell ref="UHS67:UID67"/>
    <mergeCell ref="UCQ67:UDB67"/>
    <mergeCell ref="UDC67:UDN67"/>
    <mergeCell ref="UDO67:UDZ67"/>
    <mergeCell ref="UEA67:UEL67"/>
    <mergeCell ref="UEM67:UEX67"/>
    <mergeCell ref="UEY67:UFJ67"/>
    <mergeCell ref="UQM67:UQX67"/>
    <mergeCell ref="UQY67:URJ67"/>
    <mergeCell ref="URK67:URV67"/>
    <mergeCell ref="URW67:USH67"/>
    <mergeCell ref="USI67:UST67"/>
    <mergeCell ref="USU67:UTF67"/>
    <mergeCell ref="UNS67:UOD67"/>
    <mergeCell ref="UOE67:UOP67"/>
    <mergeCell ref="UOQ67:UPB67"/>
    <mergeCell ref="UPC67:UPN67"/>
    <mergeCell ref="UPO67:UPZ67"/>
    <mergeCell ref="UQA67:UQL67"/>
    <mergeCell ref="UKY67:ULJ67"/>
    <mergeCell ref="ULK67:ULV67"/>
    <mergeCell ref="ULW67:UMH67"/>
    <mergeCell ref="UMI67:UMT67"/>
    <mergeCell ref="UMU67:UNF67"/>
    <mergeCell ref="UNG67:UNR67"/>
    <mergeCell ref="UYU67:UZF67"/>
    <mergeCell ref="UZG67:UZR67"/>
    <mergeCell ref="UZS67:VAD67"/>
    <mergeCell ref="VAE67:VAP67"/>
    <mergeCell ref="VAQ67:VBB67"/>
    <mergeCell ref="VBC67:VBN67"/>
    <mergeCell ref="UWA67:UWL67"/>
    <mergeCell ref="UWM67:UWX67"/>
    <mergeCell ref="UWY67:UXJ67"/>
    <mergeCell ref="UXK67:UXV67"/>
    <mergeCell ref="UXW67:UYH67"/>
    <mergeCell ref="UYI67:UYT67"/>
    <mergeCell ref="UTG67:UTR67"/>
    <mergeCell ref="UTS67:UUD67"/>
    <mergeCell ref="UUE67:UUP67"/>
    <mergeCell ref="UUQ67:UVB67"/>
    <mergeCell ref="UVC67:UVN67"/>
    <mergeCell ref="UVO67:UVZ67"/>
    <mergeCell ref="VHC67:VHN67"/>
    <mergeCell ref="VHO67:VHZ67"/>
    <mergeCell ref="VIA67:VIL67"/>
    <mergeCell ref="VIM67:VIX67"/>
    <mergeCell ref="VIY67:VJJ67"/>
    <mergeCell ref="VJK67:VJV67"/>
    <mergeCell ref="VEI67:VET67"/>
    <mergeCell ref="VEU67:VFF67"/>
    <mergeCell ref="VFG67:VFR67"/>
    <mergeCell ref="VFS67:VGD67"/>
    <mergeCell ref="VGE67:VGP67"/>
    <mergeCell ref="VGQ67:VHB67"/>
    <mergeCell ref="VBO67:VBZ67"/>
    <mergeCell ref="VCA67:VCL67"/>
    <mergeCell ref="VCM67:VCX67"/>
    <mergeCell ref="VCY67:VDJ67"/>
    <mergeCell ref="VDK67:VDV67"/>
    <mergeCell ref="VDW67:VEH67"/>
    <mergeCell ref="VPK67:VPV67"/>
    <mergeCell ref="VPW67:VQH67"/>
    <mergeCell ref="VQI67:VQT67"/>
    <mergeCell ref="VQU67:VRF67"/>
    <mergeCell ref="VRG67:VRR67"/>
    <mergeCell ref="VRS67:VSD67"/>
    <mergeCell ref="VMQ67:VNB67"/>
    <mergeCell ref="VNC67:VNN67"/>
    <mergeCell ref="VNO67:VNZ67"/>
    <mergeCell ref="VOA67:VOL67"/>
    <mergeCell ref="VOM67:VOX67"/>
    <mergeCell ref="VOY67:VPJ67"/>
    <mergeCell ref="VJW67:VKH67"/>
    <mergeCell ref="VKI67:VKT67"/>
    <mergeCell ref="VKU67:VLF67"/>
    <mergeCell ref="VLG67:VLR67"/>
    <mergeCell ref="VLS67:VMD67"/>
    <mergeCell ref="VME67:VMP67"/>
    <mergeCell ref="VXS67:VYD67"/>
    <mergeCell ref="VYE67:VYP67"/>
    <mergeCell ref="VYQ67:VZB67"/>
    <mergeCell ref="VZC67:VZN67"/>
    <mergeCell ref="VZO67:VZZ67"/>
    <mergeCell ref="WAA67:WAL67"/>
    <mergeCell ref="VUY67:VVJ67"/>
    <mergeCell ref="VVK67:VVV67"/>
    <mergeCell ref="VVW67:VWH67"/>
    <mergeCell ref="VWI67:VWT67"/>
    <mergeCell ref="VWU67:VXF67"/>
    <mergeCell ref="VXG67:VXR67"/>
    <mergeCell ref="VSE67:VSP67"/>
    <mergeCell ref="VSQ67:VTB67"/>
    <mergeCell ref="VTC67:VTN67"/>
    <mergeCell ref="VTO67:VTZ67"/>
    <mergeCell ref="VUA67:VUL67"/>
    <mergeCell ref="VUM67:VUX67"/>
    <mergeCell ref="WGA67:WGL67"/>
    <mergeCell ref="WGM67:WGX67"/>
    <mergeCell ref="WGY67:WHJ67"/>
    <mergeCell ref="WHK67:WHV67"/>
    <mergeCell ref="WHW67:WIH67"/>
    <mergeCell ref="WII67:WIT67"/>
    <mergeCell ref="WDG67:WDR67"/>
    <mergeCell ref="WDS67:WED67"/>
    <mergeCell ref="WEE67:WEP67"/>
    <mergeCell ref="WEQ67:WFB67"/>
    <mergeCell ref="WFC67:WFN67"/>
    <mergeCell ref="WFO67:WFZ67"/>
    <mergeCell ref="WAM67:WAX67"/>
    <mergeCell ref="WAY67:WBJ67"/>
    <mergeCell ref="WBK67:WBV67"/>
    <mergeCell ref="WBW67:WCH67"/>
    <mergeCell ref="WCI67:WCT67"/>
    <mergeCell ref="WCU67:WDF67"/>
    <mergeCell ref="WOU67:WPF67"/>
    <mergeCell ref="WPG67:WPR67"/>
    <mergeCell ref="WPS67:WQD67"/>
    <mergeCell ref="WQE67:WQP67"/>
    <mergeCell ref="WQQ67:WRB67"/>
    <mergeCell ref="WLO67:WLZ67"/>
    <mergeCell ref="WMA67:WML67"/>
    <mergeCell ref="WMM67:WMX67"/>
    <mergeCell ref="WMY67:WNJ67"/>
    <mergeCell ref="WNK67:WNV67"/>
    <mergeCell ref="WNW67:WOH67"/>
    <mergeCell ref="WIU67:WJF67"/>
    <mergeCell ref="WJG67:WJR67"/>
    <mergeCell ref="WJS67:WKD67"/>
    <mergeCell ref="WKE67:WKP67"/>
    <mergeCell ref="WKQ67:WLB67"/>
    <mergeCell ref="WLC67:WLN67"/>
    <mergeCell ref="A68:D68"/>
    <mergeCell ref="XCE67:XCP67"/>
    <mergeCell ref="XCQ67:XDB67"/>
    <mergeCell ref="XDC67:XDN67"/>
    <mergeCell ref="XDO67:XDZ67"/>
    <mergeCell ref="XEA67:XEL67"/>
    <mergeCell ref="XEM67:XEP67"/>
    <mergeCell ref="WZK67:WZV67"/>
    <mergeCell ref="WZW67:XAH67"/>
    <mergeCell ref="XAI67:XAT67"/>
    <mergeCell ref="XAU67:XBF67"/>
    <mergeCell ref="XBG67:XBR67"/>
    <mergeCell ref="XBS67:XCD67"/>
    <mergeCell ref="WWQ67:WXB67"/>
    <mergeCell ref="WXC67:WXN67"/>
    <mergeCell ref="WXO67:WXZ67"/>
    <mergeCell ref="WYA67:WYL67"/>
    <mergeCell ref="WYM67:WYX67"/>
    <mergeCell ref="WYY67:WZJ67"/>
    <mergeCell ref="WTW67:WUH67"/>
    <mergeCell ref="WUI67:WUT67"/>
    <mergeCell ref="WUU67:WVF67"/>
    <mergeCell ref="WVG67:WVR67"/>
    <mergeCell ref="WVS67:WWD67"/>
    <mergeCell ref="WWE67:WWP67"/>
    <mergeCell ref="WRC67:WRN67"/>
    <mergeCell ref="WRO67:WRZ67"/>
    <mergeCell ref="WSA67:WSL67"/>
    <mergeCell ref="WSM67:WSX67"/>
    <mergeCell ref="WSY67:WTJ67"/>
    <mergeCell ref="WTK67:WTV67"/>
    <mergeCell ref="WOI67:WOT67"/>
  </mergeCells>
  <pageMargins left="0.25" right="0.25" top="1" bottom="0.25" header="0.25" footer="0.3"/>
  <pageSetup scale="61" fitToHeight="2" orientation="landscape" r:id="rId1"/>
  <headerFooter>
    <oddHeader>&amp;C&amp;24Finding 4_Rec 23_Attachment C</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5a2c4e6-0a1b-4c5a-9251-0b5d5a2f2d53">
      <Terms xmlns="http://schemas.microsoft.com/office/infopath/2007/PartnerControls"/>
    </lcf76f155ced4ddcb4097134ff3c332f>
    <TaxCatchAll xmlns="06a0b0f5-ab3f-4382-8730-459fb424e421"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C4B43E9D07EB469533C041F2FD72A8" ma:contentTypeVersion="18" ma:contentTypeDescription="Create a new document." ma:contentTypeScope="" ma:versionID="0e7f2dd55375029dcdc0f79e49a8e88c">
  <xsd:schema xmlns:xsd="http://www.w3.org/2001/XMLSchema" xmlns:xs="http://www.w3.org/2001/XMLSchema" xmlns:p="http://schemas.microsoft.com/office/2006/metadata/properties" xmlns:ns1="http://schemas.microsoft.com/sharepoint/v3" xmlns:ns2="e5a2c4e6-0a1b-4c5a-9251-0b5d5a2f2d53" xmlns:ns3="18b7fa3a-2831-4297-bf3d-8c04545e9efe" xmlns:ns4="06a0b0f5-ab3f-4382-8730-459fb424e421" targetNamespace="http://schemas.microsoft.com/office/2006/metadata/properties" ma:root="true" ma:fieldsID="680f6be03882f14e7be9f9eddcce737f" ns1:_="" ns2:_="" ns3:_="" ns4:_="">
    <xsd:import namespace="http://schemas.microsoft.com/sharepoint/v3"/>
    <xsd:import namespace="e5a2c4e6-0a1b-4c5a-9251-0b5d5a2f2d53"/>
    <xsd:import namespace="18b7fa3a-2831-4297-bf3d-8c04545e9ef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a2c4e6-0a1b-4c5a-9251-0b5d5a2f2d5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b7fa3a-2831-4297-bf3d-8c04545e9ef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1658d62-472a-4d0d-9e31-5ba72c874777}" ma:internalName="TaxCatchAll" ma:showField="CatchAllData" ma:web="18b7fa3a-2831-4297-bf3d-8c04545e9e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B3CC9B-64A9-45F3-BC74-F2AF0BE2AA6A}">
  <ds:schemaRefs>
    <ds:schemaRef ds:uri="http://schemas.microsoft.com/office/2006/metadata/properties"/>
    <ds:schemaRef ds:uri="http://schemas.microsoft.com/office/infopath/2007/PartnerControls"/>
    <ds:schemaRef ds:uri="http://schemas.microsoft.com/sharepoint/v3"/>
    <ds:schemaRef ds:uri="e5a2c4e6-0a1b-4c5a-9251-0b5d5a2f2d53"/>
    <ds:schemaRef ds:uri="06a0b0f5-ab3f-4382-8730-459fb424e421"/>
  </ds:schemaRefs>
</ds:datastoreItem>
</file>

<file path=customXml/itemProps2.xml><?xml version="1.0" encoding="utf-8"?>
<ds:datastoreItem xmlns:ds="http://schemas.openxmlformats.org/officeDocument/2006/customXml" ds:itemID="{455013B6-5371-45AA-94BF-EDF89D5D54CD}">
  <ds:schemaRefs>
    <ds:schemaRef ds:uri="http://schemas.microsoft.com/sharepoint/v3/contenttype/forms"/>
  </ds:schemaRefs>
</ds:datastoreItem>
</file>

<file path=customXml/itemProps3.xml><?xml version="1.0" encoding="utf-8"?>
<ds:datastoreItem xmlns:ds="http://schemas.openxmlformats.org/officeDocument/2006/customXml" ds:itemID="{2451CE2A-45A3-46A8-8A4B-6EE709D8BC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a2c4e6-0a1b-4c5a-9251-0b5d5a2f2d53"/>
    <ds:schemaRef ds:uri="18b7fa3a-2831-4297-bf3d-8c04545e9ef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1. Summary</vt:lpstr>
      <vt:lpstr>2. Alloc $ Recalc.</vt:lpstr>
      <vt:lpstr>3. Total $ Recalc.</vt:lpstr>
      <vt:lpstr>4. Pricing</vt:lpstr>
      <vt:lpstr>5. Detail</vt:lpstr>
      <vt:lpstr>Set 01-DR-33 Attch. 8 ---&gt;</vt:lpstr>
      <vt:lpstr>1a. Summary (Internal Lobbying)</vt:lpstr>
      <vt:lpstr>2a. Impact to OH (Int Lobbying)</vt:lpstr>
      <vt:lpstr>3. Rates Analysis</vt:lpstr>
      <vt:lpstr>4. Accounting Refund Entries</vt:lpstr>
      <vt:lpstr>Outline</vt:lpstr>
      <vt:lpstr>1. Support</vt:lpstr>
      <vt:lpstr>2. Support</vt:lpstr>
      <vt:lpstr>3. Support</vt:lpstr>
      <vt:lpstr>4a. Support</vt:lpstr>
      <vt:lpstr>5a. Support</vt:lpstr>
      <vt:lpstr>6a. Support</vt:lpstr>
      <vt:lpstr>7a. Support</vt:lpstr>
      <vt:lpstr>8a. Support</vt:lpstr>
      <vt:lpstr>9a. Support</vt:lpstr>
      <vt:lpstr>10a. Support</vt:lpstr>
      <vt:lpstr>11</vt:lpstr>
      <vt:lpstr>11. Support</vt:lpstr>
      <vt:lpstr>11. Interview 1</vt:lpstr>
      <vt:lpstr>11. Interview 2</vt:lpstr>
      <vt:lpstr>11. Interview 3</vt:lpstr>
      <vt:lpstr>11. Interview 4</vt:lpstr>
      <vt:lpstr>11. LD-2</vt:lpstr>
      <vt:lpstr>11a. Support</vt:lpstr>
      <vt:lpstr>12. Support</vt:lpstr>
      <vt:lpstr>'3. Rates Analysis'!Print_Area</vt:lpstr>
    </vt:vector>
  </TitlesOfParts>
  <Manager/>
  <Company>Marcum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McMillen, Katherine</dc:creator>
  <cp:keywords/>
  <dc:description/>
  <cp:lastModifiedBy>Schmidt, Micah</cp:lastModifiedBy>
  <cp:revision/>
  <dcterms:created xsi:type="dcterms:W3CDTF">2024-05-14T16:00:51Z</dcterms:created>
  <dcterms:modified xsi:type="dcterms:W3CDTF">2024-11-13T17:07:16Z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0x010100F5C4B43E9D07EB469533C041F2FD72A8</vt:lpwstr>
  </property>
  <property fmtid="{D5CDD505-2E9C-101B-9397-08002B2CF9AE}" pid="3" name="MediaServiceImageTags">
    <vt:lpwstr/>
  </property>
</Properties>
</file>